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"V2010-03-31"</definedName>
    <definedName name="NvsAutoDrillOk">"VN"</definedName>
    <definedName name="NvsDrillHyperLink" localSheetId="0">"http://psfinweb.aepsc.com/psp/fcm90prd_newwin/EMPLOYEE/ERP/c/REPORT_BOOKS.IC_RUN_DRILLDOWN.GBL?Action=A&amp;NVS_INSTANCE=2133073_2162904"</definedName>
    <definedName name="NvsElapsedTime">0.000474537038826384</definedName>
    <definedName name="NvsEndTime">40282.3928935185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"V2010-03-31"</definedName>
    <definedName name="NvsValTbl.CURRENCY_CD">"CURRENCY_CD_TBL"</definedName>
    <definedName name="_xlnm.Print_Area" localSheetId="0">'Sheet1'!$B$2:$H$497</definedName>
    <definedName name="_xlnm.Print_Titles" localSheetId="0">'Sheet1'!$B:$C,'Sheet1'!$2:$8</definedName>
    <definedName name="Reserved_Section">'Sheet1'!$AK$501:$AP$517</definedName>
  </definedNames>
  <calcPr fullCalcOnLoad="1"/>
</workbook>
</file>

<file path=xl/sharedStrings.xml><?xml version="1.0" encoding="utf-8"?>
<sst xmlns="http://schemas.openxmlformats.org/spreadsheetml/2006/main" count="1467" uniqueCount="1398">
  <si>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</si>
  <si>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</si>
  <si>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</si>
  <si>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</si>
  <si>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</si>
  <si>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</si>
  <si>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</si>
  <si>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</si>
  <si>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</si>
  <si>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</si>
  <si>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</si>
  <si>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</si>
  <si>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</si>
  <si>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</si>
  <si>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</si>
  <si>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</si>
  <si>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</si>
  <si>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</si>
  <si>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</si>
  <si>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</si>
  <si>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</si>
  <si>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</si>
  <si>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</si>
  <si>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</si>
  <si>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</si>
  <si>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</si>
  <si>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</si>
  <si>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</si>
  <si>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</si>
  <si>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</si>
  <si>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</si>
  <si>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</si>
  <si>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</si>
  <si>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</si>
  <si>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</si>
  <si>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</si>
  <si>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</si>
  <si>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</si>
  <si>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</si>
  <si>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</si>
  <si>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</si>
  <si>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</si>
  <si>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</si>
  <si>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</si>
  <si>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</si>
  <si>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</si>
  <si>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</si>
  <si>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</si>
  <si>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</si>
  <si>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</si>
  <si>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</si>
  <si>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</si>
  <si>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</si>
  <si>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</si>
  <si>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</si>
  <si>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</si>
  <si>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</si>
  <si>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</si>
  <si>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</si>
  <si>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</si>
  <si>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</si>
  <si>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</si>
  <si>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</si>
  <si>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</si>
  <si>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</si>
  <si>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</si>
  <si>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</si>
  <si>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</si>
  <si>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</si>
  <si>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</si>
  <si>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</si>
  <si>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</si>
  <si>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</si>
  <si>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</si>
  <si>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</si>
  <si>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</si>
  <si>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</si>
  <si>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</si>
  <si>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</si>
  <si>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</si>
  <si>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</si>
  <si>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</si>
  <si>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</si>
  <si>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</si>
  <si>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</si>
  <si>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</si>
  <si>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</si>
  <si>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</si>
  <si>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</si>
  <si>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</si>
  <si>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</si>
  <si>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</si>
  <si>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</si>
  <si>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</si>
  <si>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</si>
  <si>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%,V4118000</t>
  </si>
  <si>
    <t>4118000</t>
  </si>
  <si>
    <t>Gain Disposition of Allowances</t>
  </si>
  <si>
    <t>%,V4118002</t>
  </si>
  <si>
    <t>4118002</t>
  </si>
  <si>
    <t>Comp. Allow. Gains SO2</t>
  </si>
  <si>
    <t>%,V4118003</t>
  </si>
  <si>
    <t>4118003</t>
  </si>
  <si>
    <t>Comp. Allow. Gains-Seas NOx</t>
  </si>
  <si>
    <t>%,V4119000</t>
  </si>
  <si>
    <t>4119000</t>
  </si>
  <si>
    <t>Loss Disposition of Allowances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</si>
  <si>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</si>
  <si>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</si>
  <si>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</si>
  <si>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</si>
  <si>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</si>
  <si>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</si>
  <si>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</si>
  <si>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</si>
  <si>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</si>
  <si>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</si>
  <si>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</si>
  <si>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</si>
  <si>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</si>
  <si>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</si>
  <si>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</si>
  <si>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</si>
  <si>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</si>
  <si>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</si>
  <si>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</si>
  <si>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</si>
  <si>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</si>
  <si>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</si>
  <si>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</si>
  <si>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</si>
  <si>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</si>
  <si>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</si>
  <si>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</si>
  <si>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</si>
  <si>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</si>
  <si>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</si>
  <si>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</si>
  <si>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</si>
  <si>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</si>
  <si>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</si>
  <si>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</si>
  <si>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</si>
  <si>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</si>
  <si>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</si>
  <si>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</si>
  <si>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</si>
  <si>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</si>
  <si>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</si>
  <si>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</si>
  <si>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</si>
  <si>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</si>
  <si>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</si>
  <si>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</si>
  <si>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</si>
  <si>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</si>
  <si>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</si>
  <si>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</si>
  <si>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</si>
  <si>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</si>
  <si>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</si>
  <si>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</si>
  <si>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</si>
  <si>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</si>
  <si>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</si>
  <si>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</si>
  <si>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</si>
  <si>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</si>
  <si>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</si>
  <si>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</si>
  <si>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</si>
  <si>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</si>
  <si>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</si>
  <si>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</si>
  <si>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</si>
  <si>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</si>
  <si>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</si>
  <si>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</si>
  <si>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</si>
  <si>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</si>
  <si>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</si>
  <si>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</si>
  <si>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%,V4470091</t>
  </si>
  <si>
    <t>4470091</t>
  </si>
  <si>
    <t>PJM Explicit Congestion OSS</t>
  </si>
  <si>
    <t>%,V4470093</t>
  </si>
  <si>
    <t>4470093</t>
  </si>
  <si>
    <t>PJM Implicit Congestion-LSE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</si>
  <si>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</si>
  <si>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</si>
  <si>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</si>
  <si>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</si>
  <si>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</si>
  <si>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</si>
  <si>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</si>
  <si>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</si>
  <si>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</si>
  <si>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</si>
  <si>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</si>
  <si>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</si>
  <si>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</si>
  <si>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</si>
  <si>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</si>
  <si>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</si>
  <si>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</si>
  <si>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</si>
  <si>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</si>
  <si>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</si>
  <si>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</si>
  <si>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</si>
  <si>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</si>
  <si>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</si>
  <si>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</si>
  <si>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</si>
  <si>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</si>
  <si>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</si>
  <si>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</si>
  <si>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Non-Trading Bookout Sales-OSS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</si>
  <si>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</si>
  <si>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</si>
  <si>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</si>
  <si>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</si>
  <si>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</si>
  <si>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</si>
  <si>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</si>
  <si>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</si>
  <si>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</si>
  <si>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</si>
  <si>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</si>
  <si>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</si>
  <si>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</si>
  <si>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</si>
  <si>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</si>
  <si>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</si>
  <si>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</si>
  <si>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Non-Trading Bookout Purch-OSS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</si>
  <si>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</si>
  <si>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</si>
  <si>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</si>
  <si>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</si>
  <si>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</si>
  <si>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</si>
  <si>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</si>
  <si>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</si>
  <si>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</si>
  <si>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</si>
  <si>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</si>
  <si>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</si>
  <si>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</si>
  <si>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</si>
  <si>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</si>
  <si>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</si>
  <si>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</si>
  <si>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</si>
  <si>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</si>
  <si>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</si>
  <si>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</si>
  <si>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</si>
  <si>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</si>
  <si>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</si>
  <si>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</si>
  <si>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</si>
  <si>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</si>
  <si>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</si>
  <si>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</si>
  <si>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</si>
  <si>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%,V4470170</t>
  </si>
  <si>
    <t>4470170</t>
  </si>
  <si>
    <t>Non-ECR Auction Sales-OSS</t>
  </si>
  <si>
    <t>%,V4470174</t>
  </si>
  <si>
    <t>4470174</t>
  </si>
  <si>
    <t>PJM Whlse FTR Rev - OSS</t>
  </si>
  <si>
    <t>%,V4470175</t>
  </si>
  <si>
    <t>4470175</t>
  </si>
  <si>
    <t>OSS Sharing Reclass - Retail</t>
  </si>
  <si>
    <t>%,V4470176</t>
  </si>
  <si>
    <t>4470176</t>
  </si>
  <si>
    <t>OSS Sharing Reclass-Reduction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</si>
  <si>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</si>
  <si>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</si>
  <si>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</si>
  <si>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</si>
  <si>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</si>
  <si>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</si>
  <si>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</si>
  <si>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</si>
  <si>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</si>
  <si>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</si>
  <si>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</si>
  <si>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</si>
  <si>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</si>
  <si>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</si>
  <si>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</si>
  <si>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</si>
  <si>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</si>
  <si>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</si>
  <si>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</si>
  <si>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</si>
  <si>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</si>
  <si>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</si>
  <si>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</si>
  <si>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</si>
  <si>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%,V4470210</t>
  </si>
  <si>
    <t>4470210</t>
  </si>
  <si>
    <t>PJM ML OSS 3 Pct Rev</t>
  </si>
  <si>
    <t>%,V4470211</t>
  </si>
  <si>
    <t>4470211</t>
  </si>
  <si>
    <t>PJM ML OSS 3 Pct Fuel</t>
  </si>
  <si>
    <t>%,V4470212</t>
  </si>
  <si>
    <t>4470212</t>
  </si>
  <si>
    <t>PJM ML OSS 3 Pct NonFuel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</si>
  <si>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</si>
  <si>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</si>
  <si>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</si>
  <si>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</si>
  <si>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</si>
  <si>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</si>
  <si>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%,V4470216</t>
  </si>
  <si>
    <t>4470216</t>
  </si>
  <si>
    <t>PJM Explicit Loss not in ECR</t>
  </si>
  <si>
    <t>%,V4500000</t>
  </si>
  <si>
    <t>4500000</t>
  </si>
  <si>
    <t>Forfeited Discounts</t>
  </si>
  <si>
    <t>%,V4510001</t>
  </si>
  <si>
    <t>4510001</t>
  </si>
  <si>
    <t>Misc Service Rev - Nonaffil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</si>
  <si>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</si>
  <si>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</si>
  <si>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</si>
  <si>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</si>
  <si>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</si>
  <si>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</si>
  <si>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</si>
  <si>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</si>
  <si>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</si>
  <si>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</si>
  <si>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</si>
  <si>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</si>
  <si>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%,V4560013</t>
  </si>
  <si>
    <t>4560013</t>
  </si>
  <si>
    <t>Oth Elect Rev-Trans-Nonaffil</t>
  </si>
  <si>
    <t>%,V4560015</t>
  </si>
  <si>
    <t>4560015</t>
  </si>
  <si>
    <t>Other Electric Revenues - ABD</t>
  </si>
  <si>
    <t>%,V4560016</t>
  </si>
  <si>
    <t>4560016</t>
  </si>
  <si>
    <t>Financial Trading Rev-Unreal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</si>
  <si>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</si>
  <si>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</si>
  <si>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</si>
  <si>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</si>
  <si>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</si>
  <si>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</si>
  <si>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</si>
  <si>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</si>
  <si>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</si>
  <si>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%,V4560109</t>
  </si>
  <si>
    <t>4560109</t>
  </si>
  <si>
    <t>Interest Rate Swaps-Coal</t>
  </si>
  <si>
    <t>%,V4560111</t>
  </si>
  <si>
    <t>4560111</t>
  </si>
  <si>
    <t>MTM Aff GL Coal Trading</t>
  </si>
  <si>
    <t>%,V4560112</t>
  </si>
  <si>
    <t>4560112</t>
  </si>
  <si>
    <t>Realized GL Coal Trading-Affil</t>
  </si>
  <si>
    <t>%,V4561002</t>
  </si>
  <si>
    <t>4561002</t>
  </si>
  <si>
    <t>RTO Formation Cost Recovery</t>
  </si>
  <si>
    <t>%,V4561003</t>
  </si>
  <si>
    <t>4561003</t>
  </si>
  <si>
    <t>PJM Expansion Cost Recov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</si>
  <si>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</si>
  <si>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</si>
  <si>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</si>
  <si>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</si>
  <si>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</si>
  <si>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</si>
  <si>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</si>
  <si>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</si>
  <si>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</si>
  <si>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</si>
  <si>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</si>
  <si>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</si>
  <si>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</si>
  <si>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</si>
  <si>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</si>
  <si>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</si>
  <si>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</si>
  <si>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</si>
  <si>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%,V4470128</t>
  </si>
  <si>
    <t>4470128</t>
  </si>
  <si>
    <t>Sales for Res-Aff. Pool Energy</t>
  </si>
  <si>
    <t>%,V4540001</t>
  </si>
  <si>
    <t>4540001</t>
  </si>
  <si>
    <t>Rent From Elect Property - Af</t>
  </si>
  <si>
    <t>%,V4491003</t>
  </si>
  <si>
    <t>4491003</t>
  </si>
  <si>
    <t>Prov Rate Refund - Retail</t>
  </si>
  <si>
    <t>%,V5010000</t>
  </si>
  <si>
    <t>5010000</t>
  </si>
  <si>
    <t>Fuel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</si>
  <si>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</si>
  <si>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</si>
  <si>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</si>
  <si>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</si>
  <si>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</si>
  <si>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</si>
  <si>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</si>
  <si>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</si>
  <si>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</si>
  <si>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%,V5010013</t>
  </si>
  <si>
    <t>5010013</t>
  </si>
  <si>
    <t>Fuel Survey Activity</t>
  </si>
  <si>
    <t>%,V5010019</t>
  </si>
  <si>
    <t>5010019</t>
  </si>
  <si>
    <t>Fuel Oil Consumed</t>
  </si>
  <si>
    <t>%,V5010200</t>
  </si>
  <si>
    <t>5010200</t>
  </si>
  <si>
    <t>PJM Fuel ML 3 Pct -DR</t>
  </si>
  <si>
    <t>%,V5010201</t>
  </si>
  <si>
    <t>5010201</t>
  </si>
  <si>
    <t>PJM Fuel ML 3 Pct -CR</t>
  </si>
  <si>
    <t>%,V5550001</t>
  </si>
  <si>
    <t>5550001</t>
  </si>
  <si>
    <t>%,V5550023</t>
  </si>
  <si>
    <t>5550023</t>
  </si>
  <si>
    <t>%,V5550032</t>
  </si>
  <si>
    <t>5550032</t>
  </si>
  <si>
    <t>%,V5550035</t>
  </si>
  <si>
    <t>5550035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</si>
  <si>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</si>
  <si>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</si>
  <si>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</si>
  <si>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</si>
  <si>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</si>
  <si>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</si>
  <si>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</si>
  <si>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</si>
  <si>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</si>
  <si>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</si>
  <si>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</si>
  <si>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</si>
  <si>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</si>
  <si>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</si>
  <si>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</si>
  <si>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</si>
  <si>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</si>
  <si>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</si>
  <si>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</si>
  <si>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</si>
  <si>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</si>
  <si>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</si>
  <si>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</si>
  <si>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</si>
  <si>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</si>
  <si>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</si>
  <si>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</si>
  <si>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</si>
  <si>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%,V5550090</t>
  </si>
  <si>
    <t>5550090</t>
  </si>
  <si>
    <t>%,V5550093</t>
  </si>
  <si>
    <t>5550093</t>
  </si>
  <si>
    <t>%,V5550094</t>
  </si>
  <si>
    <t>5550094</t>
  </si>
  <si>
    <t>%,V5550095</t>
  </si>
  <si>
    <t>5550095</t>
  </si>
  <si>
    <t>%,V5550096</t>
  </si>
  <si>
    <t>5550096</t>
  </si>
  <si>
    <t>%,V5550097</t>
  </si>
  <si>
    <t>5550097</t>
  </si>
  <si>
    <t>%,V5550098</t>
  </si>
  <si>
    <t>5550098</t>
  </si>
  <si>
    <t>%,V5550099</t>
  </si>
  <si>
    <t>5550099</t>
  </si>
  <si>
    <t>%,V5550100</t>
  </si>
  <si>
    <t>5550100</t>
  </si>
  <si>
    <t>%,V5550101</t>
  </si>
  <si>
    <t>5550101</t>
  </si>
  <si>
    <t>%,V5550102</t>
  </si>
  <si>
    <t>5550102</t>
  </si>
  <si>
    <t>%,V5550107</t>
  </si>
  <si>
    <t>5550107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</si>
  <si>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</si>
  <si>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</si>
  <si>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</si>
  <si>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</si>
  <si>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</si>
  <si>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</si>
  <si>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</si>
  <si>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</si>
  <si>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</si>
  <si>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</si>
  <si>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%,V4111005</t>
  </si>
  <si>
    <t>4111005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</si>
  <si>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</si>
  <si>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</si>
  <si>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</si>
  <si>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</si>
  <si>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</si>
  <si>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</si>
  <si>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</si>
  <si>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</si>
  <si>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</si>
  <si>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</si>
  <si>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</si>
  <si>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</si>
  <si>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%,V5020001</t>
  </si>
  <si>
    <t>5020001</t>
  </si>
  <si>
    <t>%,V5020002</t>
  </si>
  <si>
    <t>5020002</t>
  </si>
  <si>
    <t>%,V5020004</t>
  </si>
  <si>
    <t>5020004</t>
  </si>
  <si>
    <t>%,V5020008</t>
  </si>
  <si>
    <t>5020008</t>
  </si>
  <si>
    <t>%,V5020025</t>
  </si>
  <si>
    <t>5020025</t>
  </si>
  <si>
    <t>%,V5050000</t>
  </si>
  <si>
    <t>5050000</t>
  </si>
  <si>
    <t>%,V5060000</t>
  </si>
  <si>
    <t>5060000</t>
  </si>
  <si>
    <t>%,V5060002</t>
  </si>
  <si>
    <t>5060002</t>
  </si>
  <si>
    <t>%,V5060003</t>
  </si>
  <si>
    <t>5060003</t>
  </si>
  <si>
    <t>%,V5060004</t>
  </si>
  <si>
    <t>5060004</t>
  </si>
  <si>
    <t>%,V5060006</t>
  </si>
  <si>
    <t>5060006</t>
  </si>
  <si>
    <t>%,V5060025</t>
  </si>
  <si>
    <t>5060025</t>
  </si>
  <si>
    <t>%,V5090000</t>
  </si>
  <si>
    <t>5090000</t>
  </si>
  <si>
    <t>%,V5090003</t>
  </si>
  <si>
    <t>5090003</t>
  </si>
  <si>
    <t>%,V5090005</t>
  </si>
  <si>
    <t>5090005</t>
  </si>
  <si>
    <t>%,V5560000</t>
  </si>
  <si>
    <t>5560000</t>
  </si>
  <si>
    <t>%,V5570000</t>
  </si>
  <si>
    <t>5570000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</si>
  <si>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</si>
  <si>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</si>
  <si>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</si>
  <si>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</si>
  <si>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</si>
  <si>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</si>
  <si>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</si>
  <si>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</si>
  <si>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</si>
  <si>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</si>
  <si>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</si>
  <si>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</si>
  <si>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</si>
  <si>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</si>
  <si>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</si>
  <si>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</si>
  <si>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</si>
  <si>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</si>
  <si>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</si>
  <si>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</si>
  <si>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</si>
  <si>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</si>
  <si>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</si>
  <si>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</si>
  <si>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</si>
  <si>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</si>
  <si>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</si>
  <si>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</si>
  <si>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</si>
  <si>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</si>
  <si>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</si>
  <si>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</si>
  <si>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</si>
  <si>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</si>
  <si>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</si>
  <si>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</si>
  <si>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</si>
  <si>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</si>
  <si>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%,V5650018</t>
  </si>
  <si>
    <t>5650018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</si>
  <si>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</si>
  <si>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</si>
  <si>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</si>
  <si>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</si>
  <si>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</si>
  <si>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</si>
  <si>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</si>
  <si>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</si>
  <si>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</si>
  <si>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</si>
  <si>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</si>
  <si>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</si>
  <si>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</si>
  <si>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</si>
  <si>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</si>
  <si>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</si>
  <si>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</si>
  <si>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</si>
  <si>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</si>
  <si>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</si>
  <si>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</si>
  <si>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</si>
  <si>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</si>
  <si>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</si>
  <si>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</si>
  <si>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</si>
  <si>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</si>
  <si>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</si>
  <si>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</si>
  <si>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</si>
  <si>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</si>
  <si>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</si>
  <si>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</si>
  <si>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</si>
  <si>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</si>
  <si>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</si>
  <si>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</si>
  <si>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</si>
  <si>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</si>
  <si>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</si>
  <si>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</si>
  <si>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</si>
  <si>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</si>
  <si>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</si>
  <si>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</si>
  <si>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</si>
  <si>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</si>
  <si>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</si>
  <si>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</si>
  <si>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</si>
  <si>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</si>
  <si>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</si>
  <si>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</si>
  <si>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</si>
  <si>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</si>
  <si>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</si>
  <si>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</si>
  <si>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</si>
  <si>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</si>
  <si>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</si>
  <si>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</si>
  <si>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</si>
  <si>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</si>
  <si>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</si>
  <si>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</si>
  <si>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</si>
  <si>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</si>
  <si>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</si>
  <si>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</si>
  <si>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</si>
  <si>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%,V9080004</t>
  </si>
  <si>
    <t>9080004</t>
  </si>
  <si>
    <t>%,V9080009</t>
  </si>
  <si>
    <t>9080009</t>
  </si>
  <si>
    <t>%,V9090000</t>
  </si>
  <si>
    <t>9090000</t>
  </si>
  <si>
    <t>%,V9100000</t>
  </si>
  <si>
    <t>9100000</t>
  </si>
  <si>
    <t>%,V9130001</t>
  </si>
  <si>
    <t>9130001</t>
  </si>
  <si>
    <t>%,V9200000</t>
  </si>
  <si>
    <t>9200000</t>
  </si>
  <si>
    <t>%,V9200003</t>
  </si>
  <si>
    <t>9200003</t>
  </si>
  <si>
    <t>%,V9210001</t>
  </si>
  <si>
    <t>9210001</t>
  </si>
  <si>
    <t>%,V9210003</t>
  </si>
  <si>
    <t>9210003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</si>
  <si>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</si>
  <si>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</si>
  <si>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</si>
  <si>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</si>
  <si>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</si>
  <si>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</si>
  <si>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</si>
  <si>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</si>
  <si>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</si>
  <si>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</si>
  <si>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%,V9220127</t>
  </si>
  <si>
    <t>9220127</t>
  </si>
  <si>
    <t>%,V9230001</t>
  </si>
  <si>
    <t>9230001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</si>
  <si>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</si>
  <si>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</si>
  <si>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</si>
  <si>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</si>
  <si>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</si>
  <si>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</si>
  <si>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</si>
  <si>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</si>
  <si>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</si>
  <si>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</si>
  <si>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</si>
  <si>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</si>
  <si>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</si>
  <si>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</si>
  <si>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</si>
  <si>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</si>
  <si>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</si>
  <si>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</si>
  <si>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</si>
  <si>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</si>
  <si>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</si>
  <si>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</si>
  <si>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</si>
  <si>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</si>
  <si>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</si>
  <si>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</si>
  <si>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</si>
  <si>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</si>
  <si>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</si>
  <si>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</si>
  <si>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</si>
  <si>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</si>
  <si>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</si>
  <si>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</si>
  <si>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</si>
  <si>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</si>
  <si>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</si>
  <si>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</si>
  <si>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</si>
  <si>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</si>
  <si>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</si>
  <si>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</si>
  <si>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</si>
  <si>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</si>
  <si>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</si>
  <si>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</si>
  <si>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</si>
  <si>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</si>
  <si>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</si>
  <si>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</si>
  <si>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</si>
  <si>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</si>
  <si>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</si>
  <si>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</si>
  <si>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</si>
  <si>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</si>
  <si>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</si>
  <si>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</si>
  <si>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</si>
  <si>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</si>
  <si>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</si>
  <si>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</si>
  <si>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</si>
  <si>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</si>
  <si>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</si>
  <si>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</si>
  <si>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%,V9280000</t>
  </si>
  <si>
    <t>9280000</t>
  </si>
  <si>
    <t>%,V9280001</t>
  </si>
  <si>
    <t>9280001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</si>
  <si>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</si>
  <si>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</si>
  <si>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</si>
  <si>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</si>
  <si>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</si>
  <si>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</si>
  <si>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</si>
  <si>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</si>
  <si>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%,V9301006</t>
  </si>
  <si>
    <t>9301006</t>
  </si>
  <si>
    <t>%,V9301007</t>
  </si>
  <si>
    <t>9301007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</si>
  <si>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</si>
  <si>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</si>
  <si>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</si>
  <si>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</si>
  <si>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</si>
  <si>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</si>
  <si>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</si>
  <si>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</si>
  <si>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</si>
  <si>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</si>
  <si>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</si>
  <si>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</si>
  <si>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</si>
  <si>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</si>
  <si>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</si>
  <si>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</si>
  <si>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</si>
  <si>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</si>
  <si>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</si>
  <si>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</si>
  <si>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</si>
  <si>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</si>
  <si>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</si>
  <si>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</si>
  <si>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</si>
  <si>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</si>
  <si>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</si>
  <si>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</si>
  <si>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</si>
  <si>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</si>
  <si>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</si>
  <si>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</si>
  <si>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</si>
  <si>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</si>
  <si>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</si>
  <si>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</si>
  <si>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</si>
  <si>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</si>
  <si>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</si>
  <si>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</si>
  <si>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</si>
  <si>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</si>
  <si>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</si>
  <si>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</si>
  <si>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</si>
  <si>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</si>
  <si>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</si>
  <si>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</si>
  <si>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</si>
  <si>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</si>
  <si>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</si>
  <si>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</si>
  <si>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</si>
  <si>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</si>
  <si>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</si>
  <si>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</si>
  <si>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</si>
  <si>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</si>
  <si>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</si>
  <si>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</si>
  <si>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</si>
  <si>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</si>
  <si>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</si>
  <si>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</si>
  <si>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</si>
  <si>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</si>
  <si>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</si>
  <si>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</si>
  <si>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</si>
  <si>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</si>
  <si>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</si>
  <si>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</si>
  <si>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</si>
  <si>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</si>
  <si>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</si>
  <si>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</si>
  <si>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</si>
  <si>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</si>
  <si>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</si>
  <si>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</si>
  <si>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</si>
  <si>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</si>
  <si>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</si>
  <si>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</si>
  <si>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</si>
  <si>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</si>
  <si>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%,V9350006</t>
  </si>
  <si>
    <t>9350006</t>
  </si>
  <si>
    <t>%,V9350007</t>
  </si>
  <si>
    <t>9350007</t>
  </si>
  <si>
    <t>%,V9350012</t>
  </si>
  <si>
    <t>9350012</t>
  </si>
  <si>
    <t>%,V9350013</t>
  </si>
  <si>
    <t>9350013</t>
  </si>
  <si>
    <t>%,V9350015</t>
  </si>
  <si>
    <t>9350015</t>
  </si>
  <si>
    <t>%,V9350016</t>
  </si>
  <si>
    <t>9350016</t>
  </si>
  <si>
    <t>%,V4030001</t>
  </si>
  <si>
    <t>4030001</t>
  </si>
  <si>
    <t>%,V4031002</t>
  </si>
  <si>
    <t>4031002</t>
  </si>
  <si>
    <t>%,V4040001</t>
  </si>
  <si>
    <t>4040001</t>
  </si>
  <si>
    <t>%,V4060001</t>
  </si>
  <si>
    <t>4060001</t>
  </si>
  <si>
    <t>%,V4073000</t>
  </si>
  <si>
    <t>4073000</t>
  </si>
  <si>
    <t>%,V4081002</t>
  </si>
  <si>
    <t>4081002</t>
  </si>
  <si>
    <t>%,V4081003</t>
  </si>
  <si>
    <t>4081003</t>
  </si>
  <si>
    <t>%,V408100504</t>
  </si>
  <si>
    <t>408100504</t>
  </si>
  <si>
    <t>%,V408100505</t>
  </si>
  <si>
    <t>408100505</t>
  </si>
  <si>
    <t>%,V408100506</t>
  </si>
  <si>
    <t>408100506</t>
  </si>
  <si>
    <t>%,V408100507</t>
  </si>
  <si>
    <t>408100507</t>
  </si>
  <si>
    <t>%,V408100508</t>
  </si>
  <si>
    <t>408100508</t>
  </si>
  <si>
    <t>%,V408100509</t>
  </si>
  <si>
    <t>408100509</t>
  </si>
  <si>
    <t>%,V408100608</t>
  </si>
  <si>
    <t>408100608</t>
  </si>
  <si>
    <t>%,V408100609</t>
  </si>
  <si>
    <t>408100609</t>
  </si>
  <si>
    <t>%,V408100610</t>
  </si>
  <si>
    <t>408100610</t>
  </si>
  <si>
    <t>%,V4081007</t>
  </si>
  <si>
    <t>4081007</t>
  </si>
  <si>
    <t>%,V408100807</t>
  </si>
  <si>
    <t>408100807</t>
  </si>
  <si>
    <t>%,V408100808</t>
  </si>
  <si>
    <t>408100808</t>
  </si>
  <si>
    <t>%,V408100809</t>
  </si>
  <si>
    <t>408100809</t>
  </si>
  <si>
    <t>%,V408100810</t>
  </si>
  <si>
    <t>408100810</t>
  </si>
  <si>
    <t>%,V408101407</t>
  </si>
  <si>
    <t>408101407</t>
  </si>
  <si>
    <t>%,V408101408</t>
  </si>
  <si>
    <t>408101408</t>
  </si>
  <si>
    <t>%,V408101409</t>
  </si>
  <si>
    <t>408101409</t>
  </si>
  <si>
    <t>%,V408101708</t>
  </si>
  <si>
    <t>408101708</t>
  </si>
  <si>
    <t>%,V408101709</t>
  </si>
  <si>
    <t>408101709</t>
  </si>
  <si>
    <t>%,V408101807</t>
  </si>
  <si>
    <t>408101807</t>
  </si>
  <si>
    <t>%,V408101808</t>
  </si>
  <si>
    <t>408101808</t>
  </si>
  <si>
    <t>%,V408101809</t>
  </si>
  <si>
    <t>408101809</t>
  </si>
  <si>
    <t>%,V408101900</t>
  </si>
  <si>
    <t>408101900</t>
  </si>
  <si>
    <t>%,V408101908</t>
  </si>
  <si>
    <t>408101908</t>
  </si>
  <si>
    <t>%,V408101909</t>
  </si>
  <si>
    <t>408101909</t>
  </si>
  <si>
    <t>%,V408101910</t>
  </si>
  <si>
    <t>408101910</t>
  </si>
  <si>
    <t>%,V408102209</t>
  </si>
  <si>
    <t>408102209</t>
  </si>
  <si>
    <t>%,V408102906</t>
  </si>
  <si>
    <t>408102906</t>
  </si>
  <si>
    <t>%,V408102907</t>
  </si>
  <si>
    <t>408102907</t>
  </si>
  <si>
    <t>%,V408102908</t>
  </si>
  <si>
    <t>408102908</t>
  </si>
  <si>
    <t>%,V408102909</t>
  </si>
  <si>
    <t>408102909</t>
  </si>
  <si>
    <t>%,V408102910</t>
  </si>
  <si>
    <t>408102910</t>
  </si>
  <si>
    <t>%,V4081033</t>
  </si>
  <si>
    <t>4081033</t>
  </si>
  <si>
    <t>%,V4081034</t>
  </si>
  <si>
    <t>4081034</t>
  </si>
  <si>
    <t>%,V4081035</t>
  </si>
  <si>
    <t>4081035</t>
  </si>
  <si>
    <t>%,V408103607</t>
  </si>
  <si>
    <t>408103607</t>
  </si>
  <si>
    <t>%,V408103608</t>
  </si>
  <si>
    <t>408103608</t>
  </si>
  <si>
    <t>%,V408103609</t>
  </si>
  <si>
    <t>408103609</t>
  </si>
  <si>
    <t>%,V408103610</t>
  </si>
  <si>
    <t>408103610</t>
  </si>
  <si>
    <t>%,V409100200</t>
  </si>
  <si>
    <t>409100200</t>
  </si>
  <si>
    <t>%,V409100207</t>
  </si>
  <si>
    <t>409100207</t>
  </si>
  <si>
    <t>%,V409100208</t>
  </si>
  <si>
    <t>409100208</t>
  </si>
  <si>
    <t>%,V409100209</t>
  </si>
  <si>
    <t>409100209</t>
  </si>
  <si>
    <t>%,V409100210</t>
  </si>
  <si>
    <t>409100210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</si>
  <si>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</si>
  <si>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</si>
  <si>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</si>
  <si>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</si>
  <si>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</si>
  <si>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</si>
  <si>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</si>
  <si>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</si>
  <si>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%,V4180001</t>
  </si>
  <si>
    <t>4180001</t>
  </si>
  <si>
    <t>%,V4180005</t>
  </si>
  <si>
    <t>4180005</t>
  </si>
  <si>
    <t>%,V4190002</t>
  </si>
  <si>
    <t>4190002</t>
  </si>
  <si>
    <t>%,V4190005</t>
  </si>
  <si>
    <t>4190005</t>
  </si>
  <si>
    <t>%,V4191000</t>
  </si>
  <si>
    <t>4191000</t>
  </si>
  <si>
    <t>%,V4210002</t>
  </si>
  <si>
    <t>4210002</t>
  </si>
  <si>
    <t>%,V4210005</t>
  </si>
  <si>
    <t>4210005</t>
  </si>
  <si>
    <t>%,V4210006</t>
  </si>
  <si>
    <t>4210006</t>
  </si>
  <si>
    <t>%,V4210007</t>
  </si>
  <si>
    <t>4210007</t>
  </si>
  <si>
    <t>%,V4210009</t>
  </si>
  <si>
    <t>4210009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</si>
  <si>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</si>
  <si>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</si>
  <si>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</si>
  <si>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</si>
  <si>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</si>
  <si>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</si>
  <si>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</si>
  <si>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</si>
  <si>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</si>
  <si>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</si>
  <si>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</si>
  <si>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</si>
  <si>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</si>
  <si>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</si>
  <si>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</si>
  <si>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</si>
  <si>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%,V4210038</t>
  </si>
  <si>
    <t>4210038</t>
  </si>
  <si>
    <t>%,V4210039</t>
  </si>
  <si>
    <t>4210039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</si>
  <si>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</si>
  <si>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</si>
  <si>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</si>
  <si>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</si>
  <si>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</si>
  <si>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</si>
  <si>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</si>
  <si>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</si>
  <si>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</si>
  <si>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</si>
  <si>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%,V4210056</t>
  </si>
  <si>
    <t>4210056</t>
  </si>
  <si>
    <t>%,V408200508</t>
  </si>
  <si>
    <t>408200508</t>
  </si>
  <si>
    <t>%,V408200509</t>
  </si>
  <si>
    <t>408200509</t>
  </si>
  <si>
    <t>%,V4212000</t>
  </si>
  <si>
    <t>4212000</t>
  </si>
  <si>
    <t>%,V4261000</t>
  </si>
  <si>
    <t>4261000</t>
  </si>
  <si>
    <t>%,V4263001</t>
  </si>
  <si>
    <t>4263001</t>
  </si>
  <si>
    <t>%,V4263004</t>
  </si>
  <si>
    <t>4263004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</si>
  <si>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</si>
  <si>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</si>
  <si>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</si>
  <si>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</si>
  <si>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</si>
  <si>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</si>
  <si>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</si>
  <si>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</si>
  <si>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%,V4265007</t>
  </si>
  <si>
    <t>4265007</t>
  </si>
  <si>
    <t>%,V4265053</t>
  </si>
  <si>
    <t>4265053</t>
  </si>
  <si>
    <t>%,V4265054</t>
  </si>
  <si>
    <t>4265054</t>
  </si>
  <si>
    <t>%,V4265056</t>
  </si>
  <si>
    <t>4265056</t>
  </si>
  <si>
    <t>%,V4092001</t>
  </si>
  <si>
    <t>4092001</t>
  </si>
  <si>
    <t>%,V409200207</t>
  </si>
  <si>
    <t>409200207</t>
  </si>
  <si>
    <t>%,V409200208</t>
  </si>
  <si>
    <t>409200208</t>
  </si>
  <si>
    <t>%,V409200209</t>
  </si>
  <si>
    <t>409200209</t>
  </si>
  <si>
    <t>%,V409200210</t>
  </si>
  <si>
    <t>409200210</t>
  </si>
  <si>
    <t>%,V4102001</t>
  </si>
  <si>
    <t>4102001</t>
  </si>
  <si>
    <t>%,V4112001</t>
  </si>
  <si>
    <t>4112001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</si>
  <si>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</si>
  <si>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</si>
  <si>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</si>
  <si>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</si>
  <si>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</si>
  <si>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</si>
  <si>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</si>
  <si>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</si>
  <si>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</si>
  <si>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</si>
  <si>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</si>
  <si>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</si>
  <si>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</si>
  <si>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</si>
  <si>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</si>
  <si>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</si>
  <si>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</si>
  <si>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</si>
  <si>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SALES TO AFFILIATES</t>
  </si>
  <si>
    <t>GROSS OPERATING REVENUES</t>
  </si>
  <si>
    <t>PROVISION FOR RATE REFUND</t>
  </si>
  <si>
    <t>FUEL</t>
  </si>
  <si>
    <t>Purch Pwr-NonTrading-Nonassoc</t>
  </si>
  <si>
    <t>Purch Power Capacity -NA</t>
  </si>
  <si>
    <t>Gas-Conversion-Mone Plant</t>
  </si>
  <si>
    <t>Normal Purchases (non-ECR)</t>
  </si>
  <si>
    <t>PJM Emer.Energy Purch.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</si>
  <si>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</si>
  <si>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</si>
  <si>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</si>
  <si>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</si>
  <si>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</si>
  <si>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</si>
  <si>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</si>
  <si>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</si>
  <si>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</si>
  <si>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</si>
  <si>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</si>
  <si>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</si>
  <si>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Normal Capacity Purchases</t>
  </si>
  <si>
    <t>PJM 30m Suppl Rserv Charge LSE</t>
  </si>
  <si>
    <t>Peak Hour Avail charge - LSE</t>
  </si>
  <si>
    <t>Purchased Power - Fuel</t>
  </si>
  <si>
    <t>Purchased Power - Non-Fuel</t>
  </si>
  <si>
    <t>Purch Power-Non Trad-Non-Fuel</t>
  </si>
  <si>
    <t>Purch Power - Mone - Non-Fuel</t>
  </si>
  <si>
    <t>Purch Power - PJM - Non-Fuel</t>
  </si>
  <si>
    <t>PJM Purchases-non-ECR-Auction</t>
  </si>
  <si>
    <t>Capacity Purchases-Auction</t>
  </si>
  <si>
    <t>Purch Power-Pool Non-Fuel -Aff</t>
  </si>
  <si>
    <t>Pur Power-Pool NonFuel-OSS-Aff</t>
  </si>
  <si>
    <t>Capacity purchases - Trading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</si>
  <si>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</si>
  <si>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</si>
  <si>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</si>
  <si>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</si>
  <si>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</si>
  <si>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Purch Power-Fuel Portion-Affil</t>
  </si>
  <si>
    <t>PURCHASE POWER AFFILIATED</t>
  </si>
  <si>
    <t>Accretion Expense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</si>
  <si>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</si>
  <si>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</si>
  <si>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</si>
  <si>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</si>
  <si>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</si>
  <si>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</si>
  <si>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Lime Expense</t>
  </si>
  <si>
    <t>Urea Expense</t>
  </si>
  <si>
    <t>Limestone Expense</t>
  </si>
  <si>
    <t>Activated Carbon</t>
  </si>
  <si>
    <t>Steam Exp Environmental</t>
  </si>
  <si>
    <t>Electric Expenses</t>
  </si>
  <si>
    <t>Misc Steam Power Expenses</t>
  </si>
  <si>
    <t>Misc Steam Power Exp-Assoc</t>
  </si>
  <si>
    <t>Removal Cost Expense - Steam</t>
  </si>
  <si>
    <t>NSR Settlement Expense</t>
  </si>
  <si>
    <t>Voluntary CO2 Compliance Exp</t>
  </si>
  <si>
    <t>Misc Stm Pwr Exp Environmental</t>
  </si>
  <si>
    <t>Allowance Consumption SO2</t>
  </si>
  <si>
    <t>CO2 Allowance Consumption</t>
  </si>
  <si>
    <t>An. NOx Cons. Exp</t>
  </si>
  <si>
    <t>Sys Control &amp; Load Dispatching</t>
  </si>
  <si>
    <t>Other Expenses</t>
  </si>
  <si>
    <t>Other Pwr Exp - Wholesale RECs</t>
  </si>
  <si>
    <t>Other Pwr Exp - Retail RECs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</si>
  <si>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</si>
  <si>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</si>
  <si>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</si>
  <si>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</si>
  <si>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</si>
  <si>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</si>
  <si>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</si>
  <si>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</si>
  <si>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</si>
  <si>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</si>
  <si>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</si>
  <si>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</si>
  <si>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</si>
  <si>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</si>
  <si>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</si>
  <si>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</si>
  <si>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PJM Trans Enhancement Credits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</si>
  <si>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</si>
  <si>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</si>
  <si>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</si>
  <si>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</si>
  <si>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</si>
  <si>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</si>
  <si>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</si>
  <si>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</si>
  <si>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</si>
  <si>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</si>
  <si>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</si>
  <si>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</si>
  <si>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</si>
  <si>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</si>
  <si>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</si>
  <si>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</si>
  <si>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</si>
  <si>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</si>
  <si>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</si>
  <si>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</si>
  <si>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</si>
  <si>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</si>
  <si>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</si>
  <si>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</si>
  <si>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</si>
  <si>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</si>
  <si>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</si>
  <si>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</si>
  <si>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</si>
  <si>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</si>
  <si>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</si>
  <si>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Assistnce Exp - DSM - Ind</t>
  </si>
  <si>
    <t>Cust Assistance Expense - DSM</t>
  </si>
  <si>
    <t>Information &amp; Instruct Advrtis</t>
  </si>
  <si>
    <t>Misc Cust Svc&amp;Informational Ex</t>
  </si>
  <si>
    <t>Advertising Exp - Residential</t>
  </si>
  <si>
    <t>Administrative &amp; Gen Salaries</t>
  </si>
  <si>
    <t>Admin &amp; Gen Salaries Trnsfr</t>
  </si>
  <si>
    <t>Off Supl &amp; Exp - Nonassociated</t>
  </si>
  <si>
    <t>Office Supplies &amp; Exp - Trnsf</t>
  </si>
  <si>
    <t>Cellular Phones and Pagers</t>
  </si>
  <si>
    <t>Administrative Exp Trnsf - Cr</t>
  </si>
  <si>
    <t>Admin Exp Trnsf to Cnstrction</t>
  </si>
  <si>
    <t>Admin Exp Trnsf to ABD</t>
  </si>
  <si>
    <t>SSA Expense Transfers BL</t>
  </si>
  <si>
    <t>SSA Expense Transfers IT</t>
  </si>
  <si>
    <t>Outside Svcs Empl - Nonassoc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</si>
  <si>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</si>
  <si>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</si>
  <si>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</si>
  <si>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</si>
  <si>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</si>
  <si>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</si>
  <si>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</si>
  <si>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</si>
  <si>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</si>
  <si>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</si>
  <si>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</si>
  <si>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</si>
  <si>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</si>
  <si>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</si>
  <si>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</si>
  <si>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</si>
  <si>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</si>
  <si>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</si>
  <si>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</si>
  <si>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</si>
  <si>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</si>
  <si>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</si>
  <si>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</si>
  <si>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</si>
  <si>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</si>
  <si>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</si>
  <si>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</si>
  <si>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</si>
  <si>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</si>
  <si>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</si>
  <si>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</si>
  <si>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</si>
  <si>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</si>
  <si>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</t>
  </si>
  <si>
    <t>Regulatory Commission Exp-Adm</t>
  </si>
  <si>
    <t>Regulatory Commission Exp-Case</t>
  </si>
  <si>
    <t>General Advertising Expenses</t>
  </si>
  <si>
    <t>Newspaper Advertising Space</t>
  </si>
  <si>
    <t>Radio Station Advertising Time</t>
  </si>
  <si>
    <t>Spec Corporate Comm Info Proj</t>
  </si>
  <si>
    <t>Special Adv Space &amp; Prod Exp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</si>
  <si>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</si>
  <si>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</si>
  <si>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</si>
  <si>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</si>
  <si>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</si>
  <si>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</si>
  <si>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</si>
  <si>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</si>
  <si>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</si>
  <si>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</si>
  <si>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</si>
  <si>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</si>
  <si>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</si>
  <si>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</si>
  <si>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</si>
  <si>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</si>
  <si>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</si>
  <si>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</si>
  <si>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</si>
  <si>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</si>
  <si>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</si>
  <si>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</si>
  <si>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</si>
  <si>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</si>
  <si>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</si>
  <si>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</si>
  <si>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</si>
  <si>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</si>
  <si>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</si>
  <si>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</si>
  <si>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</si>
  <si>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</si>
  <si>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</si>
  <si>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</si>
  <si>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</si>
  <si>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</si>
  <si>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</si>
  <si>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Carrier Equipment</t>
  </si>
  <si>
    <t>Maint of Radio Equip - Owned</t>
  </si>
  <si>
    <t>Maint of Data Equipment</t>
  </si>
  <si>
    <t>Maint of Cmmncation Eq-Unall</t>
  </si>
  <si>
    <t>Maint of Office Furniture &amp; Eq</t>
  </si>
  <si>
    <t>Maintenance of Video Equipment</t>
  </si>
  <si>
    <t>MAINTENANCE</t>
  </si>
  <si>
    <t>Depreciation Exp</t>
  </si>
  <si>
    <t>Depr Exp - Removal Cost</t>
  </si>
  <si>
    <t>Amort. of Plant</t>
  </si>
  <si>
    <t>Amort of Plt Acq Adj</t>
  </si>
  <si>
    <t>Regulatory Debits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</si>
  <si>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</si>
  <si>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</si>
  <si>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</si>
  <si>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</si>
  <si>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</si>
  <si>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</si>
  <si>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</si>
  <si>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</si>
  <si>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</si>
  <si>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Publ Serv Comm Tax/Fees</t>
  </si>
  <si>
    <t>State Sales and Use Taxes</t>
  </si>
  <si>
    <t>Municipal License Fees</t>
  </si>
  <si>
    <t>Real/Pers Prop Tax-Cap Leases</t>
  </si>
  <si>
    <t>Real-Pers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</si>
  <si>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</si>
  <si>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</si>
  <si>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</si>
  <si>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</si>
  <si>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</si>
  <si>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</si>
  <si>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</si>
  <si>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</si>
  <si>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</si>
  <si>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</si>
  <si>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</si>
  <si>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Non-Operatng Rental Income</t>
  </si>
  <si>
    <t>Non-Opratng Rntal Inc-Depr</t>
  </si>
  <si>
    <t>Int &amp; Dividend Inc - Nonassoc</t>
  </si>
  <si>
    <t>Interest Income - Assoc CBP</t>
  </si>
  <si>
    <t>Allw Oth Fnds Usd Drng Cnstr</t>
  </si>
  <si>
    <t>Misc Non-Op Inc-NonAsc-Rents</t>
  </si>
  <si>
    <t>Misc Non-Op Inc-NonAsc-Timber</t>
  </si>
  <si>
    <t>Misc Non-Op Inc-NonAsc - Allow</t>
  </si>
  <si>
    <t>Misc Non-Op Inc - NonAsc - Oth</t>
  </si>
  <si>
    <t>Misc Non-Op Exp - NonAssoc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</si>
  <si>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</si>
  <si>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</si>
  <si>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</si>
  <si>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</si>
  <si>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</si>
  <si>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</si>
  <si>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</si>
  <si>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</si>
  <si>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Speculative Realized SO2</t>
  </si>
  <si>
    <t>Carrying Charges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</si>
  <si>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</si>
  <si>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</si>
  <si>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</si>
  <si>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</si>
  <si>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</si>
  <si>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Gains-CO2</t>
  </si>
  <si>
    <t>OTHER INCOME</t>
  </si>
  <si>
    <t>Loss on Dspsition of Property</t>
  </si>
  <si>
    <t>Donations</t>
  </si>
  <si>
    <t>Penalties</t>
  </si>
  <si>
    <t>NSR Settlement Penalties</t>
  </si>
  <si>
    <t>Civic &amp; Political Activities</t>
  </si>
  <si>
    <t>Other Deductions - Nonassoc</t>
  </si>
  <si>
    <t>Special Allowance Losses</t>
  </si>
  <si>
    <t>Social &amp; Service Club Dues</t>
  </si>
  <si>
    <t>Regulatory Expenses</t>
  </si>
  <si>
    <t>Specul. Allow Loss-SO2</t>
  </si>
  <si>
    <t>Specul. Allow Loss-Seas NOx</t>
  </si>
  <si>
    <t>Specul. Allow Loss-CO2</t>
  </si>
  <si>
    <t>OTHER INCOME DEDUCTIONS</t>
  </si>
  <si>
    <t>Inc Tax, Oth Inc&amp;Ded-Federal</t>
  </si>
  <si>
    <t>Inc Tax, Oth Inc &amp; Ded - State</t>
  </si>
  <si>
    <t>Inc Tax Oth Inc  Ded - State</t>
  </si>
  <si>
    <t>Prov Def I/T Oth I&amp;D - Federal</t>
  </si>
  <si>
    <t>Prv Def I/T-Cr Oth I&amp;D-Fed</t>
  </si>
  <si>
    <t>INC TAXES APPL TO OTH INC&amp;DED</t>
  </si>
  <si>
    <t>Int on LTD - Sen Unsec Notes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</si>
  <si>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</si>
  <si>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</si>
  <si>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</si>
  <si>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</si>
  <si>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</si>
  <si>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</si>
  <si>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</si>
  <si>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</si>
  <si>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</si>
  <si>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</si>
  <si>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</si>
  <si>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</si>
  <si>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</si>
  <si>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</si>
  <si>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</si>
  <si>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</si>
  <si>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PREF STK DIVIDEND REQUIREMENT</t>
  </si>
  <si>
    <t>GLR1100S</t>
  </si>
  <si>
    <t>2010-03-31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</si>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</sst>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18" borderId="0" xfId="0" applyNumberFormat="1" applyFont="1" applyFill="1" applyAlignment="1">
      <alignment/>
    </xf>
    <xf numFmtId="3" fontId="0" fillId="18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18" borderId="0" xfId="0" applyFont="1" applyFill="1" applyAlignment="1">
      <alignment horizontal="centerContinuous"/>
    </xf>
    <xf numFmtId="0" fontId="0" fillId="18" borderId="0" xfId="0" applyFont="1" applyFill="1" applyAlignment="1">
      <alignment horizontal="centerContinuous"/>
    </xf>
    <xf numFmtId="0" fontId="0" fillId="18" borderId="0" xfId="0" applyFont="1" applyFill="1" applyAlignment="1">
      <alignment/>
    </xf>
    <xf numFmtId="3" fontId="9" fillId="18" borderId="0" xfId="0" applyNumberFormat="1" applyFont="1" applyFill="1" applyBorder="1" applyAlignment="1">
      <alignment horizontal="left"/>
    </xf>
    <xf numFmtId="3" fontId="1" fillId="18" borderId="0" xfId="0" applyNumberFormat="1" applyFont="1" applyFill="1" applyAlignment="1">
      <alignment/>
    </xf>
    <xf numFmtId="3" fontId="5" fillId="18" borderId="0" xfId="0" applyNumberFormat="1" applyFont="1" applyFill="1" applyAlignment="1">
      <alignment/>
    </xf>
    <xf numFmtId="3" fontId="6" fillId="18" borderId="0" xfId="0" applyNumberFormat="1" applyFont="1" applyFill="1" applyAlignment="1">
      <alignment/>
    </xf>
    <xf numFmtId="0" fontId="6" fillId="18" borderId="0" xfId="0" applyFont="1" applyFill="1" applyAlignment="1" quotePrefix="1">
      <alignment/>
    </xf>
    <xf numFmtId="3" fontId="10" fillId="18" borderId="0" xfId="0" applyNumberFormat="1" applyFont="1" applyFill="1" applyAlignment="1" quotePrefix="1">
      <alignment/>
    </xf>
    <xf numFmtId="40" fontId="5" fillId="0" borderId="10" xfId="0" applyNumberFormat="1" applyFont="1" applyBorder="1" applyAlignment="1" quotePrefix="1">
      <alignment horizontal="center"/>
    </xf>
    <xf numFmtId="40" fontId="1" fillId="0" borderId="10" xfId="0" applyNumberFormat="1" applyFont="1" applyBorder="1" applyAlignment="1">
      <alignment/>
    </xf>
    <xf numFmtId="40" fontId="1" fillId="0" borderId="10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 horizontal="right"/>
    </xf>
    <xf numFmtId="8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 horizontal="right"/>
    </xf>
    <xf numFmtId="40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0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18" borderId="0" xfId="0" applyNumberFormat="1" applyFont="1" applyFill="1" applyBorder="1" applyAlignment="1">
      <alignment horizontal="left"/>
    </xf>
    <xf numFmtId="38" fontId="0" fillId="18" borderId="0" xfId="0" applyNumberFormat="1" applyFill="1" applyAlignment="1">
      <alignment/>
    </xf>
    <xf numFmtId="38" fontId="0" fillId="18" borderId="0" xfId="0" applyNumberFormat="1" applyFont="1" applyFill="1" applyAlignment="1" applyProtection="1">
      <alignment horizontal="centerContinuous"/>
      <protection hidden="1"/>
    </xf>
    <xf numFmtId="38" fontId="1" fillId="18" borderId="0" xfId="0" applyNumberFormat="1" applyFont="1" applyFill="1" applyAlignment="1">
      <alignment/>
    </xf>
    <xf numFmtId="38" fontId="0" fillId="18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18" borderId="0" xfId="0" applyNumberFormat="1" applyFont="1" applyFill="1" applyAlignment="1">
      <alignment/>
    </xf>
    <xf numFmtId="40" fontId="0" fillId="18" borderId="0" xfId="0" applyNumberFormat="1" applyFont="1" applyFill="1" applyAlignment="1">
      <alignment/>
    </xf>
    <xf numFmtId="40" fontId="1" fillId="18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0" xfId="0" applyNumberFormat="1" applyFont="1" applyBorder="1" applyAlignment="1" quotePrefix="1">
      <alignment/>
    </xf>
    <xf numFmtId="3" fontId="0" fillId="18" borderId="0" xfId="0" applyNumberFormat="1" applyFont="1" applyFill="1" applyAlignment="1" applyProtection="1" quotePrefix="1">
      <alignment horizontal="centerContinuous"/>
      <protection hidden="1"/>
    </xf>
    <xf numFmtId="38" fontId="0" fillId="18" borderId="0" xfId="0" applyNumberFormat="1" applyFont="1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49"/>
  <sheetViews>
    <sheetView tabSelected="1" zoomScale="68" zoomScaleNormal="68" zoomScalePageLayoutView="0" workbookViewId="0" topLeftCell="A1">
      <pane xSplit="3" ySplit="7" topLeftCell="D449" activePane="bottomRight" state="frozen"/>
      <selection pane="topLeft" activeCell="B2" sqref="B2"/>
      <selection pane="topRight" activeCell="D2" sqref="D2"/>
      <selection pane="bottomLeft" activeCell="B8" sqref="B8"/>
      <selection pane="bottomRight" activeCell="C3" sqref="C3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IF(AN519="error",AN520,AN519)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IF(AN519="error",AN520,AN519)</f>
        <v>KYP CORP CONSOLIDATED</v>
      </c>
      <c r="M2" s="6"/>
      <c r="N2" s="12"/>
      <c r="O2" s="10"/>
      <c r="P2" s="24"/>
      <c r="Q2" s="20"/>
      <c r="R2" s="20"/>
      <c r="S2" s="22"/>
      <c r="T2" s="79" t="str">
        <f>IF(AN519="error",AN520,AN519)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IF(AN519="error",AN520,AN519)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AO503*1</f>
        <v>40268</v>
      </c>
      <c r="C4" s="30"/>
      <c r="D4" s="7"/>
      <c r="E4" s="6"/>
      <c r="F4" s="6"/>
      <c r="G4" s="6"/>
      <c r="H4" s="10"/>
      <c r="I4" s="10"/>
      <c r="J4" s="10"/>
      <c r="K4" s="22"/>
      <c r="L4" s="19">
        <f>AO503*1</f>
        <v>40268</v>
      </c>
      <c r="M4" s="6"/>
      <c r="N4" s="12"/>
      <c r="O4" s="10"/>
      <c r="P4" s="24"/>
      <c r="Q4" s="20"/>
      <c r="R4" s="20"/>
      <c r="S4" s="22"/>
      <c r="T4" s="19">
        <f>AO503*1</f>
        <v>40268</v>
      </c>
      <c r="U4" s="30"/>
      <c r="V4" s="10"/>
      <c r="W4" s="10"/>
      <c r="X4" s="20"/>
      <c r="Y4" s="20"/>
      <c r="Z4" s="20"/>
      <c r="AA4" s="22"/>
      <c r="AB4" s="19">
        <f>AO503*1</f>
        <v>40268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1394</v>
      </c>
      <c r="C5" s="56">
        <f>IF(AO516&gt;0,"REPORT HAS "&amp;AO516&amp;"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04/14/10 09:25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04/14/10 09:25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04/14/10 09:25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04/14/10 09:25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TEXT($AO$503,"YYYY")</f>
        <v>2010</v>
      </c>
      <c r="F7" s="66"/>
      <c r="G7" s="78">
        <f>+E7-1</f>
        <v>2009</v>
      </c>
      <c r="H7" s="63"/>
      <c r="I7" s="63" t="s">
        <v>24</v>
      </c>
      <c r="J7" s="63"/>
      <c r="K7" s="68" t="s">
        <v>25</v>
      </c>
      <c r="L7" s="63"/>
      <c r="M7" s="67" t="str">
        <f>TEXT($AO$503,"YYYY")</f>
        <v>2010</v>
      </c>
      <c r="N7" s="66"/>
      <c r="O7" s="78">
        <f>+M7-1</f>
        <v>2009</v>
      </c>
      <c r="P7" s="63"/>
      <c r="Q7" s="63" t="s">
        <v>24</v>
      </c>
      <c r="R7" s="63"/>
      <c r="S7" s="68" t="s">
        <v>25</v>
      </c>
      <c r="T7" s="63"/>
      <c r="U7" s="67" t="str">
        <f>TEXT($AO$503,"YYYY")</f>
        <v>2010</v>
      </c>
      <c r="V7" s="63"/>
      <c r="W7" s="78">
        <f>+U7-1</f>
        <v>2009</v>
      </c>
      <c r="X7" s="63"/>
      <c r="Y7" s="63" t="s">
        <v>24</v>
      </c>
      <c r="Z7" s="63"/>
      <c r="AA7" s="68" t="s">
        <v>25</v>
      </c>
      <c r="AB7" s="63"/>
      <c r="AC7" s="67" t="str">
        <f>TEXT($AO$503,"YYYY")</f>
        <v>2010</v>
      </c>
      <c r="AD7" s="63"/>
      <c r="AE7" s="78">
        <f>+AC7-1</f>
        <v>2009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97</v>
      </c>
      <c r="E10" s="5">
        <v>0</v>
      </c>
      <c r="G10" s="5">
        <v>0</v>
      </c>
      <c r="I10" s="9">
        <f aca="true" t="shared" si="0" ref="I10:I41">+E10-G10</f>
        <v>0</v>
      </c>
      <c r="K10" s="21">
        <f aca="true" t="shared" si="1" ref="K10:K41">IF(G10&lt;0,IF(I10=0,0,IF(OR(G10=0,E10=0),"N.M.",IF(ABS(I10/G10)&gt;=10,"N.M.",I10/(-G10)))),IF(I10=0,0,IF(OR(G10=0,E10=0),"N.M.",IF(ABS(I10/G10)&gt;=10,"N.M.",I10/G10))))</f>
        <v>0</v>
      </c>
      <c r="M10" s="9">
        <v>0</v>
      </c>
      <c r="O10" s="9">
        <v>0</v>
      </c>
      <c r="Q10" s="9">
        <f aca="true" t="shared" si="2" ref="Q10:Q41">+M10-O10</f>
        <v>0</v>
      </c>
      <c r="S10" s="21">
        <f aca="true" t="shared" si="3" ref="S10:S41">IF(O10&lt;0,IF(Q10=0,0,IF(OR(O10=0,M10=0),"N.M.",IF(ABS(Q10/O10)&gt;=10,"N.M.",Q10/(-O10)))),IF(Q10=0,0,IF(OR(O10=0,M10=0),"N.M.",IF(ABS(Q10/O10)&gt;=10,"N.M.",Q10/O10))))</f>
        <v>0</v>
      </c>
      <c r="U10" s="9">
        <v>0</v>
      </c>
      <c r="W10" s="9">
        <v>0</v>
      </c>
      <c r="Y10" s="9">
        <f aca="true" t="shared" si="4" ref="Y10:Y41">+U10-W10</f>
        <v>0</v>
      </c>
      <c r="AA10" s="21">
        <f aca="true" t="shared" si="5" ref="AA10:AA41">IF(W10&lt;0,IF(Y10=0,0,IF(OR(W10=0,U10=0),"N.M.",IF(ABS(Y10/W10)&gt;=10,"N.M.",Y10/(-W10)))),IF(Y10=0,0,IF(OR(W10=0,U10=0),"N.M.",IF(ABS(Y10/W10)&gt;=10,"N.M.",Y10/W10))))</f>
        <v>0</v>
      </c>
      <c r="AC10" s="9">
        <v>0</v>
      </c>
      <c r="AE10" s="9">
        <v>-265979.15</v>
      </c>
      <c r="AG10" s="9">
        <f aca="true" t="shared" si="6" ref="AG10:AG41">+AC10-AE10</f>
        <v>265979.15</v>
      </c>
      <c r="AI10" s="21" t="str">
        <f aca="true" t="shared" si="7" ref="AI10:AI41">IF(AE10&lt;0,IF(AG10=0,0,IF(OR(AE10=0,AC10=0),"N.M.",IF(ABS(AG10/AE10)&gt;=10,"N.M.",AG10/(-AE10)))),IF(AG10=0,0,IF(OR(AE10=0,AC10=0),"N.M.",IF(ABS(AG10/AE10)&gt;=10,"N.M.",AG10/AE10))))</f>
        <v>N.M.</v>
      </c>
    </row>
    <row r="11" spans="1:35" ht="12.75" outlineLevel="1">
      <c r="A11" s="1" t="s">
        <v>98</v>
      </c>
      <c r="B11" s="16" t="s">
        <v>99</v>
      </c>
      <c r="C11" s="1" t="s">
        <v>100</v>
      </c>
      <c r="E11" s="5">
        <v>20171.95</v>
      </c>
      <c r="G11" s="5">
        <v>38647</v>
      </c>
      <c r="I11" s="9">
        <f t="shared" si="0"/>
        <v>-18475.05</v>
      </c>
      <c r="K11" s="21">
        <f t="shared" si="1"/>
        <v>-0.4780461614096825</v>
      </c>
      <c r="M11" s="9">
        <v>20094.19</v>
      </c>
      <c r="O11" s="9">
        <v>38647</v>
      </c>
      <c r="Q11" s="9">
        <f t="shared" si="2"/>
        <v>-18552.81</v>
      </c>
      <c r="S11" s="21">
        <f t="shared" si="3"/>
        <v>-0.480058219266696</v>
      </c>
      <c r="U11" s="9">
        <v>20094.19</v>
      </c>
      <c r="W11" s="9">
        <v>38647</v>
      </c>
      <c r="Y11" s="9">
        <f t="shared" si="4"/>
        <v>-18552.81</v>
      </c>
      <c r="AA11" s="21">
        <f t="shared" si="5"/>
        <v>-0.480058219266696</v>
      </c>
      <c r="AC11" s="9">
        <v>20076.91</v>
      </c>
      <c r="AE11" s="9">
        <v>600530.16</v>
      </c>
      <c r="AG11" s="9">
        <f t="shared" si="6"/>
        <v>-580453.25</v>
      </c>
      <c r="AI11" s="21">
        <f t="shared" si="7"/>
        <v>-0.9665680238274793</v>
      </c>
    </row>
    <row r="12" spans="1:35" ht="12.75" outlineLevel="1">
      <c r="A12" s="1" t="s">
        <v>101</v>
      </c>
      <c r="B12" s="16" t="s">
        <v>102</v>
      </c>
      <c r="C12" s="1" t="s">
        <v>103</v>
      </c>
      <c r="E12" s="5">
        <v>0</v>
      </c>
      <c r="G12" s="5">
        <v>0</v>
      </c>
      <c r="I12" s="9">
        <f t="shared" si="0"/>
        <v>0</v>
      </c>
      <c r="K12" s="21">
        <f t="shared" si="1"/>
        <v>0</v>
      </c>
      <c r="M12" s="9">
        <v>0</v>
      </c>
      <c r="O12" s="9">
        <v>0</v>
      </c>
      <c r="Q12" s="9">
        <f t="shared" si="2"/>
        <v>0</v>
      </c>
      <c r="S12" s="21">
        <f t="shared" si="3"/>
        <v>0</v>
      </c>
      <c r="U12" s="9">
        <v>0</v>
      </c>
      <c r="W12" s="9">
        <v>0</v>
      </c>
      <c r="Y12" s="9">
        <f t="shared" si="4"/>
        <v>0</v>
      </c>
      <c r="AA12" s="21">
        <f t="shared" si="5"/>
        <v>0</v>
      </c>
      <c r="AC12" s="9">
        <v>0</v>
      </c>
      <c r="AE12" s="9">
        <v>118500</v>
      </c>
      <c r="AG12" s="9">
        <f t="shared" si="6"/>
        <v>-118500</v>
      </c>
      <c r="AI12" s="21" t="str">
        <f t="shared" si="7"/>
        <v>N.M.</v>
      </c>
    </row>
    <row r="13" spans="1:35" ht="12.75" outlineLevel="1">
      <c r="A13" s="1" t="s">
        <v>104</v>
      </c>
      <c r="B13" s="16" t="s">
        <v>105</v>
      </c>
      <c r="C13" s="1" t="s">
        <v>106</v>
      </c>
      <c r="E13" s="5">
        <v>0</v>
      </c>
      <c r="G13" s="5">
        <v>0</v>
      </c>
      <c r="I13" s="9">
        <f t="shared" si="0"/>
        <v>0</v>
      </c>
      <c r="K13" s="21">
        <f t="shared" si="1"/>
        <v>0</v>
      </c>
      <c r="M13" s="9">
        <v>0</v>
      </c>
      <c r="O13" s="9">
        <v>0</v>
      </c>
      <c r="Q13" s="9">
        <f t="shared" si="2"/>
        <v>0</v>
      </c>
      <c r="S13" s="21">
        <f t="shared" si="3"/>
        <v>0</v>
      </c>
      <c r="U13" s="9">
        <v>0</v>
      </c>
      <c r="W13" s="9">
        <v>0</v>
      </c>
      <c r="Y13" s="9">
        <f t="shared" si="4"/>
        <v>0</v>
      </c>
      <c r="AA13" s="21">
        <f t="shared" si="5"/>
        <v>0</v>
      </c>
      <c r="AC13" s="9">
        <v>0</v>
      </c>
      <c r="AE13" s="9">
        <v>6.8500000000000005</v>
      </c>
      <c r="AG13" s="9">
        <f t="shared" si="6"/>
        <v>-6.8500000000000005</v>
      </c>
      <c r="AI13" s="21" t="str">
        <f t="shared" si="7"/>
        <v>N.M.</v>
      </c>
    </row>
    <row r="14" spans="1:35" ht="12.75" outlineLevel="1">
      <c r="A14" s="1" t="s">
        <v>107</v>
      </c>
      <c r="B14" s="16" t="s">
        <v>108</v>
      </c>
      <c r="C14" s="1" t="s">
        <v>109</v>
      </c>
      <c r="E14" s="5">
        <v>7811019.51</v>
      </c>
      <c r="G14" s="5">
        <v>7873585.39</v>
      </c>
      <c r="I14" s="9">
        <f t="shared" si="0"/>
        <v>-62565.87999999989</v>
      </c>
      <c r="K14" s="21">
        <f t="shared" si="1"/>
        <v>-0.007946301068819665</v>
      </c>
      <c r="M14" s="9">
        <v>32068301.43</v>
      </c>
      <c r="O14" s="9">
        <v>28816140.65</v>
      </c>
      <c r="Q14" s="9">
        <f t="shared" si="2"/>
        <v>3252160.780000001</v>
      </c>
      <c r="S14" s="21">
        <f t="shared" si="3"/>
        <v>0.11285899869453897</v>
      </c>
      <c r="U14" s="9">
        <v>32068301.43</v>
      </c>
      <c r="W14" s="9">
        <v>28816140.65</v>
      </c>
      <c r="Y14" s="9">
        <f t="shared" si="4"/>
        <v>3252160.780000001</v>
      </c>
      <c r="AA14" s="21">
        <f t="shared" si="5"/>
        <v>0.11285899869453897</v>
      </c>
      <c r="AC14" s="9">
        <v>85471476.16</v>
      </c>
      <c r="AE14" s="9">
        <v>83364005.86</v>
      </c>
      <c r="AG14" s="9">
        <f t="shared" si="6"/>
        <v>2107470.299999997</v>
      </c>
      <c r="AI14" s="21">
        <f t="shared" si="7"/>
        <v>0.02528033865766053</v>
      </c>
    </row>
    <row r="15" spans="1:35" ht="12.75" outlineLevel="1">
      <c r="A15" s="1" t="s">
        <v>110</v>
      </c>
      <c r="B15" s="16" t="s">
        <v>111</v>
      </c>
      <c r="C15" s="1" t="s">
        <v>112</v>
      </c>
      <c r="E15" s="5">
        <v>3156072.76</v>
      </c>
      <c r="G15" s="5">
        <v>3403062.86</v>
      </c>
      <c r="I15" s="9">
        <f t="shared" si="0"/>
        <v>-246990.1000000001</v>
      </c>
      <c r="K15" s="21">
        <f t="shared" si="1"/>
        <v>-0.07257876511866727</v>
      </c>
      <c r="M15" s="9">
        <v>12495357.82</v>
      </c>
      <c r="O15" s="9">
        <v>11734024.3</v>
      </c>
      <c r="Q15" s="9">
        <f t="shared" si="2"/>
        <v>761333.5199999996</v>
      </c>
      <c r="S15" s="21">
        <f t="shared" si="3"/>
        <v>0.06488255866318596</v>
      </c>
      <c r="U15" s="9">
        <v>12495357.82</v>
      </c>
      <c r="W15" s="9">
        <v>11734024.3</v>
      </c>
      <c r="Y15" s="9">
        <f t="shared" si="4"/>
        <v>761333.5199999996</v>
      </c>
      <c r="AA15" s="21">
        <f t="shared" si="5"/>
        <v>0.06488255866318596</v>
      </c>
      <c r="AC15" s="9">
        <v>41260920.230000004</v>
      </c>
      <c r="AE15" s="9">
        <v>41302768.42</v>
      </c>
      <c r="AG15" s="9">
        <f t="shared" si="6"/>
        <v>-41848.189999997616</v>
      </c>
      <c r="AI15" s="21">
        <f t="shared" si="7"/>
        <v>-0.0010132054484690064</v>
      </c>
    </row>
    <row r="16" spans="1:35" ht="12.75" outlineLevel="1">
      <c r="A16" s="1" t="s">
        <v>113</v>
      </c>
      <c r="B16" s="16" t="s">
        <v>114</v>
      </c>
      <c r="C16" s="1" t="s">
        <v>115</v>
      </c>
      <c r="E16" s="5">
        <v>6152866.37</v>
      </c>
      <c r="G16" s="5">
        <v>6568055.36</v>
      </c>
      <c r="I16" s="9">
        <f t="shared" si="0"/>
        <v>-415188.9900000002</v>
      </c>
      <c r="K16" s="21">
        <f t="shared" si="1"/>
        <v>-0.06321338162411594</v>
      </c>
      <c r="M16" s="9">
        <v>24222645.14</v>
      </c>
      <c r="O16" s="9">
        <v>23950146</v>
      </c>
      <c r="Q16" s="9">
        <f t="shared" si="2"/>
        <v>272499.1400000006</v>
      </c>
      <c r="S16" s="21">
        <f t="shared" si="3"/>
        <v>0.011377765296295087</v>
      </c>
      <c r="U16" s="9">
        <v>24222645.14</v>
      </c>
      <c r="W16" s="9">
        <v>23950146</v>
      </c>
      <c r="Y16" s="9">
        <f t="shared" si="4"/>
        <v>272499.1400000006</v>
      </c>
      <c r="AA16" s="21">
        <f t="shared" si="5"/>
        <v>0.011377765296295087</v>
      </c>
      <c r="AC16" s="9">
        <v>69816120.98</v>
      </c>
      <c r="AE16" s="9">
        <v>73269838.82</v>
      </c>
      <c r="AG16" s="9">
        <f t="shared" si="6"/>
        <v>-3453717.8399999887</v>
      </c>
      <c r="AI16" s="21">
        <f t="shared" si="7"/>
        <v>-0.0471369651635872</v>
      </c>
    </row>
    <row r="17" spans="1:35" ht="12.75" outlineLevel="1">
      <c r="A17" s="1" t="s">
        <v>116</v>
      </c>
      <c r="B17" s="16" t="s">
        <v>117</v>
      </c>
      <c r="C17" s="1" t="s">
        <v>118</v>
      </c>
      <c r="E17" s="5">
        <v>3979933.87</v>
      </c>
      <c r="G17" s="5">
        <v>4547086.43</v>
      </c>
      <c r="I17" s="9">
        <f t="shared" si="0"/>
        <v>-567152.5599999996</v>
      </c>
      <c r="K17" s="21">
        <f t="shared" si="1"/>
        <v>-0.12472878374559501</v>
      </c>
      <c r="M17" s="9">
        <v>14525052.4</v>
      </c>
      <c r="O17" s="9">
        <v>14242728.95</v>
      </c>
      <c r="Q17" s="9">
        <f t="shared" si="2"/>
        <v>282323.4500000011</v>
      </c>
      <c r="S17" s="21">
        <f t="shared" si="3"/>
        <v>0.019822286233987563</v>
      </c>
      <c r="U17" s="9">
        <v>14525052.4</v>
      </c>
      <c r="W17" s="9">
        <v>14242728.95</v>
      </c>
      <c r="Y17" s="9">
        <f t="shared" si="4"/>
        <v>282323.4500000011</v>
      </c>
      <c r="AA17" s="21">
        <f t="shared" si="5"/>
        <v>0.019822286233987563</v>
      </c>
      <c r="AC17" s="9">
        <v>55478861.589999996</v>
      </c>
      <c r="AE17" s="9">
        <v>55657020.04000001</v>
      </c>
      <c r="AG17" s="9">
        <f t="shared" si="6"/>
        <v>-178158.45000001043</v>
      </c>
      <c r="AI17" s="21">
        <f t="shared" si="7"/>
        <v>-0.003201005908544334</v>
      </c>
    </row>
    <row r="18" spans="1:35" ht="12.75" outlineLevel="1">
      <c r="A18" s="1" t="s">
        <v>119</v>
      </c>
      <c r="B18" s="16" t="s">
        <v>120</v>
      </c>
      <c r="C18" s="1" t="s">
        <v>121</v>
      </c>
      <c r="E18" s="5">
        <v>3958827.37</v>
      </c>
      <c r="G18" s="5">
        <v>4179302.41</v>
      </c>
      <c r="I18" s="9">
        <f t="shared" si="0"/>
        <v>-220475.04000000004</v>
      </c>
      <c r="K18" s="21">
        <f t="shared" si="1"/>
        <v>-0.052754028871531224</v>
      </c>
      <c r="M18" s="9">
        <v>12703548.96</v>
      </c>
      <c r="O18" s="9">
        <v>11790217.31</v>
      </c>
      <c r="Q18" s="9">
        <f t="shared" si="2"/>
        <v>913331.6500000004</v>
      </c>
      <c r="S18" s="21">
        <f t="shared" si="3"/>
        <v>0.07746520916330764</v>
      </c>
      <c r="U18" s="9">
        <v>12703548.96</v>
      </c>
      <c r="W18" s="9">
        <v>11790217.31</v>
      </c>
      <c r="Y18" s="9">
        <f t="shared" si="4"/>
        <v>913331.6500000004</v>
      </c>
      <c r="AA18" s="21">
        <f t="shared" si="5"/>
        <v>0.07746520916330764</v>
      </c>
      <c r="AC18" s="9">
        <v>49979988.64</v>
      </c>
      <c r="AE18" s="9">
        <v>49602723.84</v>
      </c>
      <c r="AG18" s="9">
        <f t="shared" si="6"/>
        <v>377264.799999997</v>
      </c>
      <c r="AI18" s="21">
        <f t="shared" si="7"/>
        <v>0.007605727484178357</v>
      </c>
    </row>
    <row r="19" spans="1:35" ht="12.75" outlineLevel="1">
      <c r="A19" s="1" t="s">
        <v>122</v>
      </c>
      <c r="B19" s="16" t="s">
        <v>123</v>
      </c>
      <c r="C19" s="1" t="s">
        <v>124</v>
      </c>
      <c r="E19" s="5">
        <v>2788407.49</v>
      </c>
      <c r="G19" s="5">
        <v>3414504.44</v>
      </c>
      <c r="I19" s="9">
        <f t="shared" si="0"/>
        <v>-626096.9499999997</v>
      </c>
      <c r="K19" s="21">
        <f t="shared" si="1"/>
        <v>-0.18336392908600221</v>
      </c>
      <c r="M19" s="9">
        <v>8876604.16</v>
      </c>
      <c r="O19" s="9">
        <v>9667223.99</v>
      </c>
      <c r="Q19" s="9">
        <f t="shared" si="2"/>
        <v>-790619.8300000001</v>
      </c>
      <c r="S19" s="21">
        <f t="shared" si="3"/>
        <v>-0.08178354311618677</v>
      </c>
      <c r="U19" s="9">
        <v>8876604.16</v>
      </c>
      <c r="W19" s="9">
        <v>9667223.99</v>
      </c>
      <c r="Y19" s="9">
        <f t="shared" si="4"/>
        <v>-790619.8300000001</v>
      </c>
      <c r="AA19" s="21">
        <f t="shared" si="5"/>
        <v>-0.08178354311618677</v>
      </c>
      <c r="AC19" s="9">
        <v>35340234.239999995</v>
      </c>
      <c r="AE19" s="9">
        <v>36759513.13</v>
      </c>
      <c r="AG19" s="9">
        <f t="shared" si="6"/>
        <v>-1419278.890000008</v>
      </c>
      <c r="AI19" s="21">
        <f t="shared" si="7"/>
        <v>-0.03860983917226349</v>
      </c>
    </row>
    <row r="20" spans="1:35" ht="12.75" outlineLevel="1">
      <c r="A20" s="1" t="s">
        <v>125</v>
      </c>
      <c r="B20" s="16" t="s">
        <v>126</v>
      </c>
      <c r="C20" s="1" t="s">
        <v>127</v>
      </c>
      <c r="E20" s="5">
        <v>743467.53</v>
      </c>
      <c r="G20" s="5">
        <v>865881.9500000001</v>
      </c>
      <c r="I20" s="9">
        <f t="shared" si="0"/>
        <v>-122414.42000000004</v>
      </c>
      <c r="K20" s="21">
        <f t="shared" si="1"/>
        <v>-0.141375414974293</v>
      </c>
      <c r="M20" s="9">
        <v>2671863.42</v>
      </c>
      <c r="O20" s="9">
        <v>2616959.73</v>
      </c>
      <c r="Q20" s="9">
        <f t="shared" si="2"/>
        <v>54903.689999999944</v>
      </c>
      <c r="S20" s="21">
        <f t="shared" si="3"/>
        <v>0.020979952182909573</v>
      </c>
      <c r="U20" s="9">
        <v>2671863.42</v>
      </c>
      <c r="W20" s="9">
        <v>2616959.73</v>
      </c>
      <c r="Y20" s="9">
        <f t="shared" si="4"/>
        <v>54903.689999999944</v>
      </c>
      <c r="AA20" s="21">
        <f t="shared" si="5"/>
        <v>0.020979952182909573</v>
      </c>
      <c r="AC20" s="9">
        <v>9908300.32</v>
      </c>
      <c r="AE20" s="9">
        <v>9688062.53</v>
      </c>
      <c r="AG20" s="9">
        <f t="shared" si="6"/>
        <v>220237.79000000097</v>
      </c>
      <c r="AI20" s="21">
        <f t="shared" si="7"/>
        <v>0.02273290343843404</v>
      </c>
    </row>
    <row r="21" spans="1:35" ht="12.75" outlineLevel="1">
      <c r="A21" s="1" t="s">
        <v>128</v>
      </c>
      <c r="B21" s="16" t="s">
        <v>129</v>
      </c>
      <c r="C21" s="1" t="s">
        <v>130</v>
      </c>
      <c r="E21" s="5">
        <v>687896.6900000001</v>
      </c>
      <c r="G21" s="5">
        <v>770344.68</v>
      </c>
      <c r="I21" s="9">
        <f t="shared" si="0"/>
        <v>-82447.98999999999</v>
      </c>
      <c r="K21" s="21">
        <f t="shared" si="1"/>
        <v>-0.10702740233112272</v>
      </c>
      <c r="M21" s="9">
        <v>2477040.27</v>
      </c>
      <c r="O21" s="9">
        <v>2326625.73</v>
      </c>
      <c r="Q21" s="9">
        <f t="shared" si="2"/>
        <v>150414.54000000004</v>
      </c>
      <c r="S21" s="21">
        <f t="shared" si="3"/>
        <v>0.0646492205688794</v>
      </c>
      <c r="U21" s="9">
        <v>2477040.27</v>
      </c>
      <c r="W21" s="9">
        <v>2326625.73</v>
      </c>
      <c r="Y21" s="9">
        <f t="shared" si="4"/>
        <v>150414.54000000004</v>
      </c>
      <c r="AA21" s="21">
        <f t="shared" si="5"/>
        <v>0.0646492205688794</v>
      </c>
      <c r="AC21" s="9">
        <v>9801302.42</v>
      </c>
      <c r="AE21" s="9">
        <v>9179043.66</v>
      </c>
      <c r="AG21" s="9">
        <f t="shared" si="6"/>
        <v>622258.7599999998</v>
      </c>
      <c r="AI21" s="21">
        <f t="shared" si="7"/>
        <v>0.06779124090145136</v>
      </c>
    </row>
    <row r="22" spans="1:35" ht="12.75" outlineLevel="1">
      <c r="A22" s="1" t="s">
        <v>131</v>
      </c>
      <c r="B22" s="16" t="s">
        <v>132</v>
      </c>
      <c r="C22" s="1" t="s">
        <v>133</v>
      </c>
      <c r="E22" s="5">
        <v>2851304.54</v>
      </c>
      <c r="G22" s="5">
        <v>3292057.57</v>
      </c>
      <c r="I22" s="9">
        <f t="shared" si="0"/>
        <v>-440753.0299999998</v>
      </c>
      <c r="K22" s="21">
        <f t="shared" si="1"/>
        <v>-0.1338837552588729</v>
      </c>
      <c r="M22" s="9">
        <v>10118542.6</v>
      </c>
      <c r="O22" s="9">
        <v>10573294.6</v>
      </c>
      <c r="Q22" s="9">
        <f t="shared" si="2"/>
        <v>-454752</v>
      </c>
      <c r="S22" s="21">
        <f t="shared" si="3"/>
        <v>-0.04300948920878456</v>
      </c>
      <c r="U22" s="9">
        <v>10118542.6</v>
      </c>
      <c r="W22" s="9">
        <v>10573294.6</v>
      </c>
      <c r="Y22" s="9">
        <f t="shared" si="4"/>
        <v>-454752</v>
      </c>
      <c r="AA22" s="21">
        <f t="shared" si="5"/>
        <v>-0.04300948920878456</v>
      </c>
      <c r="AC22" s="9">
        <v>40810698.48</v>
      </c>
      <c r="AE22" s="9">
        <v>41393143</v>
      </c>
      <c r="AG22" s="9">
        <f t="shared" si="6"/>
        <v>-582444.5200000033</v>
      </c>
      <c r="AI22" s="21">
        <f t="shared" si="7"/>
        <v>-0.014071038770841907</v>
      </c>
    </row>
    <row r="23" spans="1:35" ht="12.75" outlineLevel="1">
      <c r="A23" s="1" t="s">
        <v>134</v>
      </c>
      <c r="B23" s="16" t="s">
        <v>135</v>
      </c>
      <c r="C23" s="1" t="s">
        <v>136</v>
      </c>
      <c r="E23" s="5">
        <v>6718311.52</v>
      </c>
      <c r="G23" s="5">
        <v>7864424.8100000005</v>
      </c>
      <c r="I23" s="9">
        <f t="shared" si="0"/>
        <v>-1146113.290000001</v>
      </c>
      <c r="K23" s="21">
        <f t="shared" si="1"/>
        <v>-0.14573389887874086</v>
      </c>
      <c r="M23" s="9">
        <v>21079422.98</v>
      </c>
      <c r="O23" s="9">
        <v>23435169.35</v>
      </c>
      <c r="Q23" s="9">
        <f t="shared" si="2"/>
        <v>-2355746.370000001</v>
      </c>
      <c r="S23" s="21">
        <f t="shared" si="3"/>
        <v>-0.10052184111910421</v>
      </c>
      <c r="U23" s="9">
        <v>21079422.98</v>
      </c>
      <c r="W23" s="9">
        <v>23435169.35</v>
      </c>
      <c r="Y23" s="9">
        <f t="shared" si="4"/>
        <v>-2355746.370000001</v>
      </c>
      <c r="AA23" s="21">
        <f t="shared" si="5"/>
        <v>-0.10052184111910421</v>
      </c>
      <c r="AC23" s="9">
        <v>90899449.08</v>
      </c>
      <c r="AE23" s="9">
        <v>94526329.82</v>
      </c>
      <c r="AG23" s="9">
        <f t="shared" si="6"/>
        <v>-3626880.7399999946</v>
      </c>
      <c r="AI23" s="21">
        <f t="shared" si="7"/>
        <v>-0.03836899990623158</v>
      </c>
    </row>
    <row r="24" spans="1:35" ht="12.75" outlineLevel="1">
      <c r="A24" s="1" t="s">
        <v>137</v>
      </c>
      <c r="B24" s="16" t="s">
        <v>138</v>
      </c>
      <c r="C24" s="1" t="s">
        <v>139</v>
      </c>
      <c r="E24" s="5">
        <v>79404.83</v>
      </c>
      <c r="G24" s="5">
        <v>92799.65000000001</v>
      </c>
      <c r="I24" s="9">
        <f t="shared" si="0"/>
        <v>-13394.820000000007</v>
      </c>
      <c r="K24" s="21">
        <f t="shared" si="1"/>
        <v>-0.14434127714921344</v>
      </c>
      <c r="M24" s="9">
        <v>249734.71</v>
      </c>
      <c r="O24" s="9">
        <v>247951.16</v>
      </c>
      <c r="Q24" s="9">
        <f t="shared" si="2"/>
        <v>1783.5499999999884</v>
      </c>
      <c r="S24" s="21">
        <f t="shared" si="3"/>
        <v>0.007193150457533606</v>
      </c>
      <c r="U24" s="9">
        <v>249734.71</v>
      </c>
      <c r="W24" s="9">
        <v>247951.16</v>
      </c>
      <c r="Y24" s="9">
        <f t="shared" si="4"/>
        <v>1783.5499999999884</v>
      </c>
      <c r="AA24" s="21">
        <f t="shared" si="5"/>
        <v>0.007193150457533606</v>
      </c>
      <c r="AC24" s="9">
        <v>1022782.96</v>
      </c>
      <c r="AE24" s="9">
        <v>1016837.6900000001</v>
      </c>
      <c r="AG24" s="9">
        <f t="shared" si="6"/>
        <v>5945.269999999902</v>
      </c>
      <c r="AI24" s="21">
        <f t="shared" si="7"/>
        <v>0.005846823006727752</v>
      </c>
    </row>
    <row r="25" spans="1:35" ht="12.75" outlineLevel="1">
      <c r="A25" s="1" t="s">
        <v>140</v>
      </c>
      <c r="B25" s="16" t="s">
        <v>141</v>
      </c>
      <c r="C25" s="1" t="s">
        <v>142</v>
      </c>
      <c r="E25" s="5">
        <v>22909.15</v>
      </c>
      <c r="G25" s="5">
        <v>27222.170000000002</v>
      </c>
      <c r="I25" s="9">
        <f t="shared" si="0"/>
        <v>-4313.02</v>
      </c>
      <c r="K25" s="21">
        <f t="shared" si="1"/>
        <v>-0.15843777332960599</v>
      </c>
      <c r="M25" s="9">
        <v>75909.99</v>
      </c>
      <c r="O25" s="9">
        <v>82592.53</v>
      </c>
      <c r="Q25" s="9">
        <f t="shared" si="2"/>
        <v>-6682.539999999994</v>
      </c>
      <c r="S25" s="21">
        <f t="shared" si="3"/>
        <v>-0.08090973844729049</v>
      </c>
      <c r="U25" s="9">
        <v>75909.99</v>
      </c>
      <c r="W25" s="9">
        <v>82592.53</v>
      </c>
      <c r="Y25" s="9">
        <f t="shared" si="4"/>
        <v>-6682.539999999994</v>
      </c>
      <c r="AA25" s="21">
        <f t="shared" si="5"/>
        <v>-0.08090973844729049</v>
      </c>
      <c r="AC25" s="9">
        <v>288404.67</v>
      </c>
      <c r="AE25" s="9">
        <v>296888.04000000004</v>
      </c>
      <c r="AG25" s="9">
        <f t="shared" si="6"/>
        <v>-8483.370000000054</v>
      </c>
      <c r="AI25" s="21">
        <f t="shared" si="7"/>
        <v>-0.028574307001386964</v>
      </c>
    </row>
    <row r="26" spans="1:35" ht="12.75" outlineLevel="1">
      <c r="A26" s="1" t="s">
        <v>143</v>
      </c>
      <c r="B26" s="16" t="s">
        <v>144</v>
      </c>
      <c r="C26" s="1" t="s">
        <v>145</v>
      </c>
      <c r="E26" s="5">
        <v>920241.02</v>
      </c>
      <c r="G26" s="5">
        <v>1062057.93</v>
      </c>
      <c r="I26" s="9">
        <f t="shared" si="0"/>
        <v>-141816.90999999992</v>
      </c>
      <c r="K26" s="21">
        <f t="shared" si="1"/>
        <v>-0.13353029622404866</v>
      </c>
      <c r="M26" s="9">
        <v>2932758.25</v>
      </c>
      <c r="O26" s="9">
        <v>1731257.73</v>
      </c>
      <c r="Q26" s="9">
        <f t="shared" si="2"/>
        <v>1201500.52</v>
      </c>
      <c r="S26" s="21">
        <f t="shared" si="3"/>
        <v>0.6940044218604009</v>
      </c>
      <c r="U26" s="9">
        <v>2932758.25</v>
      </c>
      <c r="W26" s="9">
        <v>1731257.73</v>
      </c>
      <c r="Y26" s="9">
        <f t="shared" si="4"/>
        <v>1201500.52</v>
      </c>
      <c r="AA26" s="21">
        <f t="shared" si="5"/>
        <v>0.6940044218604009</v>
      </c>
      <c r="AC26" s="9">
        <v>14427816.03</v>
      </c>
      <c r="AE26" s="9">
        <v>21734232.740000002</v>
      </c>
      <c r="AG26" s="9">
        <f t="shared" si="6"/>
        <v>-7306416.710000003</v>
      </c>
      <c r="AI26" s="21">
        <f t="shared" si="7"/>
        <v>-0.3361709059346349</v>
      </c>
    </row>
    <row r="27" spans="1:35" ht="12.75" outlineLevel="1">
      <c r="A27" s="1" t="s">
        <v>146</v>
      </c>
      <c r="B27" s="16" t="s">
        <v>147</v>
      </c>
      <c r="C27" s="1" t="s">
        <v>148</v>
      </c>
      <c r="E27" s="5">
        <v>755.8000000000001</v>
      </c>
      <c r="G27" s="5">
        <v>1276.25</v>
      </c>
      <c r="I27" s="9">
        <f t="shared" si="0"/>
        <v>-520.4499999999999</v>
      </c>
      <c r="K27" s="21">
        <f t="shared" si="1"/>
        <v>-0.4077962781586679</v>
      </c>
      <c r="M27" s="9">
        <v>2213.8</v>
      </c>
      <c r="O27" s="9">
        <v>23470.44</v>
      </c>
      <c r="Q27" s="9">
        <f t="shared" si="2"/>
        <v>-21256.64</v>
      </c>
      <c r="S27" s="21">
        <f t="shared" si="3"/>
        <v>-0.9056770985120006</v>
      </c>
      <c r="U27" s="9">
        <v>2213.8</v>
      </c>
      <c r="W27" s="9">
        <v>23470.44</v>
      </c>
      <c r="Y27" s="9">
        <f t="shared" si="4"/>
        <v>-21256.64</v>
      </c>
      <c r="AA27" s="21">
        <f t="shared" si="5"/>
        <v>-0.9056770985120006</v>
      </c>
      <c r="AC27" s="9">
        <v>56260.29</v>
      </c>
      <c r="AE27" s="9">
        <v>44066.53</v>
      </c>
      <c r="AG27" s="9">
        <f t="shared" si="6"/>
        <v>12193.760000000002</v>
      </c>
      <c r="AI27" s="21">
        <f t="shared" si="7"/>
        <v>0.2767125072021782</v>
      </c>
    </row>
    <row r="28" spans="1:35" ht="12.75" outlineLevel="1">
      <c r="A28" s="1" t="s">
        <v>149</v>
      </c>
      <c r="B28" s="16" t="s">
        <v>150</v>
      </c>
      <c r="C28" s="1" t="s">
        <v>151</v>
      </c>
      <c r="E28" s="5">
        <v>30210.56</v>
      </c>
      <c r="G28" s="5">
        <v>63811.85</v>
      </c>
      <c r="I28" s="9">
        <f t="shared" si="0"/>
        <v>-33601.28999999999</v>
      </c>
      <c r="K28" s="21">
        <f t="shared" si="1"/>
        <v>-0.5265681844359629</v>
      </c>
      <c r="M28" s="9">
        <v>91319.95</v>
      </c>
      <c r="O28" s="9">
        <v>176054.09</v>
      </c>
      <c r="Q28" s="9">
        <f t="shared" si="2"/>
        <v>-84734.14</v>
      </c>
      <c r="S28" s="21">
        <f t="shared" si="3"/>
        <v>-0.4812960607731408</v>
      </c>
      <c r="U28" s="9">
        <v>91319.95</v>
      </c>
      <c r="W28" s="9">
        <v>176054.09</v>
      </c>
      <c r="Y28" s="9">
        <f t="shared" si="4"/>
        <v>-84734.14</v>
      </c>
      <c r="AA28" s="21">
        <f t="shared" si="5"/>
        <v>-0.4812960607731408</v>
      </c>
      <c r="AC28" s="9">
        <v>693687.2</v>
      </c>
      <c r="AE28" s="9">
        <v>738089.9</v>
      </c>
      <c r="AG28" s="9">
        <f t="shared" si="6"/>
        <v>-44402.70000000007</v>
      </c>
      <c r="AI28" s="21">
        <f t="shared" si="7"/>
        <v>-0.06015893185911373</v>
      </c>
    </row>
    <row r="29" spans="1:35" ht="12.75" outlineLevel="1">
      <c r="A29" s="1" t="s">
        <v>152</v>
      </c>
      <c r="B29" s="16" t="s">
        <v>153</v>
      </c>
      <c r="C29" s="1" t="s">
        <v>154</v>
      </c>
      <c r="E29" s="5">
        <v>5235008.06</v>
      </c>
      <c r="G29" s="5">
        <v>4138008.59</v>
      </c>
      <c r="I29" s="9">
        <f t="shared" si="0"/>
        <v>1096999.4699999997</v>
      </c>
      <c r="K29" s="21">
        <f t="shared" si="1"/>
        <v>0.26510323653049733</v>
      </c>
      <c r="M29" s="9">
        <v>14892277.96</v>
      </c>
      <c r="O29" s="9">
        <v>13768880.65</v>
      </c>
      <c r="Q29" s="9">
        <f t="shared" si="2"/>
        <v>1123397.3100000005</v>
      </c>
      <c r="S29" s="21">
        <f t="shared" si="3"/>
        <v>0.08158958876588131</v>
      </c>
      <c r="U29" s="9">
        <v>14892277.96</v>
      </c>
      <c r="W29" s="9">
        <v>13768880.65</v>
      </c>
      <c r="Y29" s="9">
        <f t="shared" si="4"/>
        <v>1123397.3100000005</v>
      </c>
      <c r="AA29" s="21">
        <f t="shared" si="5"/>
        <v>0.08158958876588131</v>
      </c>
      <c r="AC29" s="9">
        <v>59735875.08</v>
      </c>
      <c r="AE29" s="9">
        <v>114245028.99000001</v>
      </c>
      <c r="AG29" s="9">
        <f t="shared" si="6"/>
        <v>-54509153.91000001</v>
      </c>
      <c r="AI29" s="21">
        <f t="shared" si="7"/>
        <v>-0.4771249514477453</v>
      </c>
    </row>
    <row r="30" spans="1:35" ht="12.75" outlineLevel="1">
      <c r="A30" s="1" t="s">
        <v>155</v>
      </c>
      <c r="B30" s="16" t="s">
        <v>156</v>
      </c>
      <c r="C30" s="1" t="s">
        <v>157</v>
      </c>
      <c r="E30" s="5">
        <v>-4250587.04</v>
      </c>
      <c r="G30" s="5">
        <v>-3794993.61</v>
      </c>
      <c r="I30" s="9">
        <f t="shared" si="0"/>
        <v>-455593.43000000017</v>
      </c>
      <c r="K30" s="21">
        <f t="shared" si="1"/>
        <v>-0.12005117183846857</v>
      </c>
      <c r="M30" s="9">
        <v>-12600438.69</v>
      </c>
      <c r="O30" s="9">
        <v>-12693471.6</v>
      </c>
      <c r="Q30" s="9">
        <f t="shared" si="2"/>
        <v>93032.91000000015</v>
      </c>
      <c r="S30" s="21">
        <f t="shared" si="3"/>
        <v>0.007329193535990592</v>
      </c>
      <c r="U30" s="9">
        <v>-12600438.69</v>
      </c>
      <c r="W30" s="9">
        <v>-12693471.6</v>
      </c>
      <c r="Y30" s="9">
        <f t="shared" si="4"/>
        <v>93032.91000000015</v>
      </c>
      <c r="AA30" s="21">
        <f t="shared" si="5"/>
        <v>0.007329193535990592</v>
      </c>
      <c r="AC30" s="9">
        <v>-52165615.16</v>
      </c>
      <c r="AE30" s="9">
        <v>-107059243.24</v>
      </c>
      <c r="AG30" s="9">
        <f t="shared" si="6"/>
        <v>54893628.08</v>
      </c>
      <c r="AI30" s="21">
        <f t="shared" si="7"/>
        <v>0.512740669733133</v>
      </c>
    </row>
    <row r="31" spans="1:35" ht="12.75" outlineLevel="1">
      <c r="A31" s="1" t="s">
        <v>158</v>
      </c>
      <c r="B31" s="16" t="s">
        <v>159</v>
      </c>
      <c r="C31" s="1" t="s">
        <v>160</v>
      </c>
      <c r="E31" s="5">
        <v>198256.69</v>
      </c>
      <c r="G31" s="5">
        <v>274143.36</v>
      </c>
      <c r="I31" s="9">
        <f t="shared" si="0"/>
        <v>-75886.66999999998</v>
      </c>
      <c r="K31" s="21">
        <f t="shared" si="1"/>
        <v>-0.2768138174129039</v>
      </c>
      <c r="M31" s="9">
        <v>712153.81</v>
      </c>
      <c r="O31" s="9">
        <v>932426.62</v>
      </c>
      <c r="Q31" s="9">
        <f t="shared" si="2"/>
        <v>-220272.80999999994</v>
      </c>
      <c r="S31" s="21">
        <f t="shared" si="3"/>
        <v>-0.23623608043279581</v>
      </c>
      <c r="U31" s="9">
        <v>712153.81</v>
      </c>
      <c r="W31" s="9">
        <v>932426.62</v>
      </c>
      <c r="Y31" s="9">
        <f t="shared" si="4"/>
        <v>-220272.80999999994</v>
      </c>
      <c r="AA31" s="21">
        <f t="shared" si="5"/>
        <v>-0.23623608043279581</v>
      </c>
      <c r="AC31" s="9">
        <v>2577197.56</v>
      </c>
      <c r="AE31" s="9">
        <v>2616215.553</v>
      </c>
      <c r="AG31" s="9">
        <f t="shared" si="6"/>
        <v>-39017.992999999784</v>
      </c>
      <c r="AI31" s="21">
        <f t="shared" si="7"/>
        <v>-0.014913906063763771</v>
      </c>
    </row>
    <row r="32" spans="1:35" ht="12.75" outlineLevel="1">
      <c r="A32" s="1" t="s">
        <v>161</v>
      </c>
      <c r="B32" s="16" t="s">
        <v>162</v>
      </c>
      <c r="C32" s="1" t="s">
        <v>163</v>
      </c>
      <c r="E32" s="5">
        <v>2259813.28</v>
      </c>
      <c r="G32" s="5">
        <v>2492743.47</v>
      </c>
      <c r="I32" s="9">
        <f t="shared" si="0"/>
        <v>-232930.1900000004</v>
      </c>
      <c r="K32" s="21">
        <f t="shared" si="1"/>
        <v>-0.09344330566032949</v>
      </c>
      <c r="M32" s="9">
        <v>6457033.66</v>
      </c>
      <c r="O32" s="9">
        <v>8598964.99</v>
      </c>
      <c r="Q32" s="9">
        <f t="shared" si="2"/>
        <v>-2141931.33</v>
      </c>
      <c r="S32" s="21">
        <f t="shared" si="3"/>
        <v>-0.249091760751546</v>
      </c>
      <c r="U32" s="9">
        <v>6457033.66</v>
      </c>
      <c r="W32" s="9">
        <v>8598964.99</v>
      </c>
      <c r="Y32" s="9">
        <f t="shared" si="4"/>
        <v>-2141931.33</v>
      </c>
      <c r="AA32" s="21">
        <f t="shared" si="5"/>
        <v>-0.249091760751546</v>
      </c>
      <c r="AC32" s="9">
        <v>27681827.06</v>
      </c>
      <c r="AE32" s="9">
        <v>33486161.270000003</v>
      </c>
      <c r="AG32" s="9">
        <f t="shared" si="6"/>
        <v>-5804334.210000005</v>
      </c>
      <c r="AI32" s="21">
        <f t="shared" si="7"/>
        <v>-0.17333531195766125</v>
      </c>
    </row>
    <row r="33" spans="1:35" ht="12.75" outlineLevel="1">
      <c r="A33" s="1" t="s">
        <v>164</v>
      </c>
      <c r="B33" s="16" t="s">
        <v>165</v>
      </c>
      <c r="C33" s="1" t="s">
        <v>166</v>
      </c>
      <c r="E33" s="5">
        <v>237024.38</v>
      </c>
      <c r="G33" s="5">
        <v>217913.99</v>
      </c>
      <c r="I33" s="9">
        <f t="shared" si="0"/>
        <v>19110.390000000014</v>
      </c>
      <c r="K33" s="21">
        <f t="shared" si="1"/>
        <v>0.08769693951269496</v>
      </c>
      <c r="M33" s="9">
        <v>795647.24</v>
      </c>
      <c r="O33" s="9">
        <v>699367.92</v>
      </c>
      <c r="Q33" s="9">
        <f t="shared" si="2"/>
        <v>96279.31999999995</v>
      </c>
      <c r="S33" s="21">
        <f t="shared" si="3"/>
        <v>0.1376661943544679</v>
      </c>
      <c r="U33" s="9">
        <v>795647.24</v>
      </c>
      <c r="W33" s="9">
        <v>699367.92</v>
      </c>
      <c r="Y33" s="9">
        <f t="shared" si="4"/>
        <v>96279.31999999995</v>
      </c>
      <c r="AA33" s="21">
        <f t="shared" si="5"/>
        <v>0.1376661943544679</v>
      </c>
      <c r="AC33" s="9">
        <v>3467898.6100000003</v>
      </c>
      <c r="AE33" s="9">
        <v>2438852.16</v>
      </c>
      <c r="AG33" s="9">
        <f t="shared" si="6"/>
        <v>1029046.4500000002</v>
      </c>
      <c r="AI33" s="21">
        <f t="shared" si="7"/>
        <v>0.42193883945798505</v>
      </c>
    </row>
    <row r="34" spans="1:35" ht="12.75" outlineLevel="1">
      <c r="A34" s="1" t="s">
        <v>167</v>
      </c>
      <c r="B34" s="16" t="s">
        <v>168</v>
      </c>
      <c r="C34" s="1" t="s">
        <v>169</v>
      </c>
      <c r="E34" s="5">
        <v>0</v>
      </c>
      <c r="G34" s="5">
        <v>0</v>
      </c>
      <c r="I34" s="9">
        <f t="shared" si="0"/>
        <v>0</v>
      </c>
      <c r="K34" s="21">
        <f t="shared" si="1"/>
        <v>0</v>
      </c>
      <c r="M34" s="9">
        <v>0</v>
      </c>
      <c r="O34" s="9">
        <v>0</v>
      </c>
      <c r="Q34" s="9">
        <f t="shared" si="2"/>
        <v>0</v>
      </c>
      <c r="S34" s="21">
        <f t="shared" si="3"/>
        <v>0</v>
      </c>
      <c r="U34" s="9">
        <v>0</v>
      </c>
      <c r="W34" s="9">
        <v>0</v>
      </c>
      <c r="Y34" s="9">
        <f t="shared" si="4"/>
        <v>0</v>
      </c>
      <c r="AA34" s="21">
        <f t="shared" si="5"/>
        <v>0</v>
      </c>
      <c r="AC34" s="9">
        <v>0</v>
      </c>
      <c r="AE34" s="9">
        <v>-9511744.59</v>
      </c>
      <c r="AG34" s="9">
        <f t="shared" si="6"/>
        <v>9511744.59</v>
      </c>
      <c r="AI34" s="21" t="str">
        <f t="shared" si="7"/>
        <v>N.M.</v>
      </c>
    </row>
    <row r="35" spans="1:35" ht="12.75" outlineLevel="1">
      <c r="A35" s="1" t="s">
        <v>170</v>
      </c>
      <c r="B35" s="16" t="s">
        <v>171</v>
      </c>
      <c r="C35" s="1" t="s">
        <v>172</v>
      </c>
      <c r="E35" s="5">
        <v>158</v>
      </c>
      <c r="G35" s="5">
        <v>-17038.38</v>
      </c>
      <c r="I35" s="9">
        <f t="shared" si="0"/>
        <v>17196.38</v>
      </c>
      <c r="K35" s="21">
        <f t="shared" si="1"/>
        <v>1.0092731820748218</v>
      </c>
      <c r="M35" s="9">
        <v>-15727</v>
      </c>
      <c r="O35" s="9">
        <v>-48859.65</v>
      </c>
      <c r="Q35" s="9">
        <f t="shared" si="2"/>
        <v>33132.65</v>
      </c>
      <c r="S35" s="21">
        <f t="shared" si="3"/>
        <v>0.6781188567662683</v>
      </c>
      <c r="U35" s="9">
        <v>-15727</v>
      </c>
      <c r="W35" s="9">
        <v>-48859.65</v>
      </c>
      <c r="Y35" s="9">
        <f t="shared" si="4"/>
        <v>33132.65</v>
      </c>
      <c r="AA35" s="21">
        <f t="shared" si="5"/>
        <v>0.6781188567662683</v>
      </c>
      <c r="AC35" s="9">
        <v>-53040.56</v>
      </c>
      <c r="AE35" s="9">
        <v>-140749.52</v>
      </c>
      <c r="AG35" s="9">
        <f t="shared" si="6"/>
        <v>87708.95999999999</v>
      </c>
      <c r="AI35" s="21">
        <f t="shared" si="7"/>
        <v>0.62315637026684</v>
      </c>
    </row>
    <row r="36" spans="1:35" ht="12.75" outlineLevel="1">
      <c r="A36" s="1" t="s">
        <v>173</v>
      </c>
      <c r="B36" s="16" t="s">
        <v>174</v>
      </c>
      <c r="C36" s="1" t="s">
        <v>175</v>
      </c>
      <c r="E36" s="5">
        <v>36598.29</v>
      </c>
      <c r="G36" s="5">
        <v>71074.11</v>
      </c>
      <c r="I36" s="9">
        <f t="shared" si="0"/>
        <v>-34475.82</v>
      </c>
      <c r="K36" s="21">
        <f t="shared" si="1"/>
        <v>-0.48506861359220677</v>
      </c>
      <c r="M36" s="9">
        <v>28937.64</v>
      </c>
      <c r="O36" s="9">
        <v>-23279.88</v>
      </c>
      <c r="Q36" s="9">
        <f t="shared" si="2"/>
        <v>52217.520000000004</v>
      </c>
      <c r="S36" s="21">
        <f t="shared" si="3"/>
        <v>2.2430321805782505</v>
      </c>
      <c r="U36" s="9">
        <v>28937.64</v>
      </c>
      <c r="W36" s="9">
        <v>-23279.88</v>
      </c>
      <c r="Y36" s="9">
        <f t="shared" si="4"/>
        <v>52217.520000000004</v>
      </c>
      <c r="AA36" s="21">
        <f t="shared" si="5"/>
        <v>2.2430321805782505</v>
      </c>
      <c r="AC36" s="9">
        <v>-250240.49</v>
      </c>
      <c r="AE36" s="9">
        <v>-1464675.3499999999</v>
      </c>
      <c r="AG36" s="9">
        <f t="shared" si="6"/>
        <v>1214434.8599999999</v>
      </c>
      <c r="AI36" s="21">
        <f t="shared" si="7"/>
        <v>0.8291495176729778</v>
      </c>
    </row>
    <row r="37" spans="1:35" ht="12.75" outlineLevel="1">
      <c r="A37" s="1" t="s">
        <v>176</v>
      </c>
      <c r="B37" s="16" t="s">
        <v>177</v>
      </c>
      <c r="C37" s="1" t="s">
        <v>178</v>
      </c>
      <c r="E37" s="5">
        <v>-932869.53</v>
      </c>
      <c r="G37" s="5">
        <v>-769027.11</v>
      </c>
      <c r="I37" s="9">
        <f t="shared" si="0"/>
        <v>-163842.42000000004</v>
      </c>
      <c r="K37" s="21">
        <f t="shared" si="1"/>
        <v>-0.21305155288998856</v>
      </c>
      <c r="M37" s="9">
        <v>-2378621.95</v>
      </c>
      <c r="O37" s="9">
        <v>-1260933.92</v>
      </c>
      <c r="Q37" s="9">
        <f t="shared" si="2"/>
        <v>-1117688.0300000003</v>
      </c>
      <c r="S37" s="21">
        <f t="shared" si="3"/>
        <v>-0.8863969889873375</v>
      </c>
      <c r="U37" s="9">
        <v>-2378621.95</v>
      </c>
      <c r="W37" s="9">
        <v>-1260933.92</v>
      </c>
      <c r="Y37" s="9">
        <f t="shared" si="4"/>
        <v>-1117688.0300000003</v>
      </c>
      <c r="AA37" s="21">
        <f t="shared" si="5"/>
        <v>-0.8863969889873375</v>
      </c>
      <c r="AC37" s="9">
        <v>-9654156.43</v>
      </c>
      <c r="AE37" s="9">
        <v>-6440015.9399999995</v>
      </c>
      <c r="AG37" s="9">
        <f t="shared" si="6"/>
        <v>-3214140.49</v>
      </c>
      <c r="AI37" s="21">
        <f t="shared" si="7"/>
        <v>-0.4990889028762249</v>
      </c>
    </row>
    <row r="38" spans="1:35" ht="12.75" outlineLevel="1">
      <c r="A38" s="1" t="s">
        <v>179</v>
      </c>
      <c r="B38" s="16" t="s">
        <v>180</v>
      </c>
      <c r="C38" s="1" t="s">
        <v>181</v>
      </c>
      <c r="E38" s="5">
        <v>-663543.9400000001</v>
      </c>
      <c r="G38" s="5">
        <v>-200812.35</v>
      </c>
      <c r="I38" s="9">
        <f t="shared" si="0"/>
        <v>-462731.5900000001</v>
      </c>
      <c r="K38" s="21">
        <f t="shared" si="1"/>
        <v>-2.3042984657069154</v>
      </c>
      <c r="M38" s="9">
        <v>294053.29</v>
      </c>
      <c r="O38" s="9">
        <v>-372069.58</v>
      </c>
      <c r="Q38" s="9">
        <f t="shared" si="2"/>
        <v>666122.87</v>
      </c>
      <c r="S38" s="21">
        <f t="shared" si="3"/>
        <v>1.7903180098733145</v>
      </c>
      <c r="U38" s="9">
        <v>294053.29</v>
      </c>
      <c r="W38" s="9">
        <v>-372069.58</v>
      </c>
      <c r="Y38" s="9">
        <f t="shared" si="4"/>
        <v>666122.87</v>
      </c>
      <c r="AA38" s="21">
        <f t="shared" si="5"/>
        <v>1.7903180098733145</v>
      </c>
      <c r="AC38" s="9">
        <v>-1928409.7000000002</v>
      </c>
      <c r="AE38" s="9">
        <v>20884502.970000003</v>
      </c>
      <c r="AG38" s="9">
        <f t="shared" si="6"/>
        <v>-22812912.67</v>
      </c>
      <c r="AI38" s="21">
        <f t="shared" si="7"/>
        <v>-1.0923368730761802</v>
      </c>
    </row>
    <row r="39" spans="1:35" ht="12.75" outlineLevel="1">
      <c r="A39" s="1" t="s">
        <v>182</v>
      </c>
      <c r="B39" s="16" t="s">
        <v>183</v>
      </c>
      <c r="C39" s="1" t="s">
        <v>184</v>
      </c>
      <c r="E39" s="5">
        <v>0</v>
      </c>
      <c r="G39" s="5">
        <v>27708.190000000002</v>
      </c>
      <c r="I39" s="9">
        <f t="shared" si="0"/>
        <v>-27708.190000000002</v>
      </c>
      <c r="K39" s="21" t="str">
        <f t="shared" si="1"/>
        <v>N.M.</v>
      </c>
      <c r="M39" s="9">
        <v>0</v>
      </c>
      <c r="O39" s="9">
        <v>15177.82</v>
      </c>
      <c r="Q39" s="9">
        <f t="shared" si="2"/>
        <v>-15177.82</v>
      </c>
      <c r="S39" s="21" t="str">
        <f t="shared" si="3"/>
        <v>N.M.</v>
      </c>
      <c r="U39" s="9">
        <v>0</v>
      </c>
      <c r="W39" s="9">
        <v>15177.82</v>
      </c>
      <c r="Y39" s="9">
        <f t="shared" si="4"/>
        <v>-15177.82</v>
      </c>
      <c r="AA39" s="21" t="str">
        <f t="shared" si="5"/>
        <v>N.M.</v>
      </c>
      <c r="AC39" s="9">
        <v>94.29</v>
      </c>
      <c r="AE39" s="9">
        <v>-295260.1</v>
      </c>
      <c r="AG39" s="9">
        <f t="shared" si="6"/>
        <v>295354.38999999996</v>
      </c>
      <c r="AI39" s="21">
        <f t="shared" si="7"/>
        <v>1.0003193455532935</v>
      </c>
    </row>
    <row r="40" spans="1:35" ht="12.75" outlineLevel="1">
      <c r="A40" s="1" t="s">
        <v>185</v>
      </c>
      <c r="B40" s="16" t="s">
        <v>186</v>
      </c>
      <c r="C40" s="1" t="s">
        <v>187</v>
      </c>
      <c r="E40" s="5">
        <v>-156685.41</v>
      </c>
      <c r="G40" s="5">
        <v>-1596680.05</v>
      </c>
      <c r="I40" s="9">
        <f t="shared" si="0"/>
        <v>1439994.6400000001</v>
      </c>
      <c r="K40" s="21">
        <f t="shared" si="1"/>
        <v>0.9018679979122931</v>
      </c>
      <c r="M40" s="9">
        <v>-4395002.95</v>
      </c>
      <c r="O40" s="9">
        <v>-3819765.37</v>
      </c>
      <c r="Q40" s="9">
        <f t="shared" si="2"/>
        <v>-575237.5800000001</v>
      </c>
      <c r="S40" s="21">
        <f t="shared" si="3"/>
        <v>-0.15059500369259593</v>
      </c>
      <c r="U40" s="9">
        <v>-4395002.95</v>
      </c>
      <c r="W40" s="9">
        <v>-3819765.37</v>
      </c>
      <c r="Y40" s="9">
        <f t="shared" si="4"/>
        <v>-575237.5800000001</v>
      </c>
      <c r="AA40" s="21">
        <f t="shared" si="5"/>
        <v>-0.15059500369259593</v>
      </c>
      <c r="AC40" s="9">
        <v>-7505585.65</v>
      </c>
      <c r="AE40" s="9">
        <v>-9760264.71</v>
      </c>
      <c r="AG40" s="9">
        <f t="shared" si="6"/>
        <v>2254679.0600000005</v>
      </c>
      <c r="AI40" s="21">
        <f t="shared" si="7"/>
        <v>0.23100593344460638</v>
      </c>
    </row>
    <row r="41" spans="1:35" ht="12.75" outlineLevel="1">
      <c r="A41" s="1" t="s">
        <v>188</v>
      </c>
      <c r="B41" s="16" t="s">
        <v>189</v>
      </c>
      <c r="C41" s="1" t="s">
        <v>190</v>
      </c>
      <c r="E41" s="5">
        <v>112446.09</v>
      </c>
      <c r="G41" s="5">
        <v>186509.56</v>
      </c>
      <c r="I41" s="9">
        <f t="shared" si="0"/>
        <v>-74063.47</v>
      </c>
      <c r="K41" s="21">
        <f t="shared" si="1"/>
        <v>-0.39710280802764214</v>
      </c>
      <c r="M41" s="9">
        <v>166872.06</v>
      </c>
      <c r="O41" s="9">
        <v>420526.18</v>
      </c>
      <c r="Q41" s="9">
        <f t="shared" si="2"/>
        <v>-253654.12</v>
      </c>
      <c r="S41" s="21">
        <f t="shared" si="3"/>
        <v>-0.6031827079113125</v>
      </c>
      <c r="U41" s="9">
        <v>166872.06</v>
      </c>
      <c r="W41" s="9">
        <v>420526.18</v>
      </c>
      <c r="Y41" s="9">
        <f t="shared" si="4"/>
        <v>-253654.12</v>
      </c>
      <c r="AA41" s="21">
        <f t="shared" si="5"/>
        <v>-0.6031827079113125</v>
      </c>
      <c r="AC41" s="9">
        <v>713267.97</v>
      </c>
      <c r="AE41" s="9">
        <v>1106469.57</v>
      </c>
      <c r="AG41" s="9">
        <f t="shared" si="6"/>
        <v>-393201.6000000001</v>
      </c>
      <c r="AI41" s="21">
        <f t="shared" si="7"/>
        <v>-0.3553659410624371</v>
      </c>
    </row>
    <row r="42" spans="1:35" ht="12.75" outlineLevel="1">
      <c r="A42" s="1" t="s">
        <v>191</v>
      </c>
      <c r="B42" s="16" t="s">
        <v>192</v>
      </c>
      <c r="C42" s="1" t="s">
        <v>193</v>
      </c>
      <c r="E42" s="5">
        <v>223731</v>
      </c>
      <c r="G42" s="5">
        <v>101127.07</v>
      </c>
      <c r="I42" s="9">
        <f aca="true" t="shared" si="8" ref="I42:I73">+E42-G42</f>
        <v>122603.93</v>
      </c>
      <c r="K42" s="21">
        <f aca="true" t="shared" si="9" ref="K42:K73">IF(G42&lt;0,IF(I42=0,0,IF(OR(G42=0,E42=0),"N.M.",IF(ABS(I42/G42)&gt;=10,"N.M.",I42/(-G42)))),IF(I42=0,0,IF(OR(G42=0,E42=0),"N.M.",IF(ABS(I42/G42)&gt;=10,"N.M.",I42/G42))))</f>
        <v>1.212374985253701</v>
      </c>
      <c r="M42" s="9">
        <v>648021.36</v>
      </c>
      <c r="O42" s="9">
        <v>278303.61</v>
      </c>
      <c r="Q42" s="9">
        <f aca="true" t="shared" si="10" ref="Q42:Q73">+M42-O42</f>
        <v>369717.75</v>
      </c>
      <c r="S42" s="21">
        <f aca="true" t="shared" si="11" ref="S42:S73">IF(O42&lt;0,IF(Q42=0,0,IF(OR(O42=0,M42=0),"N.M.",IF(ABS(Q42/O42)&gt;=10,"N.M.",Q42/(-O42)))),IF(Q42=0,0,IF(OR(O42=0,M42=0),"N.M.",IF(ABS(Q42/O42)&gt;=10,"N.M.",Q42/O42))))</f>
        <v>1.328469113282433</v>
      </c>
      <c r="U42" s="9">
        <v>648021.36</v>
      </c>
      <c r="W42" s="9">
        <v>278303.61</v>
      </c>
      <c r="Y42" s="9">
        <f aca="true" t="shared" si="12" ref="Y42:Y73">+U42-W42</f>
        <v>369717.75</v>
      </c>
      <c r="AA42" s="21">
        <f aca="true" t="shared" si="13" ref="AA42:AA73">IF(W42&lt;0,IF(Y42=0,0,IF(OR(W42=0,U42=0),"N.M.",IF(ABS(Y42/W42)&gt;=10,"N.M.",Y42/(-W42)))),IF(Y42=0,0,IF(OR(W42=0,U42=0),"N.M.",IF(ABS(Y42/W42)&gt;=10,"N.M.",Y42/W42))))</f>
        <v>1.328469113282433</v>
      </c>
      <c r="AC42" s="9">
        <v>2196856.76</v>
      </c>
      <c r="AE42" s="9">
        <v>2239194.13</v>
      </c>
      <c r="AG42" s="9">
        <f aca="true" t="shared" si="14" ref="AG42:AG73">+AC42-AE42</f>
        <v>-42337.37000000011</v>
      </c>
      <c r="AI42" s="21">
        <f aca="true" t="shared" si="15" ref="AI42:AI73">IF(AE42&lt;0,IF(AG42=0,0,IF(OR(AE42=0,AC42=0),"N.M.",IF(ABS(AG42/AE42)&gt;=10,"N.M.",AG42/(-AE42)))),IF(AG42=0,0,IF(OR(AE42=0,AC42=0),"N.M.",IF(ABS(AG42/AE42)&gt;=10,"N.M.",AG42/AE42))))</f>
        <v>-0.018907413802482644</v>
      </c>
    </row>
    <row r="43" spans="1:35" ht="12.75" outlineLevel="1">
      <c r="A43" s="1" t="s">
        <v>194</v>
      </c>
      <c r="B43" s="16" t="s">
        <v>195</v>
      </c>
      <c r="C43" s="1" t="s">
        <v>196</v>
      </c>
      <c r="E43" s="5">
        <v>55354.62</v>
      </c>
      <c r="G43" s="5">
        <v>197825.41</v>
      </c>
      <c r="I43" s="9">
        <f t="shared" si="8"/>
        <v>-142470.79</v>
      </c>
      <c r="K43" s="21">
        <f t="shared" si="9"/>
        <v>-0.7201844798400772</v>
      </c>
      <c r="M43" s="9">
        <v>533818.25</v>
      </c>
      <c r="O43" s="9">
        <v>941644.62</v>
      </c>
      <c r="Q43" s="9">
        <f t="shared" si="10"/>
        <v>-407826.37</v>
      </c>
      <c r="S43" s="21">
        <f t="shared" si="11"/>
        <v>-0.4331000903504339</v>
      </c>
      <c r="U43" s="9">
        <v>533818.25</v>
      </c>
      <c r="W43" s="9">
        <v>941644.62</v>
      </c>
      <c r="Y43" s="9">
        <f t="shared" si="12"/>
        <v>-407826.37</v>
      </c>
      <c r="AA43" s="21">
        <f t="shared" si="13"/>
        <v>-0.4331000903504339</v>
      </c>
      <c r="AC43" s="9">
        <v>1473664.76</v>
      </c>
      <c r="AE43" s="9">
        <v>5651028.24</v>
      </c>
      <c r="AG43" s="9">
        <f t="shared" si="14"/>
        <v>-4177363.4800000004</v>
      </c>
      <c r="AI43" s="21">
        <f t="shared" si="15"/>
        <v>-0.73922183761729</v>
      </c>
    </row>
    <row r="44" spans="1:35" ht="12.75" outlineLevel="1">
      <c r="A44" s="1" t="s">
        <v>197</v>
      </c>
      <c r="B44" s="16" t="s">
        <v>198</v>
      </c>
      <c r="C44" s="1" t="s">
        <v>199</v>
      </c>
      <c r="E44" s="5">
        <v>265371.19</v>
      </c>
      <c r="G44" s="5">
        <v>1845533.9</v>
      </c>
      <c r="I44" s="9">
        <f t="shared" si="8"/>
        <v>-1580162.71</v>
      </c>
      <c r="K44" s="21">
        <f t="shared" si="9"/>
        <v>-0.8562089864618581</v>
      </c>
      <c r="M44" s="9">
        <v>4441742.99</v>
      </c>
      <c r="O44" s="9">
        <v>4214217.12</v>
      </c>
      <c r="Q44" s="9">
        <f t="shared" si="10"/>
        <v>227525.8700000001</v>
      </c>
      <c r="S44" s="21">
        <f t="shared" si="11"/>
        <v>0.05399006826681965</v>
      </c>
      <c r="U44" s="9">
        <v>4441742.99</v>
      </c>
      <c r="W44" s="9">
        <v>4214217.12</v>
      </c>
      <c r="Y44" s="9">
        <f t="shared" si="12"/>
        <v>227525.8700000001</v>
      </c>
      <c r="AA44" s="21">
        <f t="shared" si="13"/>
        <v>0.05399006826681965</v>
      </c>
      <c r="AC44" s="9">
        <v>7211497.23</v>
      </c>
      <c r="AE44" s="9">
        <v>9968505.08</v>
      </c>
      <c r="AG44" s="9">
        <f t="shared" si="14"/>
        <v>-2757007.8499999996</v>
      </c>
      <c r="AI44" s="21">
        <f t="shared" si="15"/>
        <v>-0.2765718458158221</v>
      </c>
    </row>
    <row r="45" spans="1:35" ht="12.75" outlineLevel="1">
      <c r="A45" s="1" t="s">
        <v>200</v>
      </c>
      <c r="B45" s="16" t="s">
        <v>201</v>
      </c>
      <c r="C45" s="1" t="s">
        <v>202</v>
      </c>
      <c r="E45" s="5">
        <v>2729004.3200000003</v>
      </c>
      <c r="G45" s="5">
        <v>1535955.87</v>
      </c>
      <c r="I45" s="9">
        <f t="shared" si="8"/>
        <v>1193048.4500000002</v>
      </c>
      <c r="K45" s="21">
        <f t="shared" si="9"/>
        <v>0.7767465675950703</v>
      </c>
      <c r="M45" s="9">
        <v>10586125.05</v>
      </c>
      <c r="O45" s="9">
        <v>4614569.92</v>
      </c>
      <c r="Q45" s="9">
        <f t="shared" si="10"/>
        <v>5971555.130000001</v>
      </c>
      <c r="S45" s="21">
        <f t="shared" si="11"/>
        <v>1.2940653698015698</v>
      </c>
      <c r="U45" s="9">
        <v>10586125.05</v>
      </c>
      <c r="W45" s="9">
        <v>4614569.92</v>
      </c>
      <c r="Y45" s="9">
        <f t="shared" si="12"/>
        <v>5971555.130000001</v>
      </c>
      <c r="AA45" s="21">
        <f t="shared" si="13"/>
        <v>1.2940653698015698</v>
      </c>
      <c r="AC45" s="9">
        <v>28548974.92</v>
      </c>
      <c r="AE45" s="9">
        <v>50108984.89</v>
      </c>
      <c r="AG45" s="9">
        <f t="shared" si="14"/>
        <v>-21560009.97</v>
      </c>
      <c r="AI45" s="21">
        <f t="shared" si="15"/>
        <v>-0.430262357485965</v>
      </c>
    </row>
    <row r="46" spans="1:35" ht="12.75" outlineLevel="1">
      <c r="A46" s="1" t="s">
        <v>203</v>
      </c>
      <c r="B46" s="16" t="s">
        <v>204</v>
      </c>
      <c r="C46" s="1" t="s">
        <v>205</v>
      </c>
      <c r="E46" s="5">
        <v>-37.22</v>
      </c>
      <c r="G46" s="5">
        <v>-75.96000000000001</v>
      </c>
      <c r="I46" s="9">
        <f t="shared" si="8"/>
        <v>38.74000000000001</v>
      </c>
      <c r="K46" s="21">
        <f t="shared" si="9"/>
        <v>0.5100052659294366</v>
      </c>
      <c r="M46" s="9">
        <v>-809.47</v>
      </c>
      <c r="O46" s="9">
        <v>-973.21</v>
      </c>
      <c r="Q46" s="9">
        <f t="shared" si="10"/>
        <v>163.74</v>
      </c>
      <c r="S46" s="21">
        <f t="shared" si="11"/>
        <v>0.16824734641033282</v>
      </c>
      <c r="U46" s="9">
        <v>-809.47</v>
      </c>
      <c r="W46" s="9">
        <v>-973.21</v>
      </c>
      <c r="Y46" s="9">
        <f t="shared" si="12"/>
        <v>163.74</v>
      </c>
      <c r="AA46" s="21">
        <f t="shared" si="13"/>
        <v>0.16824734641033282</v>
      </c>
      <c r="AC46" s="9">
        <v>-4607.59</v>
      </c>
      <c r="AE46" s="9">
        <v>-13877.330000000002</v>
      </c>
      <c r="AG46" s="9">
        <f t="shared" si="14"/>
        <v>9269.740000000002</v>
      </c>
      <c r="AI46" s="21">
        <f t="shared" si="15"/>
        <v>0.6679771973427165</v>
      </c>
    </row>
    <row r="47" spans="1:35" ht="12.75" outlineLevel="1">
      <c r="A47" s="1" t="s">
        <v>206</v>
      </c>
      <c r="B47" s="16" t="s">
        <v>207</v>
      </c>
      <c r="C47" s="1" t="s">
        <v>208</v>
      </c>
      <c r="E47" s="5">
        <v>-1366.84</v>
      </c>
      <c r="G47" s="5">
        <v>1392.73</v>
      </c>
      <c r="I47" s="9">
        <f t="shared" si="8"/>
        <v>-2759.5699999999997</v>
      </c>
      <c r="K47" s="21">
        <f t="shared" si="9"/>
        <v>-1.9814106108147305</v>
      </c>
      <c r="M47" s="9">
        <v>2423.65</v>
      </c>
      <c r="O47" s="9">
        <v>2545.69</v>
      </c>
      <c r="Q47" s="9">
        <f t="shared" si="10"/>
        <v>-122.03999999999996</v>
      </c>
      <c r="S47" s="21">
        <f t="shared" si="11"/>
        <v>-0.047939851278042483</v>
      </c>
      <c r="U47" s="9">
        <v>2423.65</v>
      </c>
      <c r="W47" s="9">
        <v>2545.69</v>
      </c>
      <c r="Y47" s="9">
        <f t="shared" si="12"/>
        <v>-122.03999999999996</v>
      </c>
      <c r="AA47" s="21">
        <f t="shared" si="13"/>
        <v>-0.047939851278042483</v>
      </c>
      <c r="AC47" s="9">
        <v>11218.96</v>
      </c>
      <c r="AE47" s="9">
        <v>10381.29</v>
      </c>
      <c r="AG47" s="9">
        <f t="shared" si="14"/>
        <v>837.6699999999983</v>
      </c>
      <c r="AI47" s="21">
        <f t="shared" si="15"/>
        <v>0.08069035736406537</v>
      </c>
    </row>
    <row r="48" spans="1:35" ht="12.75" outlineLevel="1">
      <c r="A48" s="1" t="s">
        <v>209</v>
      </c>
      <c r="B48" s="16" t="s">
        <v>210</v>
      </c>
      <c r="C48" s="1" t="s">
        <v>211</v>
      </c>
      <c r="E48" s="5">
        <v>-78501.53</v>
      </c>
      <c r="G48" s="5">
        <v>-54213.35</v>
      </c>
      <c r="I48" s="9">
        <f t="shared" si="8"/>
        <v>-24288.18</v>
      </c>
      <c r="K48" s="21">
        <f t="shared" si="9"/>
        <v>-0.4480110526281811</v>
      </c>
      <c r="M48" s="9">
        <v>-44569.06</v>
      </c>
      <c r="O48" s="9">
        <v>7814.43</v>
      </c>
      <c r="Q48" s="9">
        <f t="shared" si="10"/>
        <v>-52383.49</v>
      </c>
      <c r="S48" s="21">
        <f t="shared" si="11"/>
        <v>-6.703430704478765</v>
      </c>
      <c r="U48" s="9">
        <v>-44569.06</v>
      </c>
      <c r="W48" s="9">
        <v>7814.43</v>
      </c>
      <c r="Y48" s="9">
        <f t="shared" si="12"/>
        <v>-52383.49</v>
      </c>
      <c r="AA48" s="21">
        <f t="shared" si="13"/>
        <v>-6.703430704478765</v>
      </c>
      <c r="AC48" s="9">
        <v>-418780.42</v>
      </c>
      <c r="AE48" s="9">
        <v>244681.35</v>
      </c>
      <c r="AG48" s="9">
        <f t="shared" si="14"/>
        <v>-663461.77</v>
      </c>
      <c r="AI48" s="21">
        <f t="shared" si="15"/>
        <v>-2.71153387865483</v>
      </c>
    </row>
    <row r="49" spans="1:35" ht="12.75" outlineLevel="1">
      <c r="A49" s="1" t="s">
        <v>212</v>
      </c>
      <c r="B49" s="16" t="s">
        <v>213</v>
      </c>
      <c r="C49" s="1" t="s">
        <v>214</v>
      </c>
      <c r="E49" s="5">
        <v>-912.82</v>
      </c>
      <c r="G49" s="5">
        <v>-632.59</v>
      </c>
      <c r="I49" s="9">
        <f t="shared" si="8"/>
        <v>-280.23</v>
      </c>
      <c r="K49" s="21">
        <f t="shared" si="9"/>
        <v>-0.4429883494838679</v>
      </c>
      <c r="M49" s="9">
        <v>-3078.94</v>
      </c>
      <c r="O49" s="9">
        <v>-1850.41</v>
      </c>
      <c r="Q49" s="9">
        <f t="shared" si="10"/>
        <v>-1228.53</v>
      </c>
      <c r="S49" s="21">
        <f t="shared" si="11"/>
        <v>-0.6639231305494457</v>
      </c>
      <c r="U49" s="9">
        <v>-3078.94</v>
      </c>
      <c r="W49" s="9">
        <v>-1850.41</v>
      </c>
      <c r="Y49" s="9">
        <f t="shared" si="12"/>
        <v>-1228.53</v>
      </c>
      <c r="AA49" s="21">
        <f t="shared" si="13"/>
        <v>-0.6639231305494457</v>
      </c>
      <c r="AC49" s="9">
        <v>6560.049999999999</v>
      </c>
      <c r="AE49" s="9">
        <v>-19929.65</v>
      </c>
      <c r="AG49" s="9">
        <f t="shared" si="14"/>
        <v>26489.7</v>
      </c>
      <c r="AI49" s="21">
        <f t="shared" si="15"/>
        <v>1.3291603214306322</v>
      </c>
    </row>
    <row r="50" spans="1:35" ht="12.75" outlineLevel="1">
      <c r="A50" s="1" t="s">
        <v>215</v>
      </c>
      <c r="B50" s="16" t="s">
        <v>216</v>
      </c>
      <c r="C50" s="1" t="s">
        <v>217</v>
      </c>
      <c r="E50" s="5">
        <v>194921.76</v>
      </c>
      <c r="G50" s="5">
        <v>17812.33</v>
      </c>
      <c r="I50" s="9">
        <f t="shared" si="8"/>
        <v>177109.43</v>
      </c>
      <c r="K50" s="21">
        <f t="shared" si="9"/>
        <v>9.94308043922384</v>
      </c>
      <c r="M50" s="9">
        <v>598637.28</v>
      </c>
      <c r="O50" s="9">
        <v>409970.13</v>
      </c>
      <c r="Q50" s="9">
        <f t="shared" si="10"/>
        <v>188667.15000000002</v>
      </c>
      <c r="S50" s="21">
        <f t="shared" si="11"/>
        <v>0.4601973075453083</v>
      </c>
      <c r="U50" s="9">
        <v>598637.28</v>
      </c>
      <c r="W50" s="9">
        <v>409970.13</v>
      </c>
      <c r="Y50" s="9">
        <f t="shared" si="12"/>
        <v>188667.15000000002</v>
      </c>
      <c r="AA50" s="21">
        <f t="shared" si="13"/>
        <v>0.4601973075453083</v>
      </c>
      <c r="AC50" s="9">
        <v>756599.8200000001</v>
      </c>
      <c r="AE50" s="9">
        <v>17874499.98</v>
      </c>
      <c r="AG50" s="9">
        <f t="shared" si="14"/>
        <v>-17117900.16</v>
      </c>
      <c r="AI50" s="21">
        <f t="shared" si="15"/>
        <v>-0.9576715532828013</v>
      </c>
    </row>
    <row r="51" spans="1:35" ht="12.75" outlineLevel="1">
      <c r="A51" s="1" t="s">
        <v>218</v>
      </c>
      <c r="B51" s="16" t="s">
        <v>219</v>
      </c>
      <c r="C51" s="1" t="s">
        <v>220</v>
      </c>
      <c r="E51" s="5">
        <v>4265.77</v>
      </c>
      <c r="G51" s="5">
        <v>-40015.76</v>
      </c>
      <c r="I51" s="9">
        <f t="shared" si="8"/>
        <v>44281.53</v>
      </c>
      <c r="K51" s="21">
        <f t="shared" si="9"/>
        <v>1.1066022487140066</v>
      </c>
      <c r="M51" s="9">
        <v>-8058.33</v>
      </c>
      <c r="O51" s="9">
        <v>-72242.42</v>
      </c>
      <c r="Q51" s="9">
        <f t="shared" si="10"/>
        <v>64184.09</v>
      </c>
      <c r="S51" s="21">
        <f t="shared" si="11"/>
        <v>0.888454318113928</v>
      </c>
      <c r="U51" s="9">
        <v>-8058.33</v>
      </c>
      <c r="W51" s="9">
        <v>-72242.42</v>
      </c>
      <c r="Y51" s="9">
        <f t="shared" si="12"/>
        <v>64184.09</v>
      </c>
      <c r="AA51" s="21">
        <f t="shared" si="13"/>
        <v>0.888454318113928</v>
      </c>
      <c r="AC51" s="9">
        <v>-115750.23000000001</v>
      </c>
      <c r="AE51" s="9">
        <v>94548.61</v>
      </c>
      <c r="AG51" s="9">
        <f t="shared" si="14"/>
        <v>-210298.84000000003</v>
      </c>
      <c r="AI51" s="21">
        <f t="shared" si="15"/>
        <v>-2.2242404198221424</v>
      </c>
    </row>
    <row r="52" spans="1:35" ht="12.75" outlineLevel="1">
      <c r="A52" s="1" t="s">
        <v>221</v>
      </c>
      <c r="B52" s="16" t="s">
        <v>222</v>
      </c>
      <c r="C52" s="1" t="s">
        <v>223</v>
      </c>
      <c r="E52" s="5">
        <v>42.12</v>
      </c>
      <c r="G52" s="5">
        <v>221.51</v>
      </c>
      <c r="I52" s="9">
        <f t="shared" si="8"/>
        <v>-179.39</v>
      </c>
      <c r="K52" s="21">
        <f t="shared" si="9"/>
        <v>-0.8098505710803123</v>
      </c>
      <c r="M52" s="9">
        <v>-1280.93</v>
      </c>
      <c r="O52" s="9">
        <v>-125.42</v>
      </c>
      <c r="Q52" s="9">
        <f t="shared" si="10"/>
        <v>-1155.51</v>
      </c>
      <c r="S52" s="21">
        <f t="shared" si="11"/>
        <v>-9.213123903683623</v>
      </c>
      <c r="U52" s="9">
        <v>-1280.93</v>
      </c>
      <c r="W52" s="9">
        <v>-125.42</v>
      </c>
      <c r="Y52" s="9">
        <f t="shared" si="12"/>
        <v>-1155.51</v>
      </c>
      <c r="AA52" s="21">
        <f t="shared" si="13"/>
        <v>-9.213123903683623</v>
      </c>
      <c r="AC52" s="9">
        <v>-7597.160000000001</v>
      </c>
      <c r="AE52" s="9">
        <v>-13422.74</v>
      </c>
      <c r="AG52" s="9">
        <f t="shared" si="14"/>
        <v>5825.579999999999</v>
      </c>
      <c r="AI52" s="21">
        <f t="shared" si="15"/>
        <v>0.4340082576284722</v>
      </c>
    </row>
    <row r="53" spans="1:35" ht="12.75" outlineLevel="1">
      <c r="A53" s="1" t="s">
        <v>224</v>
      </c>
      <c r="B53" s="16" t="s">
        <v>225</v>
      </c>
      <c r="C53" s="1" t="s">
        <v>226</v>
      </c>
      <c r="E53" s="5">
        <v>-250.4</v>
      </c>
      <c r="G53" s="5">
        <v>-32551.46</v>
      </c>
      <c r="I53" s="9">
        <f t="shared" si="8"/>
        <v>32301.059999999998</v>
      </c>
      <c r="K53" s="21">
        <f t="shared" si="9"/>
        <v>0.9923075646990949</v>
      </c>
      <c r="M53" s="9">
        <v>-4211.71</v>
      </c>
      <c r="O53" s="9">
        <v>9.14</v>
      </c>
      <c r="Q53" s="9">
        <f t="shared" si="10"/>
        <v>-4220.85</v>
      </c>
      <c r="S53" s="21" t="str">
        <f t="shared" si="11"/>
        <v>N.M.</v>
      </c>
      <c r="U53" s="9">
        <v>-4211.71</v>
      </c>
      <c r="W53" s="9">
        <v>9.14</v>
      </c>
      <c r="Y53" s="9">
        <f t="shared" si="12"/>
        <v>-4220.85</v>
      </c>
      <c r="AA53" s="21" t="str">
        <f t="shared" si="13"/>
        <v>N.M.</v>
      </c>
      <c r="AC53" s="9">
        <v>-34.68000000000029</v>
      </c>
      <c r="AE53" s="9">
        <v>-70840.39</v>
      </c>
      <c r="AG53" s="9">
        <f t="shared" si="14"/>
        <v>70805.70999999999</v>
      </c>
      <c r="AI53" s="21">
        <f t="shared" si="15"/>
        <v>0.9995104487708212</v>
      </c>
    </row>
    <row r="54" spans="1:35" ht="12.75" outlineLevel="1">
      <c r="A54" s="1" t="s">
        <v>227</v>
      </c>
      <c r="B54" s="16" t="s">
        <v>228</v>
      </c>
      <c r="C54" s="1" t="s">
        <v>229</v>
      </c>
      <c r="E54" s="5">
        <v>0</v>
      </c>
      <c r="G54" s="5">
        <v>-65543.35</v>
      </c>
      <c r="I54" s="9">
        <f t="shared" si="8"/>
        <v>65543.35</v>
      </c>
      <c r="K54" s="21" t="str">
        <f t="shared" si="9"/>
        <v>N.M.</v>
      </c>
      <c r="M54" s="9">
        <v>0</v>
      </c>
      <c r="O54" s="9">
        <v>-167737.53</v>
      </c>
      <c r="Q54" s="9">
        <f t="shared" si="10"/>
        <v>167737.53</v>
      </c>
      <c r="S54" s="21" t="str">
        <f t="shared" si="11"/>
        <v>N.M.</v>
      </c>
      <c r="U54" s="9">
        <v>0</v>
      </c>
      <c r="W54" s="9">
        <v>-167737.53</v>
      </c>
      <c r="Y54" s="9">
        <f t="shared" si="12"/>
        <v>167737.53</v>
      </c>
      <c r="AA54" s="21" t="str">
        <f t="shared" si="13"/>
        <v>N.M.</v>
      </c>
      <c r="AC54" s="9">
        <v>100950.59</v>
      </c>
      <c r="AE54" s="9">
        <v>-194755.73</v>
      </c>
      <c r="AG54" s="9">
        <f t="shared" si="14"/>
        <v>295706.32</v>
      </c>
      <c r="AI54" s="21">
        <f t="shared" si="15"/>
        <v>1.5183446463937158</v>
      </c>
    </row>
    <row r="55" spans="1:35" ht="12.75" outlineLevel="1">
      <c r="A55" s="1" t="s">
        <v>230</v>
      </c>
      <c r="B55" s="16" t="s">
        <v>231</v>
      </c>
      <c r="C55" s="1" t="s">
        <v>232</v>
      </c>
      <c r="E55" s="5">
        <v>17731.32</v>
      </c>
      <c r="G55" s="5">
        <v>69331.2</v>
      </c>
      <c r="I55" s="9">
        <f t="shared" si="8"/>
        <v>-51599.88</v>
      </c>
      <c r="K55" s="21">
        <f t="shared" si="9"/>
        <v>-0.7442519385211852</v>
      </c>
      <c r="M55" s="9">
        <v>-357409.5</v>
      </c>
      <c r="O55" s="9">
        <v>428925.73</v>
      </c>
      <c r="Q55" s="9">
        <f t="shared" si="10"/>
        <v>-786335.23</v>
      </c>
      <c r="S55" s="21">
        <f t="shared" si="11"/>
        <v>-1.8332666356947158</v>
      </c>
      <c r="U55" s="9">
        <v>-357409.5</v>
      </c>
      <c r="W55" s="9">
        <v>428925.73</v>
      </c>
      <c r="Y55" s="9">
        <f t="shared" si="12"/>
        <v>-786335.23</v>
      </c>
      <c r="AA55" s="21">
        <f t="shared" si="13"/>
        <v>-1.8332666356947158</v>
      </c>
      <c r="AC55" s="9">
        <v>-1144250.23</v>
      </c>
      <c r="AE55" s="9">
        <v>-9653006.07</v>
      </c>
      <c r="AG55" s="9">
        <f t="shared" si="14"/>
        <v>8508755.84</v>
      </c>
      <c r="AI55" s="21">
        <f t="shared" si="15"/>
        <v>0.8814617724569606</v>
      </c>
    </row>
    <row r="56" spans="1:35" ht="12.75" outlineLevel="1">
      <c r="A56" s="1" t="s">
        <v>233</v>
      </c>
      <c r="B56" s="16" t="s">
        <v>234</v>
      </c>
      <c r="C56" s="1" t="s">
        <v>235</v>
      </c>
      <c r="E56" s="5">
        <v>-11851.64</v>
      </c>
      <c r="G56" s="5">
        <v>-12880.84</v>
      </c>
      <c r="I56" s="9">
        <f t="shared" si="8"/>
        <v>1029.2000000000007</v>
      </c>
      <c r="K56" s="21">
        <f t="shared" si="9"/>
        <v>0.07990162132283304</v>
      </c>
      <c r="M56" s="9">
        <v>-44418.12</v>
      </c>
      <c r="O56" s="9">
        <v>-269213.65</v>
      </c>
      <c r="Q56" s="9">
        <f t="shared" si="10"/>
        <v>224795.53000000003</v>
      </c>
      <c r="S56" s="21">
        <f t="shared" si="11"/>
        <v>0.8350079202893316</v>
      </c>
      <c r="U56" s="9">
        <v>-44418.12</v>
      </c>
      <c r="W56" s="9">
        <v>-269213.65</v>
      </c>
      <c r="Y56" s="9">
        <f t="shared" si="12"/>
        <v>224795.53000000003</v>
      </c>
      <c r="AA56" s="21">
        <f t="shared" si="13"/>
        <v>0.8350079202893316</v>
      </c>
      <c r="AC56" s="9">
        <v>-58398.43</v>
      </c>
      <c r="AE56" s="9">
        <v>-2226233.19</v>
      </c>
      <c r="AG56" s="9">
        <f t="shared" si="14"/>
        <v>2167834.76</v>
      </c>
      <c r="AI56" s="21">
        <f t="shared" si="15"/>
        <v>0.9737680534715233</v>
      </c>
    </row>
    <row r="57" spans="1:35" ht="12.75" outlineLevel="1">
      <c r="A57" s="1" t="s">
        <v>236</v>
      </c>
      <c r="B57" s="16" t="s">
        <v>237</v>
      </c>
      <c r="C57" s="1" t="s">
        <v>238</v>
      </c>
      <c r="E57" s="5">
        <v>0.09</v>
      </c>
      <c r="G57" s="5">
        <v>0</v>
      </c>
      <c r="I57" s="9">
        <f t="shared" si="8"/>
        <v>0.09</v>
      </c>
      <c r="K57" s="21" t="str">
        <f t="shared" si="9"/>
        <v>N.M.</v>
      </c>
      <c r="M57" s="9">
        <v>0</v>
      </c>
      <c r="O57" s="9">
        <v>0</v>
      </c>
      <c r="Q57" s="9">
        <f t="shared" si="10"/>
        <v>0</v>
      </c>
      <c r="S57" s="21">
        <f t="shared" si="11"/>
        <v>0</v>
      </c>
      <c r="U57" s="9">
        <v>0</v>
      </c>
      <c r="W57" s="9">
        <v>0</v>
      </c>
      <c r="Y57" s="9">
        <f t="shared" si="12"/>
        <v>0</v>
      </c>
      <c r="AA57" s="21">
        <f t="shared" si="13"/>
        <v>0</v>
      </c>
      <c r="AC57" s="9">
        <v>0</v>
      </c>
      <c r="AE57" s="9">
        <v>0</v>
      </c>
      <c r="AG57" s="9">
        <f t="shared" si="14"/>
        <v>0</v>
      </c>
      <c r="AI57" s="21">
        <f t="shared" si="15"/>
        <v>0</v>
      </c>
    </row>
    <row r="58" spans="1:35" ht="12.75" outlineLevel="1">
      <c r="A58" s="1" t="s">
        <v>239</v>
      </c>
      <c r="B58" s="16" t="s">
        <v>240</v>
      </c>
      <c r="C58" s="1" t="s">
        <v>241</v>
      </c>
      <c r="E58" s="5">
        <v>80942.56</v>
      </c>
      <c r="G58" s="5">
        <v>187015.46</v>
      </c>
      <c r="I58" s="9">
        <f t="shared" si="8"/>
        <v>-106072.9</v>
      </c>
      <c r="K58" s="21">
        <f t="shared" si="9"/>
        <v>-0.5671878677837651</v>
      </c>
      <c r="M58" s="9">
        <v>164805.359</v>
      </c>
      <c r="O58" s="9">
        <v>559515.58</v>
      </c>
      <c r="Q58" s="9">
        <f t="shared" si="10"/>
        <v>-394710.22099999996</v>
      </c>
      <c r="S58" s="21">
        <f t="shared" si="11"/>
        <v>-0.7054499197323513</v>
      </c>
      <c r="U58" s="9">
        <v>164805.359</v>
      </c>
      <c r="W58" s="9">
        <v>559515.58</v>
      </c>
      <c r="Y58" s="9">
        <f t="shared" si="12"/>
        <v>-394710.22099999996</v>
      </c>
      <c r="AA58" s="21">
        <f t="shared" si="13"/>
        <v>-0.7054499197323513</v>
      </c>
      <c r="AC58" s="9">
        <v>2679305.719</v>
      </c>
      <c r="AE58" s="9">
        <v>249724.03999999998</v>
      </c>
      <c r="AG58" s="9">
        <f t="shared" si="14"/>
        <v>2429581.679</v>
      </c>
      <c r="AI58" s="21">
        <f t="shared" si="15"/>
        <v>9.72906604826672</v>
      </c>
    </row>
    <row r="59" spans="1:35" ht="12.75" outlineLevel="1">
      <c r="A59" s="1" t="s">
        <v>242</v>
      </c>
      <c r="B59" s="16" t="s">
        <v>243</v>
      </c>
      <c r="C59" s="1" t="s">
        <v>244</v>
      </c>
      <c r="E59" s="5">
        <v>14495.45</v>
      </c>
      <c r="G59" s="5">
        <v>-2252</v>
      </c>
      <c r="I59" s="9">
        <f t="shared" si="8"/>
        <v>16747.45</v>
      </c>
      <c r="K59" s="21">
        <f t="shared" si="9"/>
        <v>7.436700710479574</v>
      </c>
      <c r="M59" s="9">
        <v>14495.45</v>
      </c>
      <c r="O59" s="9">
        <v>-7582</v>
      </c>
      <c r="Q59" s="9">
        <f t="shared" si="10"/>
        <v>22077.45</v>
      </c>
      <c r="S59" s="21">
        <f t="shared" si="11"/>
        <v>2.911824056977051</v>
      </c>
      <c r="U59" s="9">
        <v>14495.45</v>
      </c>
      <c r="W59" s="9">
        <v>-7582</v>
      </c>
      <c r="Y59" s="9">
        <f t="shared" si="12"/>
        <v>22077.45</v>
      </c>
      <c r="AA59" s="21">
        <f t="shared" si="13"/>
        <v>2.911824056977051</v>
      </c>
      <c r="AC59" s="9">
        <v>15427.45</v>
      </c>
      <c r="AE59" s="9">
        <v>2741</v>
      </c>
      <c r="AG59" s="9">
        <f t="shared" si="14"/>
        <v>12686.45</v>
      </c>
      <c r="AI59" s="21">
        <f t="shared" si="15"/>
        <v>4.628402043049982</v>
      </c>
    </row>
    <row r="60" spans="1:35" ht="12.75" outlineLevel="1">
      <c r="A60" s="1" t="s">
        <v>245</v>
      </c>
      <c r="B60" s="16" t="s">
        <v>246</v>
      </c>
      <c r="C60" s="1" t="s">
        <v>247</v>
      </c>
      <c r="E60" s="5">
        <v>56112.840000000004</v>
      </c>
      <c r="G60" s="5">
        <v>49741.42</v>
      </c>
      <c r="I60" s="9">
        <f t="shared" si="8"/>
        <v>6371.4200000000055</v>
      </c>
      <c r="K60" s="21">
        <f t="shared" si="9"/>
        <v>0.12809083456001066</v>
      </c>
      <c r="M60" s="9">
        <v>164590.58000000002</v>
      </c>
      <c r="O60" s="9">
        <v>145589.42</v>
      </c>
      <c r="Q60" s="9">
        <f t="shared" si="10"/>
        <v>19001.160000000003</v>
      </c>
      <c r="S60" s="21">
        <f t="shared" si="11"/>
        <v>0.13051195615725375</v>
      </c>
      <c r="U60" s="9">
        <v>164590.58000000002</v>
      </c>
      <c r="W60" s="9">
        <v>145589.42</v>
      </c>
      <c r="Y60" s="9">
        <f t="shared" si="12"/>
        <v>19001.160000000003</v>
      </c>
      <c r="AA60" s="21">
        <f t="shared" si="13"/>
        <v>0.13051195615725375</v>
      </c>
      <c r="AC60" s="9">
        <v>689583.2</v>
      </c>
      <c r="AE60" s="9">
        <v>525647.39</v>
      </c>
      <c r="AG60" s="9">
        <f t="shared" si="14"/>
        <v>163935.80999999994</v>
      </c>
      <c r="AI60" s="21">
        <f t="shared" si="15"/>
        <v>0.31187410632819834</v>
      </c>
    </row>
    <row r="61" spans="1:35" ht="12.75" outlineLevel="1">
      <c r="A61" s="1" t="s">
        <v>248</v>
      </c>
      <c r="B61" s="16" t="s">
        <v>249</v>
      </c>
      <c r="C61" s="1" t="s">
        <v>250</v>
      </c>
      <c r="E61" s="5">
        <v>-717760.1</v>
      </c>
      <c r="G61" s="5">
        <v>-720031.108</v>
      </c>
      <c r="I61" s="9">
        <f t="shared" si="8"/>
        <v>2271.0080000000307</v>
      </c>
      <c r="K61" s="21">
        <f t="shared" si="9"/>
        <v>0.003154041505662323</v>
      </c>
      <c r="M61" s="9">
        <v>-1812951.1</v>
      </c>
      <c r="O61" s="9">
        <v>-1859116.028</v>
      </c>
      <c r="Q61" s="9">
        <f t="shared" si="10"/>
        <v>46164.92799999984</v>
      </c>
      <c r="S61" s="21">
        <f t="shared" si="11"/>
        <v>0.024831655100979982</v>
      </c>
      <c r="U61" s="9">
        <v>-1812951.1</v>
      </c>
      <c r="W61" s="9">
        <v>-1859116.028</v>
      </c>
      <c r="Y61" s="9">
        <f t="shared" si="12"/>
        <v>46164.92799999984</v>
      </c>
      <c r="AA61" s="21">
        <f t="shared" si="13"/>
        <v>0.024831655100979982</v>
      </c>
      <c r="AC61" s="9">
        <v>-10701532.04</v>
      </c>
      <c r="AE61" s="9">
        <v>-4580657.709</v>
      </c>
      <c r="AG61" s="9">
        <f t="shared" si="14"/>
        <v>-6120874.330999999</v>
      </c>
      <c r="AI61" s="21">
        <f t="shared" si="15"/>
        <v>-1.336243552748726</v>
      </c>
    </row>
    <row r="62" spans="1:35" ht="12.75" outlineLevel="1">
      <c r="A62" s="1" t="s">
        <v>251</v>
      </c>
      <c r="B62" s="16" t="s">
        <v>252</v>
      </c>
      <c r="C62" s="1" t="s">
        <v>253</v>
      </c>
      <c r="E62" s="5">
        <v>717760.1</v>
      </c>
      <c r="G62" s="5">
        <v>720031.108</v>
      </c>
      <c r="I62" s="9">
        <f t="shared" si="8"/>
        <v>-2271.0080000000307</v>
      </c>
      <c r="K62" s="21">
        <f t="shared" si="9"/>
        <v>-0.003154041505662323</v>
      </c>
      <c r="M62" s="9">
        <v>1812951.1</v>
      </c>
      <c r="O62" s="9">
        <v>1859116.028</v>
      </c>
      <c r="Q62" s="9">
        <f t="shared" si="10"/>
        <v>-46164.92799999984</v>
      </c>
      <c r="S62" s="21">
        <f t="shared" si="11"/>
        <v>-0.024831655100979982</v>
      </c>
      <c r="U62" s="9">
        <v>1812951.1</v>
      </c>
      <c r="W62" s="9">
        <v>1859116.028</v>
      </c>
      <c r="Y62" s="9">
        <f t="shared" si="12"/>
        <v>-46164.92799999984</v>
      </c>
      <c r="AA62" s="21">
        <f t="shared" si="13"/>
        <v>-0.024831655100979982</v>
      </c>
      <c r="AC62" s="9">
        <v>10701532.04</v>
      </c>
      <c r="AE62" s="9">
        <v>4580657.709</v>
      </c>
      <c r="AG62" s="9">
        <f t="shared" si="14"/>
        <v>6120874.330999999</v>
      </c>
      <c r="AI62" s="21">
        <f t="shared" si="15"/>
        <v>1.336243552748726</v>
      </c>
    </row>
    <row r="63" spans="1:35" ht="12.75" outlineLevel="1">
      <c r="A63" s="1" t="s">
        <v>254</v>
      </c>
      <c r="B63" s="16" t="s">
        <v>255</v>
      </c>
      <c r="C63" s="1" t="s">
        <v>256</v>
      </c>
      <c r="E63" s="5">
        <v>0</v>
      </c>
      <c r="G63" s="5">
        <v>539.5</v>
      </c>
      <c r="I63" s="9">
        <f t="shared" si="8"/>
        <v>-539.5</v>
      </c>
      <c r="K63" s="21" t="str">
        <f t="shared" si="9"/>
        <v>N.M.</v>
      </c>
      <c r="M63" s="9">
        <v>0</v>
      </c>
      <c r="O63" s="9">
        <v>8256.75</v>
      </c>
      <c r="Q63" s="9">
        <f t="shared" si="10"/>
        <v>-8256.75</v>
      </c>
      <c r="S63" s="21" t="str">
        <f t="shared" si="11"/>
        <v>N.M.</v>
      </c>
      <c r="U63" s="9">
        <v>0</v>
      </c>
      <c r="W63" s="9">
        <v>8256.75</v>
      </c>
      <c r="Y63" s="9">
        <f t="shared" si="12"/>
        <v>-8256.75</v>
      </c>
      <c r="AA63" s="21" t="str">
        <f t="shared" si="13"/>
        <v>N.M.</v>
      </c>
      <c r="AC63" s="9">
        <v>34.33</v>
      </c>
      <c r="AE63" s="9">
        <v>-144385.36000000002</v>
      </c>
      <c r="AG63" s="9">
        <f t="shared" si="14"/>
        <v>144419.69</v>
      </c>
      <c r="AI63" s="21">
        <f t="shared" si="15"/>
        <v>1.0002377664882367</v>
      </c>
    </row>
    <row r="64" spans="1:35" ht="12.75" outlineLevel="1">
      <c r="A64" s="1" t="s">
        <v>257</v>
      </c>
      <c r="B64" s="16" t="s">
        <v>258</v>
      </c>
      <c r="C64" s="1" t="s">
        <v>259</v>
      </c>
      <c r="E64" s="5">
        <v>-457.32</v>
      </c>
      <c r="G64" s="5">
        <v>-518.2</v>
      </c>
      <c r="I64" s="9">
        <f t="shared" si="8"/>
        <v>60.88000000000005</v>
      </c>
      <c r="K64" s="21">
        <f t="shared" si="9"/>
        <v>0.11748359706676968</v>
      </c>
      <c r="M64" s="9">
        <v>-705.36</v>
      </c>
      <c r="O64" s="9">
        <v>20.64</v>
      </c>
      <c r="Q64" s="9">
        <f t="shared" si="10"/>
        <v>-726</v>
      </c>
      <c r="S64" s="21" t="str">
        <f t="shared" si="11"/>
        <v>N.M.</v>
      </c>
      <c r="U64" s="9">
        <v>-705.36</v>
      </c>
      <c r="W64" s="9">
        <v>20.64</v>
      </c>
      <c r="Y64" s="9">
        <f t="shared" si="12"/>
        <v>-726</v>
      </c>
      <c r="AA64" s="21" t="str">
        <f t="shared" si="13"/>
        <v>N.M.</v>
      </c>
      <c r="AC64" s="9">
        <v>1693.96</v>
      </c>
      <c r="AE64" s="9">
        <v>31676.78</v>
      </c>
      <c r="AG64" s="9">
        <f t="shared" si="14"/>
        <v>-29982.82</v>
      </c>
      <c r="AI64" s="21">
        <f t="shared" si="15"/>
        <v>-0.9465236049876282</v>
      </c>
    </row>
    <row r="65" spans="1:35" ht="12.75" outlineLevel="1">
      <c r="A65" s="1" t="s">
        <v>260</v>
      </c>
      <c r="B65" s="16" t="s">
        <v>261</v>
      </c>
      <c r="C65" s="1" t="s">
        <v>262</v>
      </c>
      <c r="E65" s="5">
        <v>-1546.8700000000001</v>
      </c>
      <c r="G65" s="5">
        <v>-3434.42</v>
      </c>
      <c r="I65" s="9">
        <f t="shared" si="8"/>
        <v>1887.55</v>
      </c>
      <c r="K65" s="21">
        <f t="shared" si="9"/>
        <v>0.5495978942587103</v>
      </c>
      <c r="M65" s="9">
        <v>-6208.56</v>
      </c>
      <c r="O65" s="9">
        <v>-7799.8</v>
      </c>
      <c r="Q65" s="9">
        <f t="shared" si="10"/>
        <v>1591.2399999999998</v>
      </c>
      <c r="S65" s="21">
        <f t="shared" si="11"/>
        <v>0.20401035923998048</v>
      </c>
      <c r="U65" s="9">
        <v>-6208.56</v>
      </c>
      <c r="W65" s="9">
        <v>-7799.8</v>
      </c>
      <c r="Y65" s="9">
        <f t="shared" si="12"/>
        <v>1591.2399999999998</v>
      </c>
      <c r="AA65" s="21">
        <f t="shared" si="13"/>
        <v>0.20401035923998048</v>
      </c>
      <c r="AC65" s="9">
        <v>-34487.88</v>
      </c>
      <c r="AE65" s="9">
        <v>3656.5700000000006</v>
      </c>
      <c r="AG65" s="9">
        <f t="shared" si="14"/>
        <v>-38144.45</v>
      </c>
      <c r="AI65" s="21" t="str">
        <f t="shared" si="15"/>
        <v>N.M.</v>
      </c>
    </row>
    <row r="66" spans="1:35" ht="12.75" outlineLevel="1">
      <c r="A66" s="1" t="s">
        <v>263</v>
      </c>
      <c r="B66" s="16" t="s">
        <v>264</v>
      </c>
      <c r="C66" s="1" t="s">
        <v>265</v>
      </c>
      <c r="E66" s="5">
        <v>0</v>
      </c>
      <c r="G66" s="5">
        <v>-15905.17</v>
      </c>
      <c r="I66" s="9">
        <f t="shared" si="8"/>
        <v>15905.17</v>
      </c>
      <c r="K66" s="21" t="str">
        <f t="shared" si="9"/>
        <v>N.M.</v>
      </c>
      <c r="M66" s="9">
        <v>26087.88</v>
      </c>
      <c r="O66" s="9">
        <v>-45678.6</v>
      </c>
      <c r="Q66" s="9">
        <f t="shared" si="10"/>
        <v>71766.48</v>
      </c>
      <c r="S66" s="21">
        <f t="shared" si="11"/>
        <v>1.571118204148113</v>
      </c>
      <c r="U66" s="9">
        <v>26087.88</v>
      </c>
      <c r="W66" s="9">
        <v>-45678.6</v>
      </c>
      <c r="Y66" s="9">
        <f t="shared" si="12"/>
        <v>71766.48</v>
      </c>
      <c r="AA66" s="21">
        <f t="shared" si="13"/>
        <v>1.571118204148113</v>
      </c>
      <c r="AC66" s="9">
        <v>47605.56</v>
      </c>
      <c r="AE66" s="9">
        <v>-137848.5</v>
      </c>
      <c r="AG66" s="9">
        <f t="shared" si="14"/>
        <v>185454.06</v>
      </c>
      <c r="AI66" s="21">
        <f t="shared" si="15"/>
        <v>1.3453469569853862</v>
      </c>
    </row>
    <row r="67" spans="1:35" ht="12.75" outlineLevel="1">
      <c r="A67" s="1" t="s">
        <v>266</v>
      </c>
      <c r="B67" s="16" t="s">
        <v>267</v>
      </c>
      <c r="C67" s="1" t="s">
        <v>268</v>
      </c>
      <c r="E67" s="5">
        <v>961370.39</v>
      </c>
      <c r="G67" s="5">
        <v>1764452.24</v>
      </c>
      <c r="I67" s="9">
        <f t="shared" si="8"/>
        <v>-803081.85</v>
      </c>
      <c r="K67" s="21">
        <f t="shared" si="9"/>
        <v>-0.4551451333134412</v>
      </c>
      <c r="M67" s="9">
        <v>3396060.024</v>
      </c>
      <c r="O67" s="9">
        <v>6804035.16</v>
      </c>
      <c r="Q67" s="9">
        <f t="shared" si="10"/>
        <v>-3407975.136</v>
      </c>
      <c r="S67" s="21">
        <f t="shared" si="11"/>
        <v>-0.5008755915952674</v>
      </c>
      <c r="U67" s="9">
        <v>3396060.024</v>
      </c>
      <c r="W67" s="9">
        <v>6804035.16</v>
      </c>
      <c r="Y67" s="9">
        <f t="shared" si="12"/>
        <v>-3407975.136</v>
      </c>
      <c r="AA67" s="21">
        <f t="shared" si="13"/>
        <v>-0.5008755915952674</v>
      </c>
      <c r="AC67" s="9">
        <v>14561627.414</v>
      </c>
      <c r="AE67" s="9">
        <v>6804035.16</v>
      </c>
      <c r="AG67" s="9">
        <f t="shared" si="14"/>
        <v>7757592.254000001</v>
      </c>
      <c r="AI67" s="21">
        <f t="shared" si="15"/>
        <v>1.1401458210571622</v>
      </c>
    </row>
    <row r="68" spans="1:35" ht="12.75" outlineLevel="1">
      <c r="A68" s="1" t="s">
        <v>269</v>
      </c>
      <c r="B68" s="16" t="s">
        <v>270</v>
      </c>
      <c r="C68" s="1" t="s">
        <v>271</v>
      </c>
      <c r="E68" s="5">
        <v>19991.81</v>
      </c>
      <c r="G68" s="5">
        <v>0</v>
      </c>
      <c r="I68" s="9">
        <f t="shared" si="8"/>
        <v>19991.81</v>
      </c>
      <c r="K68" s="21" t="str">
        <f t="shared" si="9"/>
        <v>N.M.</v>
      </c>
      <c r="M68" s="9">
        <v>414524.26</v>
      </c>
      <c r="O68" s="9">
        <v>0</v>
      </c>
      <c r="Q68" s="9">
        <f t="shared" si="10"/>
        <v>414524.26</v>
      </c>
      <c r="S68" s="21" t="str">
        <f t="shared" si="11"/>
        <v>N.M.</v>
      </c>
      <c r="U68" s="9">
        <v>414524.26</v>
      </c>
      <c r="W68" s="9">
        <v>0</v>
      </c>
      <c r="Y68" s="9">
        <f t="shared" si="12"/>
        <v>414524.26</v>
      </c>
      <c r="AA68" s="21" t="str">
        <f t="shared" si="13"/>
        <v>N.M.</v>
      </c>
      <c r="AC68" s="9">
        <v>564294.02</v>
      </c>
      <c r="AE68" s="9">
        <v>0</v>
      </c>
      <c r="AG68" s="9">
        <f t="shared" si="14"/>
        <v>564294.02</v>
      </c>
      <c r="AI68" s="21" t="str">
        <f t="shared" si="15"/>
        <v>N.M.</v>
      </c>
    </row>
    <row r="69" spans="1:35" ht="12.75" outlineLevel="1">
      <c r="A69" s="1" t="s">
        <v>272</v>
      </c>
      <c r="B69" s="16" t="s">
        <v>273</v>
      </c>
      <c r="C69" s="1" t="s">
        <v>274</v>
      </c>
      <c r="E69" s="5">
        <v>-473453.74</v>
      </c>
      <c r="G69" s="5">
        <v>0</v>
      </c>
      <c r="I69" s="9">
        <f t="shared" si="8"/>
        <v>-473453.74</v>
      </c>
      <c r="K69" s="21" t="str">
        <f t="shared" si="9"/>
        <v>N.M.</v>
      </c>
      <c r="M69" s="9">
        <v>-999719.37</v>
      </c>
      <c r="O69" s="9">
        <v>0</v>
      </c>
      <c r="Q69" s="9">
        <f t="shared" si="10"/>
        <v>-999719.37</v>
      </c>
      <c r="S69" s="21" t="str">
        <f t="shared" si="11"/>
        <v>N.M.</v>
      </c>
      <c r="U69" s="9">
        <v>-999719.37</v>
      </c>
      <c r="W69" s="9">
        <v>0</v>
      </c>
      <c r="Y69" s="9">
        <f t="shared" si="12"/>
        <v>-999719.37</v>
      </c>
      <c r="AA69" s="21" t="str">
        <f t="shared" si="13"/>
        <v>N.M.</v>
      </c>
      <c r="AC69" s="9">
        <v>-999719.37</v>
      </c>
      <c r="AE69" s="9">
        <v>0</v>
      </c>
      <c r="AG69" s="9">
        <f t="shared" si="14"/>
        <v>-999719.37</v>
      </c>
      <c r="AI69" s="21" t="str">
        <f t="shared" si="15"/>
        <v>N.M.</v>
      </c>
    </row>
    <row r="70" spans="1:35" ht="12.75" outlineLevel="1">
      <c r="A70" s="1" t="s">
        <v>275</v>
      </c>
      <c r="B70" s="16" t="s">
        <v>276</v>
      </c>
      <c r="C70" s="1" t="s">
        <v>277</v>
      </c>
      <c r="E70" s="5">
        <v>473453.74</v>
      </c>
      <c r="G70" s="5">
        <v>0</v>
      </c>
      <c r="I70" s="9">
        <f t="shared" si="8"/>
        <v>473453.74</v>
      </c>
      <c r="K70" s="21" t="str">
        <f t="shared" si="9"/>
        <v>N.M.</v>
      </c>
      <c r="M70" s="9">
        <v>999719.37</v>
      </c>
      <c r="O70" s="9">
        <v>0</v>
      </c>
      <c r="Q70" s="9">
        <f t="shared" si="10"/>
        <v>999719.37</v>
      </c>
      <c r="S70" s="21" t="str">
        <f t="shared" si="11"/>
        <v>N.M.</v>
      </c>
      <c r="U70" s="9">
        <v>999719.37</v>
      </c>
      <c r="W70" s="9">
        <v>0</v>
      </c>
      <c r="Y70" s="9">
        <f t="shared" si="12"/>
        <v>999719.37</v>
      </c>
      <c r="AA70" s="21" t="str">
        <f t="shared" si="13"/>
        <v>N.M.</v>
      </c>
      <c r="AC70" s="9">
        <v>999719.37</v>
      </c>
      <c r="AE70" s="9">
        <v>0</v>
      </c>
      <c r="AG70" s="9">
        <f t="shared" si="14"/>
        <v>999719.37</v>
      </c>
      <c r="AI70" s="21" t="str">
        <f t="shared" si="15"/>
        <v>N.M.</v>
      </c>
    </row>
    <row r="71" spans="1:35" ht="12.75" outlineLevel="1">
      <c r="A71" s="1" t="s">
        <v>278</v>
      </c>
      <c r="B71" s="16" t="s">
        <v>279</v>
      </c>
      <c r="C71" s="1" t="s">
        <v>280</v>
      </c>
      <c r="E71" s="5">
        <v>154608.57</v>
      </c>
      <c r="G71" s="5">
        <v>359900.59</v>
      </c>
      <c r="I71" s="9">
        <f t="shared" si="8"/>
        <v>-205292.02000000002</v>
      </c>
      <c r="K71" s="21">
        <f t="shared" si="9"/>
        <v>-0.5704131243574788</v>
      </c>
      <c r="M71" s="9">
        <v>318938.62</v>
      </c>
      <c r="O71" s="9">
        <v>783523</v>
      </c>
      <c r="Q71" s="9">
        <f t="shared" si="10"/>
        <v>-464584.38</v>
      </c>
      <c r="S71" s="21">
        <f t="shared" si="11"/>
        <v>-0.5929428746826833</v>
      </c>
      <c r="U71" s="9">
        <v>318938.62</v>
      </c>
      <c r="W71" s="9">
        <v>783523</v>
      </c>
      <c r="Y71" s="9">
        <f t="shared" si="12"/>
        <v>-464584.38</v>
      </c>
      <c r="AA71" s="21">
        <f t="shared" si="13"/>
        <v>-0.5929428746826833</v>
      </c>
      <c r="AC71" s="9">
        <v>2049232.33</v>
      </c>
      <c r="AE71" s="9">
        <v>1416280.33</v>
      </c>
      <c r="AG71" s="9">
        <f t="shared" si="14"/>
        <v>632952</v>
      </c>
      <c r="AI71" s="21">
        <f t="shared" si="15"/>
        <v>0.446911523511733</v>
      </c>
    </row>
    <row r="72" spans="1:35" ht="12.75" outlineLevel="1">
      <c r="A72" s="1" t="s">
        <v>281</v>
      </c>
      <c r="B72" s="16" t="s">
        <v>282</v>
      </c>
      <c r="C72" s="1" t="s">
        <v>283</v>
      </c>
      <c r="E72" s="5">
        <v>-260988.2</v>
      </c>
      <c r="G72" s="5">
        <v>-350541.66000000003</v>
      </c>
      <c r="I72" s="9">
        <f t="shared" si="8"/>
        <v>89553.46000000002</v>
      </c>
      <c r="K72" s="21">
        <f t="shared" si="9"/>
        <v>0.2554716606294385</v>
      </c>
      <c r="M72" s="9">
        <v>-889174.56</v>
      </c>
      <c r="O72" s="9">
        <v>-797975.9500000001</v>
      </c>
      <c r="Q72" s="9">
        <f t="shared" si="10"/>
        <v>-91198.60999999999</v>
      </c>
      <c r="S72" s="21">
        <f t="shared" si="11"/>
        <v>-0.11428741680748647</v>
      </c>
      <c r="U72" s="9">
        <v>-889174.56</v>
      </c>
      <c r="W72" s="9">
        <v>-797975.9500000001</v>
      </c>
      <c r="Y72" s="9">
        <f t="shared" si="12"/>
        <v>-91198.60999999999</v>
      </c>
      <c r="AA72" s="21">
        <f t="shared" si="13"/>
        <v>-0.11428741680748647</v>
      </c>
      <c r="AC72" s="9">
        <v>-3399823.272</v>
      </c>
      <c r="AE72" s="9">
        <v>-2597809.25</v>
      </c>
      <c r="AG72" s="9">
        <f t="shared" si="14"/>
        <v>-802014.0219999999</v>
      </c>
      <c r="AI72" s="21">
        <f t="shared" si="15"/>
        <v>-0.3087270637749865</v>
      </c>
    </row>
    <row r="73" spans="1:35" ht="12.75" outlineLevel="1">
      <c r="A73" s="1" t="s">
        <v>284</v>
      </c>
      <c r="B73" s="16" t="s">
        <v>285</v>
      </c>
      <c r="C73" s="1" t="s">
        <v>286</v>
      </c>
      <c r="E73" s="5">
        <v>0</v>
      </c>
      <c r="G73" s="5">
        <v>0</v>
      </c>
      <c r="I73" s="9">
        <f t="shared" si="8"/>
        <v>0</v>
      </c>
      <c r="K73" s="21">
        <f t="shared" si="9"/>
        <v>0</v>
      </c>
      <c r="M73" s="9">
        <v>0</v>
      </c>
      <c r="O73" s="9">
        <v>0</v>
      </c>
      <c r="Q73" s="9">
        <f t="shared" si="10"/>
        <v>0</v>
      </c>
      <c r="S73" s="21">
        <f t="shared" si="11"/>
        <v>0</v>
      </c>
      <c r="U73" s="9">
        <v>0</v>
      </c>
      <c r="W73" s="9">
        <v>0</v>
      </c>
      <c r="Y73" s="9">
        <f t="shared" si="12"/>
        <v>0</v>
      </c>
      <c r="AA73" s="21">
        <f t="shared" si="13"/>
        <v>0</v>
      </c>
      <c r="AC73" s="9">
        <v>79428.90000000001</v>
      </c>
      <c r="AE73" s="9">
        <v>-819.46</v>
      </c>
      <c r="AG73" s="9">
        <f t="shared" si="14"/>
        <v>80248.36000000002</v>
      </c>
      <c r="AI73" s="21" t="str">
        <f t="shared" si="15"/>
        <v>N.M.</v>
      </c>
    </row>
    <row r="74" spans="1:35" ht="12.75" outlineLevel="1">
      <c r="A74" s="1" t="s">
        <v>287</v>
      </c>
      <c r="B74" s="16" t="s">
        <v>288</v>
      </c>
      <c r="C74" s="1" t="s">
        <v>289</v>
      </c>
      <c r="E74" s="5">
        <v>0</v>
      </c>
      <c r="G74" s="5">
        <v>0</v>
      </c>
      <c r="I74" s="9">
        <f aca="true" t="shared" si="16" ref="I74:I105">+E74-G74</f>
        <v>0</v>
      </c>
      <c r="K74" s="21">
        <f aca="true" t="shared" si="17" ref="K74:K105">IF(G74&lt;0,IF(I74=0,0,IF(OR(G74=0,E74=0),"N.M.",IF(ABS(I74/G74)&gt;=10,"N.M.",I74/(-G74)))),IF(I74=0,0,IF(OR(G74=0,E74=0),"N.M.",IF(ABS(I74/G74)&gt;=10,"N.M.",I74/G74))))</f>
        <v>0</v>
      </c>
      <c r="M74" s="9">
        <v>0</v>
      </c>
      <c r="O74" s="9">
        <v>0</v>
      </c>
      <c r="Q74" s="9">
        <f aca="true" t="shared" si="18" ref="Q74:Q105">+M74-O74</f>
        <v>0</v>
      </c>
      <c r="S74" s="21">
        <f aca="true" t="shared" si="19" ref="S74:S105">IF(O74&lt;0,IF(Q74=0,0,IF(OR(O74=0,M74=0),"N.M.",IF(ABS(Q74/O74)&gt;=10,"N.M.",Q74/(-O74)))),IF(Q74=0,0,IF(OR(O74=0,M74=0),"N.M.",IF(ABS(Q74/O74)&gt;=10,"N.M.",Q74/O74))))</f>
        <v>0</v>
      </c>
      <c r="U74" s="9">
        <v>0</v>
      </c>
      <c r="W74" s="9">
        <v>0</v>
      </c>
      <c r="Y74" s="9">
        <f aca="true" t="shared" si="20" ref="Y74:Y105">+U74-W74</f>
        <v>0</v>
      </c>
      <c r="AA74" s="21">
        <f aca="true" t="shared" si="21" ref="AA74:AA105">IF(W74&lt;0,IF(Y74=0,0,IF(OR(W74=0,U74=0),"N.M.",IF(ABS(Y74/W74)&gt;=10,"N.M.",Y74/(-W74)))),IF(Y74=0,0,IF(OR(W74=0,U74=0),"N.M.",IF(ABS(Y74/W74)&gt;=10,"N.M.",Y74/W74))))</f>
        <v>0</v>
      </c>
      <c r="AC74" s="9">
        <v>-13438.41</v>
      </c>
      <c r="AE74" s="9">
        <v>0</v>
      </c>
      <c r="AG74" s="9">
        <f aca="true" t="shared" si="22" ref="AG74:AG105">+AC74-AE74</f>
        <v>-13438.41</v>
      </c>
      <c r="AI74" s="21" t="str">
        <f aca="true" t="shared" si="23" ref="AI74:AI105">IF(AE74&lt;0,IF(AG74=0,0,IF(OR(AE74=0,AC74=0),"N.M.",IF(ABS(AG74/AE74)&gt;=10,"N.M.",AG74/(-AE74)))),IF(AG74=0,0,IF(OR(AE74=0,AC74=0),"N.M.",IF(ABS(AG74/AE74)&gt;=10,"N.M.",AG74/AE74))))</f>
        <v>N.M.</v>
      </c>
    </row>
    <row r="75" spans="1:35" ht="12.75" outlineLevel="1">
      <c r="A75" s="1" t="s">
        <v>290</v>
      </c>
      <c r="B75" s="16" t="s">
        <v>291</v>
      </c>
      <c r="C75" s="1" t="s">
        <v>292</v>
      </c>
      <c r="E75" s="5">
        <v>31918.55</v>
      </c>
      <c r="G75" s="5">
        <v>102794.47</v>
      </c>
      <c r="I75" s="9">
        <f t="shared" si="16"/>
        <v>-70875.92</v>
      </c>
      <c r="K75" s="21">
        <f t="shared" si="17"/>
        <v>-0.689491565061817</v>
      </c>
      <c r="M75" s="9">
        <v>317586.75</v>
      </c>
      <c r="O75" s="9">
        <v>266631.87</v>
      </c>
      <c r="Q75" s="9">
        <f t="shared" si="18"/>
        <v>50954.880000000005</v>
      </c>
      <c r="S75" s="21">
        <f t="shared" si="19"/>
        <v>0.19110573690984503</v>
      </c>
      <c r="U75" s="9">
        <v>317586.75</v>
      </c>
      <c r="W75" s="9">
        <v>266631.87</v>
      </c>
      <c r="Y75" s="9">
        <f t="shared" si="20"/>
        <v>50954.880000000005</v>
      </c>
      <c r="AA75" s="21">
        <f t="shared" si="21"/>
        <v>0.19110573690984503</v>
      </c>
      <c r="AC75" s="9">
        <v>1151231.2000000002</v>
      </c>
      <c r="AE75" s="9">
        <v>3608674.8400000003</v>
      </c>
      <c r="AG75" s="9">
        <f t="shared" si="22"/>
        <v>-2457443.64</v>
      </c>
      <c r="AI75" s="21">
        <f t="shared" si="23"/>
        <v>-0.6809822854530169</v>
      </c>
    </row>
    <row r="76" spans="1:35" ht="12.75" outlineLevel="1">
      <c r="A76" s="1" t="s">
        <v>293</v>
      </c>
      <c r="B76" s="16" t="s">
        <v>294</v>
      </c>
      <c r="C76" s="1" t="s">
        <v>295</v>
      </c>
      <c r="E76" s="5">
        <v>-1123013.73</v>
      </c>
      <c r="G76" s="5">
        <v>-1313613.24</v>
      </c>
      <c r="I76" s="9">
        <f t="shared" si="16"/>
        <v>190599.51</v>
      </c>
      <c r="K76" s="21">
        <f t="shared" si="17"/>
        <v>0.14509560667948201</v>
      </c>
      <c r="M76" s="9">
        <v>-5198330.38</v>
      </c>
      <c r="O76" s="9">
        <v>-4777609.61</v>
      </c>
      <c r="Q76" s="9">
        <f t="shared" si="18"/>
        <v>-420720.76999999955</v>
      </c>
      <c r="S76" s="21">
        <f t="shared" si="19"/>
        <v>-0.08806093514199866</v>
      </c>
      <c r="U76" s="9">
        <v>-5198330.38</v>
      </c>
      <c r="W76" s="9">
        <v>-4777609.61</v>
      </c>
      <c r="Y76" s="9">
        <f t="shared" si="20"/>
        <v>-420720.76999999955</v>
      </c>
      <c r="AA76" s="21">
        <f t="shared" si="21"/>
        <v>-0.08806093514199866</v>
      </c>
      <c r="AC76" s="9">
        <v>-13668618.61</v>
      </c>
      <c r="AE76" s="9">
        <v>-23073203.82</v>
      </c>
      <c r="AG76" s="9">
        <f t="shared" si="22"/>
        <v>9404585.21</v>
      </c>
      <c r="AI76" s="21">
        <f t="shared" si="23"/>
        <v>0.40759771739406414</v>
      </c>
    </row>
    <row r="77" spans="1:35" ht="12.75" outlineLevel="1">
      <c r="A77" s="1" t="s">
        <v>296</v>
      </c>
      <c r="B77" s="16" t="s">
        <v>297</v>
      </c>
      <c r="C77" s="1" t="s">
        <v>298</v>
      </c>
      <c r="E77" s="5">
        <v>529261.12</v>
      </c>
      <c r="G77" s="5">
        <v>678258.09</v>
      </c>
      <c r="I77" s="9">
        <f t="shared" si="16"/>
        <v>-148996.96999999997</v>
      </c>
      <c r="K77" s="21">
        <f t="shared" si="17"/>
        <v>-0.21967592012061365</v>
      </c>
      <c r="M77" s="9">
        <v>2380497.33</v>
      </c>
      <c r="O77" s="9">
        <v>2895725.02</v>
      </c>
      <c r="Q77" s="9">
        <f t="shared" si="18"/>
        <v>-515227.68999999994</v>
      </c>
      <c r="S77" s="21">
        <f t="shared" si="19"/>
        <v>-0.17792700841463183</v>
      </c>
      <c r="U77" s="9">
        <v>2380497.33</v>
      </c>
      <c r="W77" s="9">
        <v>2895725.02</v>
      </c>
      <c r="Y77" s="9">
        <f t="shared" si="20"/>
        <v>-515227.68999999994</v>
      </c>
      <c r="AA77" s="21">
        <f t="shared" si="21"/>
        <v>-0.17792700841463183</v>
      </c>
      <c r="AC77" s="9">
        <v>6260264</v>
      </c>
      <c r="AE77" s="9">
        <v>11958728.48</v>
      </c>
      <c r="AG77" s="9">
        <f t="shared" si="22"/>
        <v>-5698464.48</v>
      </c>
      <c r="AI77" s="21">
        <f t="shared" si="23"/>
        <v>-0.47651090076425917</v>
      </c>
    </row>
    <row r="78" spans="1:35" ht="12.75" outlineLevel="1">
      <c r="A78" s="1" t="s">
        <v>299</v>
      </c>
      <c r="B78" s="16" t="s">
        <v>300</v>
      </c>
      <c r="C78" s="1" t="s">
        <v>301</v>
      </c>
      <c r="E78" s="5">
        <v>-67995.28</v>
      </c>
      <c r="G78" s="5">
        <v>-177197.04</v>
      </c>
      <c r="I78" s="9">
        <f t="shared" si="16"/>
        <v>109201.76000000001</v>
      </c>
      <c r="K78" s="21">
        <f t="shared" si="17"/>
        <v>0.6162730483534037</v>
      </c>
      <c r="M78" s="9">
        <v>-716088.41</v>
      </c>
      <c r="O78" s="9">
        <v>-441671.4</v>
      </c>
      <c r="Q78" s="9">
        <f t="shared" si="18"/>
        <v>-274417.01</v>
      </c>
      <c r="S78" s="21">
        <f t="shared" si="19"/>
        <v>-0.6213148734556958</v>
      </c>
      <c r="U78" s="9">
        <v>-716088.41</v>
      </c>
      <c r="W78" s="9">
        <v>-441671.4</v>
      </c>
      <c r="Y78" s="9">
        <f t="shared" si="20"/>
        <v>-274417.01</v>
      </c>
      <c r="AA78" s="21">
        <f t="shared" si="21"/>
        <v>-0.6213148734556958</v>
      </c>
      <c r="AC78" s="9">
        <v>-2366920.69</v>
      </c>
      <c r="AE78" s="9">
        <v>-7797159.25</v>
      </c>
      <c r="AG78" s="9">
        <f t="shared" si="22"/>
        <v>5430238.5600000005</v>
      </c>
      <c r="AI78" s="21">
        <f t="shared" si="23"/>
        <v>0.6964380726224106</v>
      </c>
    </row>
    <row r="79" spans="1:35" ht="12.75" outlineLevel="1">
      <c r="A79" s="1" t="s">
        <v>302</v>
      </c>
      <c r="B79" s="16" t="s">
        <v>303</v>
      </c>
      <c r="C79" s="1" t="s">
        <v>304</v>
      </c>
      <c r="E79" s="5">
        <v>0</v>
      </c>
      <c r="G79" s="5">
        <v>0</v>
      </c>
      <c r="I79" s="9">
        <f t="shared" si="16"/>
        <v>0</v>
      </c>
      <c r="K79" s="21">
        <f t="shared" si="17"/>
        <v>0</v>
      </c>
      <c r="M79" s="9">
        <v>0</v>
      </c>
      <c r="O79" s="9">
        <v>0</v>
      </c>
      <c r="Q79" s="9">
        <f t="shared" si="18"/>
        <v>0</v>
      </c>
      <c r="S79" s="21">
        <f t="shared" si="19"/>
        <v>0</v>
      </c>
      <c r="U79" s="9">
        <v>0</v>
      </c>
      <c r="W79" s="9">
        <v>0</v>
      </c>
      <c r="Y79" s="9">
        <f t="shared" si="20"/>
        <v>0</v>
      </c>
      <c r="AA79" s="21">
        <f t="shared" si="21"/>
        <v>0</v>
      </c>
      <c r="AC79" s="9">
        <v>0</v>
      </c>
      <c r="AE79" s="9">
        <v>10034761.92</v>
      </c>
      <c r="AG79" s="9">
        <f t="shared" si="22"/>
        <v>-10034761.92</v>
      </c>
      <c r="AI79" s="21" t="str">
        <f t="shared" si="23"/>
        <v>N.M.</v>
      </c>
    </row>
    <row r="80" spans="1:35" ht="12.75" outlineLevel="1">
      <c r="A80" s="1" t="s">
        <v>305</v>
      </c>
      <c r="B80" s="16" t="s">
        <v>306</v>
      </c>
      <c r="C80" s="1" t="s">
        <v>307</v>
      </c>
      <c r="E80" s="5">
        <v>0</v>
      </c>
      <c r="G80" s="5">
        <v>0</v>
      </c>
      <c r="I80" s="9">
        <f t="shared" si="16"/>
        <v>0</v>
      </c>
      <c r="K80" s="21">
        <f t="shared" si="17"/>
        <v>0</v>
      </c>
      <c r="M80" s="9">
        <v>0</v>
      </c>
      <c r="O80" s="9">
        <v>0</v>
      </c>
      <c r="Q80" s="9">
        <f t="shared" si="18"/>
        <v>0</v>
      </c>
      <c r="S80" s="21">
        <f t="shared" si="19"/>
        <v>0</v>
      </c>
      <c r="U80" s="9">
        <v>0</v>
      </c>
      <c r="W80" s="9">
        <v>0</v>
      </c>
      <c r="Y80" s="9">
        <f t="shared" si="20"/>
        <v>0</v>
      </c>
      <c r="AA80" s="21">
        <f t="shared" si="21"/>
        <v>0</v>
      </c>
      <c r="AC80" s="9">
        <v>0</v>
      </c>
      <c r="AE80" s="9">
        <v>-4504836.89</v>
      </c>
      <c r="AG80" s="9">
        <f t="shared" si="22"/>
        <v>4504836.89</v>
      </c>
      <c r="AI80" s="21" t="str">
        <f t="shared" si="23"/>
        <v>N.M.</v>
      </c>
    </row>
    <row r="81" spans="1:35" ht="12.75" outlineLevel="1">
      <c r="A81" s="1" t="s">
        <v>308</v>
      </c>
      <c r="B81" s="16" t="s">
        <v>309</v>
      </c>
      <c r="C81" s="1" t="s">
        <v>310</v>
      </c>
      <c r="E81" s="5">
        <v>0</v>
      </c>
      <c r="G81" s="5">
        <v>0</v>
      </c>
      <c r="I81" s="9">
        <f t="shared" si="16"/>
        <v>0</v>
      </c>
      <c r="K81" s="21">
        <f t="shared" si="17"/>
        <v>0</v>
      </c>
      <c r="M81" s="9">
        <v>0</v>
      </c>
      <c r="O81" s="9">
        <v>0</v>
      </c>
      <c r="Q81" s="9">
        <f t="shared" si="18"/>
        <v>0</v>
      </c>
      <c r="S81" s="21">
        <f t="shared" si="19"/>
        <v>0</v>
      </c>
      <c r="U81" s="9">
        <v>0</v>
      </c>
      <c r="W81" s="9">
        <v>0</v>
      </c>
      <c r="Y81" s="9">
        <f t="shared" si="20"/>
        <v>0</v>
      </c>
      <c r="AA81" s="21">
        <f t="shared" si="21"/>
        <v>0</v>
      </c>
      <c r="AC81" s="9">
        <v>0</v>
      </c>
      <c r="AE81" s="9">
        <v>-750741.3</v>
      </c>
      <c r="AG81" s="9">
        <f t="shared" si="22"/>
        <v>750741.3</v>
      </c>
      <c r="AI81" s="21" t="str">
        <f t="shared" si="23"/>
        <v>N.M.</v>
      </c>
    </row>
    <row r="82" spans="1:35" ht="12.75" outlineLevel="1">
      <c r="A82" s="1" t="s">
        <v>311</v>
      </c>
      <c r="B82" s="16" t="s">
        <v>312</v>
      </c>
      <c r="C82" s="1" t="s">
        <v>313</v>
      </c>
      <c r="E82" s="5">
        <v>3211.26</v>
      </c>
      <c r="G82" s="5">
        <v>45599.520000000004</v>
      </c>
      <c r="I82" s="9">
        <f t="shared" si="16"/>
        <v>-42388.26</v>
      </c>
      <c r="K82" s="21">
        <f t="shared" si="17"/>
        <v>-0.9295768902830556</v>
      </c>
      <c r="M82" s="9">
        <v>10488.84</v>
      </c>
      <c r="O82" s="9">
        <v>46525.74</v>
      </c>
      <c r="Q82" s="9">
        <f t="shared" si="18"/>
        <v>-36036.899999999994</v>
      </c>
      <c r="S82" s="21">
        <f t="shared" si="19"/>
        <v>-0.7745583412536802</v>
      </c>
      <c r="U82" s="9">
        <v>10488.84</v>
      </c>
      <c r="W82" s="9">
        <v>46525.74</v>
      </c>
      <c r="Y82" s="9">
        <f t="shared" si="20"/>
        <v>-36036.899999999994</v>
      </c>
      <c r="AA82" s="21">
        <f t="shared" si="21"/>
        <v>-0.7745583412536802</v>
      </c>
      <c r="AC82" s="9">
        <v>18075.15</v>
      </c>
      <c r="AE82" s="9">
        <v>85289.45999999999</v>
      </c>
      <c r="AG82" s="9">
        <f t="shared" si="22"/>
        <v>-67214.31</v>
      </c>
      <c r="AI82" s="21">
        <f t="shared" si="23"/>
        <v>-0.7880728755933032</v>
      </c>
    </row>
    <row r="83" spans="1:35" ht="12.75" outlineLevel="1">
      <c r="A83" s="1" t="s">
        <v>314</v>
      </c>
      <c r="B83" s="16" t="s">
        <v>315</v>
      </c>
      <c r="C83" s="1" t="s">
        <v>316</v>
      </c>
      <c r="E83" s="5">
        <v>-89.84</v>
      </c>
      <c r="G83" s="5">
        <v>0</v>
      </c>
      <c r="I83" s="9">
        <f t="shared" si="16"/>
        <v>-89.84</v>
      </c>
      <c r="K83" s="21" t="str">
        <f t="shared" si="17"/>
        <v>N.M.</v>
      </c>
      <c r="M83" s="9">
        <v>-5712.54</v>
      </c>
      <c r="O83" s="9">
        <v>0</v>
      </c>
      <c r="Q83" s="9">
        <f t="shared" si="18"/>
        <v>-5712.54</v>
      </c>
      <c r="S83" s="21" t="str">
        <f t="shared" si="19"/>
        <v>N.M.</v>
      </c>
      <c r="U83" s="9">
        <v>-5712.54</v>
      </c>
      <c r="W83" s="9">
        <v>0</v>
      </c>
      <c r="Y83" s="9">
        <f t="shared" si="20"/>
        <v>-5712.54</v>
      </c>
      <c r="AA83" s="21" t="str">
        <f t="shared" si="21"/>
        <v>N.M.</v>
      </c>
      <c r="AC83" s="9">
        <v>-20019.91</v>
      </c>
      <c r="AE83" s="9">
        <v>-10.36</v>
      </c>
      <c r="AG83" s="9">
        <f t="shared" si="22"/>
        <v>-20009.55</v>
      </c>
      <c r="AI83" s="21" t="str">
        <f t="shared" si="23"/>
        <v>N.M.</v>
      </c>
    </row>
    <row r="84" spans="1:35" ht="12.75" outlineLevel="1">
      <c r="A84" s="1" t="s">
        <v>317</v>
      </c>
      <c r="B84" s="16" t="s">
        <v>318</v>
      </c>
      <c r="C84" s="1" t="s">
        <v>319</v>
      </c>
      <c r="E84" s="5">
        <v>0</v>
      </c>
      <c r="G84" s="5">
        <v>-68930.16</v>
      </c>
      <c r="I84" s="9">
        <f t="shared" si="16"/>
        <v>68930.16</v>
      </c>
      <c r="K84" s="21" t="str">
        <f t="shared" si="17"/>
        <v>N.M.</v>
      </c>
      <c r="M84" s="9">
        <v>0</v>
      </c>
      <c r="O84" s="9">
        <v>-254905.4</v>
      </c>
      <c r="Q84" s="9">
        <f t="shared" si="18"/>
        <v>254905.4</v>
      </c>
      <c r="S84" s="21" t="str">
        <f t="shared" si="19"/>
        <v>N.M.</v>
      </c>
      <c r="U84" s="9">
        <v>0</v>
      </c>
      <c r="W84" s="9">
        <v>-254905.4</v>
      </c>
      <c r="Y84" s="9">
        <f t="shared" si="20"/>
        <v>254905.4</v>
      </c>
      <c r="AA84" s="21" t="str">
        <f t="shared" si="21"/>
        <v>N.M.</v>
      </c>
      <c r="AC84" s="9">
        <v>66467.75</v>
      </c>
      <c r="AE84" s="9">
        <v>-836832.01</v>
      </c>
      <c r="AG84" s="9">
        <f t="shared" si="22"/>
        <v>903299.76</v>
      </c>
      <c r="AI84" s="21">
        <f t="shared" si="23"/>
        <v>1.0794278292485489</v>
      </c>
    </row>
    <row r="85" spans="1:35" ht="12.75" outlineLevel="1">
      <c r="A85" s="1" t="s">
        <v>320</v>
      </c>
      <c r="B85" s="16" t="s">
        <v>321</v>
      </c>
      <c r="C85" s="1" t="s">
        <v>322</v>
      </c>
      <c r="E85" s="5">
        <v>192609.54</v>
      </c>
      <c r="G85" s="5">
        <v>186889.08000000002</v>
      </c>
      <c r="I85" s="9">
        <f t="shared" si="16"/>
        <v>5720.459999999992</v>
      </c>
      <c r="K85" s="21">
        <f t="shared" si="17"/>
        <v>0.030608850982625585</v>
      </c>
      <c r="M85" s="9">
        <v>619211.12</v>
      </c>
      <c r="O85" s="9">
        <v>646204</v>
      </c>
      <c r="Q85" s="9">
        <f t="shared" si="18"/>
        <v>-26992.880000000005</v>
      </c>
      <c r="S85" s="21">
        <f t="shared" si="19"/>
        <v>-0.04177145297769745</v>
      </c>
      <c r="U85" s="9">
        <v>619211.12</v>
      </c>
      <c r="W85" s="9">
        <v>646204</v>
      </c>
      <c r="Y85" s="9">
        <f t="shared" si="20"/>
        <v>-26992.880000000005</v>
      </c>
      <c r="AA85" s="21">
        <f t="shared" si="21"/>
        <v>-0.04177145297769745</v>
      </c>
      <c r="AC85" s="9">
        <v>1753504.92</v>
      </c>
      <c r="AE85" s="9">
        <v>1803892.5</v>
      </c>
      <c r="AG85" s="9">
        <f t="shared" si="22"/>
        <v>-50387.580000000075</v>
      </c>
      <c r="AI85" s="21">
        <f t="shared" si="23"/>
        <v>-0.027932695545882073</v>
      </c>
    </row>
    <row r="86" spans="1:35" ht="12.75" outlineLevel="1">
      <c r="A86" s="1" t="s">
        <v>323</v>
      </c>
      <c r="B86" s="16" t="s">
        <v>324</v>
      </c>
      <c r="C86" s="1" t="s">
        <v>325</v>
      </c>
      <c r="E86" s="5">
        <v>40950.91</v>
      </c>
      <c r="G86" s="5">
        <v>38686.99</v>
      </c>
      <c r="I86" s="9">
        <f t="shared" si="16"/>
        <v>2263.9200000000055</v>
      </c>
      <c r="K86" s="21">
        <f t="shared" si="17"/>
        <v>0.05851889743813116</v>
      </c>
      <c r="M86" s="9">
        <v>83881.06</v>
      </c>
      <c r="O86" s="9">
        <v>94283.36</v>
      </c>
      <c r="Q86" s="9">
        <f t="shared" si="18"/>
        <v>-10402.300000000003</v>
      </c>
      <c r="S86" s="21">
        <f t="shared" si="19"/>
        <v>-0.11033017915356436</v>
      </c>
      <c r="U86" s="9">
        <v>83881.06</v>
      </c>
      <c r="W86" s="9">
        <v>94283.36</v>
      </c>
      <c r="Y86" s="9">
        <f t="shared" si="20"/>
        <v>-10402.300000000003</v>
      </c>
      <c r="AA86" s="21">
        <f t="shared" si="21"/>
        <v>-0.11033017915356436</v>
      </c>
      <c r="AC86" s="9">
        <v>388510.2</v>
      </c>
      <c r="AE86" s="9">
        <v>423271.804</v>
      </c>
      <c r="AG86" s="9">
        <f t="shared" si="22"/>
        <v>-34761.60399999999</v>
      </c>
      <c r="AI86" s="21">
        <f t="shared" si="23"/>
        <v>-0.0821259617850661</v>
      </c>
    </row>
    <row r="87" spans="1:35" ht="12.75" outlineLevel="1">
      <c r="A87" s="1" t="s">
        <v>326</v>
      </c>
      <c r="B87" s="16" t="s">
        <v>327</v>
      </c>
      <c r="C87" s="1" t="s">
        <v>328</v>
      </c>
      <c r="E87" s="5">
        <v>274334.56</v>
      </c>
      <c r="G87" s="5">
        <v>536178.96</v>
      </c>
      <c r="I87" s="9">
        <f t="shared" si="16"/>
        <v>-261844.39999999997</v>
      </c>
      <c r="K87" s="21">
        <f t="shared" si="17"/>
        <v>-0.4883526201774124</v>
      </c>
      <c r="M87" s="9">
        <v>958147.49</v>
      </c>
      <c r="O87" s="9">
        <v>1371585.88</v>
      </c>
      <c r="Q87" s="9">
        <f t="shared" si="18"/>
        <v>-413438.3899999999</v>
      </c>
      <c r="S87" s="21">
        <f t="shared" si="19"/>
        <v>-0.3014309173261538</v>
      </c>
      <c r="U87" s="9">
        <v>958147.49</v>
      </c>
      <c r="W87" s="9">
        <v>1371585.88</v>
      </c>
      <c r="Y87" s="9">
        <f t="shared" si="20"/>
        <v>-413438.3899999999</v>
      </c>
      <c r="AA87" s="21">
        <f t="shared" si="21"/>
        <v>-0.3014309173261538</v>
      </c>
      <c r="AC87" s="9">
        <v>3857220.7300000004</v>
      </c>
      <c r="AE87" s="9">
        <v>11592548.64</v>
      </c>
      <c r="AG87" s="9">
        <f t="shared" si="22"/>
        <v>-7735327.91</v>
      </c>
      <c r="AI87" s="21">
        <f t="shared" si="23"/>
        <v>-0.6672672377935349</v>
      </c>
    </row>
    <row r="88" spans="1:35" ht="12.75" outlineLevel="1">
      <c r="A88" s="1" t="s">
        <v>329</v>
      </c>
      <c r="B88" s="16" t="s">
        <v>330</v>
      </c>
      <c r="C88" s="1" t="s">
        <v>331</v>
      </c>
      <c r="E88" s="5">
        <v>12708.93</v>
      </c>
      <c r="G88" s="5">
        <v>12308.36</v>
      </c>
      <c r="I88" s="9">
        <f t="shared" si="16"/>
        <v>400.5699999999997</v>
      </c>
      <c r="K88" s="21">
        <f t="shared" si="17"/>
        <v>0.03254454695832749</v>
      </c>
      <c r="M88" s="9">
        <v>17308.93</v>
      </c>
      <c r="O88" s="9">
        <v>16908.36</v>
      </c>
      <c r="Q88" s="9">
        <f t="shared" si="18"/>
        <v>400.5699999999997</v>
      </c>
      <c r="S88" s="21">
        <f t="shared" si="19"/>
        <v>0.023690647703266295</v>
      </c>
      <c r="U88" s="9">
        <v>17308.93</v>
      </c>
      <c r="W88" s="9">
        <v>16908.36</v>
      </c>
      <c r="Y88" s="9">
        <f t="shared" si="20"/>
        <v>400.5699999999997</v>
      </c>
      <c r="AA88" s="21">
        <f t="shared" si="21"/>
        <v>0.023690647703266295</v>
      </c>
      <c r="AC88" s="9">
        <v>83532.23999999999</v>
      </c>
      <c r="AE88" s="9">
        <v>80529.95999999999</v>
      </c>
      <c r="AG88" s="9">
        <f t="shared" si="22"/>
        <v>3002.279999999999</v>
      </c>
      <c r="AI88" s="21">
        <f t="shared" si="23"/>
        <v>0.037281528514356635</v>
      </c>
    </row>
    <row r="89" spans="1:35" ht="12.75" outlineLevel="1">
      <c r="A89" s="1" t="s">
        <v>332</v>
      </c>
      <c r="B89" s="16" t="s">
        <v>333</v>
      </c>
      <c r="C89" s="1" t="s">
        <v>334</v>
      </c>
      <c r="E89" s="5">
        <v>196444.19</v>
      </c>
      <c r="G89" s="5">
        <v>138890.55</v>
      </c>
      <c r="I89" s="9">
        <f t="shared" si="16"/>
        <v>57553.640000000014</v>
      </c>
      <c r="K89" s="21">
        <f t="shared" si="17"/>
        <v>0.4143812520002262</v>
      </c>
      <c r="M89" s="9">
        <v>530526.47</v>
      </c>
      <c r="O89" s="9">
        <v>461887.65</v>
      </c>
      <c r="Q89" s="9">
        <f t="shared" si="18"/>
        <v>68638.81999999995</v>
      </c>
      <c r="S89" s="21">
        <f t="shared" si="19"/>
        <v>0.14860501249600405</v>
      </c>
      <c r="U89" s="9">
        <v>530526.47</v>
      </c>
      <c r="W89" s="9">
        <v>461887.65</v>
      </c>
      <c r="Y89" s="9">
        <f t="shared" si="20"/>
        <v>68638.81999999995</v>
      </c>
      <c r="AA89" s="21">
        <f t="shared" si="21"/>
        <v>0.14860501249600405</v>
      </c>
      <c r="AC89" s="9">
        <v>1271044.25</v>
      </c>
      <c r="AE89" s="9">
        <v>966245.39</v>
      </c>
      <c r="AG89" s="9">
        <f t="shared" si="22"/>
        <v>304798.86</v>
      </c>
      <c r="AI89" s="21">
        <f t="shared" si="23"/>
        <v>0.31544663824993774</v>
      </c>
    </row>
    <row r="90" spans="1:35" ht="12.75" outlineLevel="1">
      <c r="A90" s="1" t="s">
        <v>335</v>
      </c>
      <c r="B90" s="16" t="s">
        <v>336</v>
      </c>
      <c r="C90" s="1" t="s">
        <v>337</v>
      </c>
      <c r="E90" s="5">
        <v>3889.55</v>
      </c>
      <c r="G90" s="5">
        <v>5699.93</v>
      </c>
      <c r="I90" s="9">
        <f t="shared" si="16"/>
        <v>-1810.38</v>
      </c>
      <c r="K90" s="21">
        <f t="shared" si="17"/>
        <v>-0.31761442684383845</v>
      </c>
      <c r="M90" s="9">
        <v>16706.29</v>
      </c>
      <c r="O90" s="9">
        <v>-32012.440000000002</v>
      </c>
      <c r="Q90" s="9">
        <f t="shared" si="18"/>
        <v>48718.73</v>
      </c>
      <c r="S90" s="21">
        <f t="shared" si="19"/>
        <v>1.5218686860482986</v>
      </c>
      <c r="U90" s="9">
        <v>16706.29</v>
      </c>
      <c r="W90" s="9">
        <v>-32012.440000000002</v>
      </c>
      <c r="Y90" s="9">
        <f t="shared" si="20"/>
        <v>48718.73</v>
      </c>
      <c r="AA90" s="21">
        <f t="shared" si="21"/>
        <v>1.5218686860482986</v>
      </c>
      <c r="AC90" s="9">
        <v>15094.66</v>
      </c>
      <c r="AE90" s="9">
        <v>31587.65</v>
      </c>
      <c r="AG90" s="9">
        <f t="shared" si="22"/>
        <v>-16492.99</v>
      </c>
      <c r="AI90" s="21">
        <f t="shared" si="23"/>
        <v>-0.5221341252039959</v>
      </c>
    </row>
    <row r="91" spans="1:35" ht="12.75" outlineLevel="1">
      <c r="A91" s="1" t="s">
        <v>338</v>
      </c>
      <c r="B91" s="16" t="s">
        <v>339</v>
      </c>
      <c r="C91" s="1" t="s">
        <v>340</v>
      </c>
      <c r="E91" s="5">
        <v>0</v>
      </c>
      <c r="G91" s="5">
        <v>0</v>
      </c>
      <c r="I91" s="9">
        <f t="shared" si="16"/>
        <v>0</v>
      </c>
      <c r="K91" s="21">
        <f t="shared" si="17"/>
        <v>0</v>
      </c>
      <c r="M91" s="9">
        <v>0</v>
      </c>
      <c r="O91" s="9">
        <v>0</v>
      </c>
      <c r="Q91" s="9">
        <f t="shared" si="18"/>
        <v>0</v>
      </c>
      <c r="S91" s="21">
        <f t="shared" si="19"/>
        <v>0</v>
      </c>
      <c r="U91" s="9">
        <v>0</v>
      </c>
      <c r="W91" s="9">
        <v>0</v>
      </c>
      <c r="Y91" s="9">
        <f t="shared" si="20"/>
        <v>0</v>
      </c>
      <c r="AA91" s="21">
        <f t="shared" si="21"/>
        <v>0</v>
      </c>
      <c r="AC91" s="9">
        <v>0</v>
      </c>
      <c r="AE91" s="9">
        <v>-22536</v>
      </c>
      <c r="AG91" s="9">
        <f t="shared" si="22"/>
        <v>22536</v>
      </c>
      <c r="AI91" s="21" t="str">
        <f t="shared" si="23"/>
        <v>N.M.</v>
      </c>
    </row>
    <row r="92" spans="1:35" ht="12.75" outlineLevel="1">
      <c r="A92" s="1" t="s">
        <v>341</v>
      </c>
      <c r="B92" s="16" t="s">
        <v>342</v>
      </c>
      <c r="C92" s="1" t="s">
        <v>343</v>
      </c>
      <c r="E92" s="5">
        <v>5285.03</v>
      </c>
      <c r="G92" s="5">
        <v>149745.66</v>
      </c>
      <c r="I92" s="9">
        <f t="shared" si="16"/>
        <v>-144460.63</v>
      </c>
      <c r="K92" s="21">
        <f t="shared" si="17"/>
        <v>-0.9647066232169934</v>
      </c>
      <c r="M92" s="9">
        <v>23068.41</v>
      </c>
      <c r="O92" s="9">
        <v>1697215.19</v>
      </c>
      <c r="Q92" s="9">
        <f t="shared" si="18"/>
        <v>-1674146.78</v>
      </c>
      <c r="S92" s="21">
        <f t="shared" si="19"/>
        <v>-0.9864080818178396</v>
      </c>
      <c r="U92" s="9">
        <v>23068.41</v>
      </c>
      <c r="W92" s="9">
        <v>1697215.19</v>
      </c>
      <c r="Y92" s="9">
        <f t="shared" si="20"/>
        <v>-1674146.78</v>
      </c>
      <c r="AA92" s="21">
        <f t="shared" si="21"/>
        <v>-0.9864080818178396</v>
      </c>
      <c r="AC92" s="9">
        <v>380967</v>
      </c>
      <c r="AE92" s="9">
        <v>2857731.63</v>
      </c>
      <c r="AG92" s="9">
        <f t="shared" si="22"/>
        <v>-2476764.63</v>
      </c>
      <c r="AI92" s="21">
        <f t="shared" si="23"/>
        <v>-0.8666890214600033</v>
      </c>
    </row>
    <row r="93" spans="1:35" ht="12.75" outlineLevel="1">
      <c r="A93" s="1" t="s">
        <v>344</v>
      </c>
      <c r="B93" s="16" t="s">
        <v>345</v>
      </c>
      <c r="C93" s="1" t="s">
        <v>346</v>
      </c>
      <c r="E93" s="5">
        <v>5238.1900000000005</v>
      </c>
      <c r="G93" s="5">
        <v>13559.76</v>
      </c>
      <c r="I93" s="9">
        <f t="shared" si="16"/>
        <v>-8321.57</v>
      </c>
      <c r="K93" s="21">
        <f t="shared" si="17"/>
        <v>-0.6136959651203265</v>
      </c>
      <c r="M93" s="9">
        <v>-10619.34</v>
      </c>
      <c r="O93" s="9">
        <v>72369.59</v>
      </c>
      <c r="Q93" s="9">
        <f t="shared" si="18"/>
        <v>-82988.93</v>
      </c>
      <c r="S93" s="21">
        <f t="shared" si="19"/>
        <v>-1.146737600696646</v>
      </c>
      <c r="U93" s="9">
        <v>-10619.34</v>
      </c>
      <c r="W93" s="9">
        <v>72369.59</v>
      </c>
      <c r="Y93" s="9">
        <f t="shared" si="20"/>
        <v>-82988.93</v>
      </c>
      <c r="AA93" s="21">
        <f t="shared" si="21"/>
        <v>-1.146737600696646</v>
      </c>
      <c r="AC93" s="9">
        <v>-9709.17</v>
      </c>
      <c r="AE93" s="9">
        <v>108089.09</v>
      </c>
      <c r="AG93" s="9">
        <f t="shared" si="22"/>
        <v>-117798.26</v>
      </c>
      <c r="AI93" s="21">
        <f t="shared" si="23"/>
        <v>-1.0898256243992803</v>
      </c>
    </row>
    <row r="94" spans="1:35" ht="12.75" outlineLevel="1">
      <c r="A94" s="1" t="s">
        <v>347</v>
      </c>
      <c r="B94" s="16" t="s">
        <v>348</v>
      </c>
      <c r="C94" s="1" t="s">
        <v>349</v>
      </c>
      <c r="E94" s="5">
        <v>0</v>
      </c>
      <c r="G94" s="5">
        <v>1.04</v>
      </c>
      <c r="I94" s="9">
        <f t="shared" si="16"/>
        <v>-1.04</v>
      </c>
      <c r="K94" s="21" t="str">
        <f t="shared" si="17"/>
        <v>N.M.</v>
      </c>
      <c r="M94" s="9">
        <v>0</v>
      </c>
      <c r="O94" s="9">
        <v>1.04</v>
      </c>
      <c r="Q94" s="9">
        <f t="shared" si="18"/>
        <v>-1.04</v>
      </c>
      <c r="S94" s="21" t="str">
        <f t="shared" si="19"/>
        <v>N.M.</v>
      </c>
      <c r="U94" s="9">
        <v>0</v>
      </c>
      <c r="W94" s="9">
        <v>1.04</v>
      </c>
      <c r="Y94" s="9">
        <f t="shared" si="20"/>
        <v>-1.04</v>
      </c>
      <c r="AA94" s="21" t="str">
        <f t="shared" si="21"/>
        <v>N.M.</v>
      </c>
      <c r="AC94" s="9">
        <v>-0.38</v>
      </c>
      <c r="AE94" s="9">
        <v>6.25</v>
      </c>
      <c r="AG94" s="9">
        <f t="shared" si="22"/>
        <v>-6.63</v>
      </c>
      <c r="AI94" s="21">
        <f t="shared" si="23"/>
        <v>-1.0608</v>
      </c>
    </row>
    <row r="95" spans="1:35" ht="12.75" outlineLevel="1">
      <c r="A95" s="1" t="s">
        <v>350</v>
      </c>
      <c r="B95" s="16" t="s">
        <v>351</v>
      </c>
      <c r="C95" s="1" t="s">
        <v>352</v>
      </c>
      <c r="E95" s="5">
        <v>20.02</v>
      </c>
      <c r="G95" s="5">
        <v>10.94</v>
      </c>
      <c r="I95" s="9">
        <f t="shared" si="16"/>
        <v>9.08</v>
      </c>
      <c r="K95" s="21">
        <f t="shared" si="17"/>
        <v>0.8299817184643511</v>
      </c>
      <c r="M95" s="9">
        <v>4</v>
      </c>
      <c r="O95" s="9">
        <v>-467.32</v>
      </c>
      <c r="Q95" s="9">
        <f t="shared" si="18"/>
        <v>471.32</v>
      </c>
      <c r="S95" s="21">
        <f t="shared" si="19"/>
        <v>1.0085594453479414</v>
      </c>
      <c r="U95" s="9">
        <v>4</v>
      </c>
      <c r="W95" s="9">
        <v>-467.32</v>
      </c>
      <c r="Y95" s="9">
        <f t="shared" si="20"/>
        <v>471.32</v>
      </c>
      <c r="AA95" s="21">
        <f t="shared" si="21"/>
        <v>1.0085594453479414</v>
      </c>
      <c r="AC95" s="9">
        <v>378.6</v>
      </c>
      <c r="AE95" s="9">
        <v>1224.0800000000002</v>
      </c>
      <c r="AG95" s="9">
        <f t="shared" si="22"/>
        <v>-845.4800000000001</v>
      </c>
      <c r="AI95" s="21">
        <f t="shared" si="23"/>
        <v>-0.6907064897719104</v>
      </c>
    </row>
    <row r="96" spans="1:35" ht="12.75" outlineLevel="1">
      <c r="A96" s="1" t="s">
        <v>353</v>
      </c>
      <c r="B96" s="16" t="s">
        <v>354</v>
      </c>
      <c r="C96" s="1" t="s">
        <v>355</v>
      </c>
      <c r="E96" s="5">
        <v>218197.86000000002</v>
      </c>
      <c r="G96" s="5">
        <v>-66753.39</v>
      </c>
      <c r="I96" s="9">
        <f t="shared" si="16"/>
        <v>284951.25</v>
      </c>
      <c r="K96" s="21">
        <f t="shared" si="17"/>
        <v>4.268715791063196</v>
      </c>
      <c r="M96" s="9">
        <v>704996.17</v>
      </c>
      <c r="O96" s="9">
        <v>-149057.64</v>
      </c>
      <c r="Q96" s="9">
        <f t="shared" si="18"/>
        <v>854053.81</v>
      </c>
      <c r="S96" s="21">
        <f t="shared" si="19"/>
        <v>5.7296882601925</v>
      </c>
      <c r="U96" s="9">
        <v>704996.17</v>
      </c>
      <c r="W96" s="9">
        <v>-149057.64</v>
      </c>
      <c r="Y96" s="9">
        <f t="shared" si="20"/>
        <v>854053.81</v>
      </c>
      <c r="AA96" s="21">
        <f t="shared" si="21"/>
        <v>5.7296882601925</v>
      </c>
      <c r="AC96" s="9">
        <v>1793806.2400000002</v>
      </c>
      <c r="AE96" s="9">
        <v>-428674.48000000004</v>
      </c>
      <c r="AG96" s="9">
        <f t="shared" si="22"/>
        <v>2222480.72</v>
      </c>
      <c r="AI96" s="21">
        <f t="shared" si="23"/>
        <v>5.184541706331574</v>
      </c>
    </row>
    <row r="97" spans="1:35" ht="12.75" outlineLevel="1">
      <c r="A97" s="1" t="s">
        <v>356</v>
      </c>
      <c r="B97" s="16" t="s">
        <v>357</v>
      </c>
      <c r="C97" s="1" t="s">
        <v>358</v>
      </c>
      <c r="E97" s="5">
        <v>-92.25</v>
      </c>
      <c r="G97" s="5">
        <v>-123.79</v>
      </c>
      <c r="I97" s="9">
        <f t="shared" si="16"/>
        <v>31.540000000000006</v>
      </c>
      <c r="K97" s="21">
        <f t="shared" si="17"/>
        <v>0.25478633169076664</v>
      </c>
      <c r="M97" s="9">
        <v>-365.31</v>
      </c>
      <c r="O97" s="9">
        <v>-280.1</v>
      </c>
      <c r="Q97" s="9">
        <f t="shared" si="18"/>
        <v>-85.20999999999998</v>
      </c>
      <c r="S97" s="21">
        <f t="shared" si="19"/>
        <v>-0.30421278114958933</v>
      </c>
      <c r="U97" s="9">
        <v>-365.31</v>
      </c>
      <c r="W97" s="9">
        <v>-280.1</v>
      </c>
      <c r="Y97" s="9">
        <f t="shared" si="20"/>
        <v>-85.20999999999998</v>
      </c>
      <c r="AA97" s="21">
        <f t="shared" si="21"/>
        <v>-0.30421278114958933</v>
      </c>
      <c r="AC97" s="9">
        <v>-1771.18</v>
      </c>
      <c r="AE97" s="9">
        <v>223.22999999999996</v>
      </c>
      <c r="AG97" s="9">
        <f t="shared" si="22"/>
        <v>-1994.41</v>
      </c>
      <c r="AI97" s="21">
        <f t="shared" si="23"/>
        <v>-8.93432782332124</v>
      </c>
    </row>
    <row r="98" spans="1:35" ht="12.75" outlineLevel="1">
      <c r="A98" s="1" t="s">
        <v>359</v>
      </c>
      <c r="B98" s="16" t="s">
        <v>360</v>
      </c>
      <c r="C98" s="1" t="s">
        <v>361</v>
      </c>
      <c r="E98" s="5">
        <v>-5238.1900000000005</v>
      </c>
      <c r="G98" s="5">
        <v>-13559.76</v>
      </c>
      <c r="I98" s="9">
        <f t="shared" si="16"/>
        <v>8321.57</v>
      </c>
      <c r="K98" s="21">
        <f t="shared" si="17"/>
        <v>0.6136959651203265</v>
      </c>
      <c r="M98" s="9">
        <v>10619.34</v>
      </c>
      <c r="O98" s="9">
        <v>-72369.59</v>
      </c>
      <c r="Q98" s="9">
        <f t="shared" si="18"/>
        <v>82988.93</v>
      </c>
      <c r="S98" s="21">
        <f t="shared" si="19"/>
        <v>1.146737600696646</v>
      </c>
      <c r="U98" s="9">
        <v>10619.34</v>
      </c>
      <c r="W98" s="9">
        <v>-72369.59</v>
      </c>
      <c r="Y98" s="9">
        <f t="shared" si="20"/>
        <v>82988.93</v>
      </c>
      <c r="AA98" s="21">
        <f t="shared" si="21"/>
        <v>1.146737600696646</v>
      </c>
      <c r="AC98" s="9">
        <v>9709.17</v>
      </c>
      <c r="AE98" s="9">
        <v>-108089.09</v>
      </c>
      <c r="AG98" s="9">
        <f t="shared" si="22"/>
        <v>117798.26</v>
      </c>
      <c r="AI98" s="21">
        <f t="shared" si="23"/>
        <v>1.0898256243992803</v>
      </c>
    </row>
    <row r="99" spans="1:35" ht="12.75" outlineLevel="1">
      <c r="A99" s="1" t="s">
        <v>362</v>
      </c>
      <c r="B99" s="16" t="s">
        <v>363</v>
      </c>
      <c r="C99" s="1" t="s">
        <v>364</v>
      </c>
      <c r="E99" s="5">
        <v>-84567.72</v>
      </c>
      <c r="G99" s="5">
        <v>0</v>
      </c>
      <c r="I99" s="9">
        <f t="shared" si="16"/>
        <v>-84567.72</v>
      </c>
      <c r="K99" s="21" t="str">
        <f t="shared" si="17"/>
        <v>N.M.</v>
      </c>
      <c r="M99" s="9">
        <v>-255286.32</v>
      </c>
      <c r="O99" s="9">
        <v>0</v>
      </c>
      <c r="Q99" s="9">
        <f t="shared" si="18"/>
        <v>-255286.32</v>
      </c>
      <c r="S99" s="21" t="str">
        <f t="shared" si="19"/>
        <v>N.M.</v>
      </c>
      <c r="U99" s="9">
        <v>-255286.32</v>
      </c>
      <c r="W99" s="9">
        <v>0</v>
      </c>
      <c r="Y99" s="9">
        <f t="shared" si="20"/>
        <v>-255286.32</v>
      </c>
      <c r="AA99" s="21" t="str">
        <f t="shared" si="21"/>
        <v>N.M.</v>
      </c>
      <c r="AC99" s="9">
        <v>-521664.76</v>
      </c>
      <c r="AE99" s="9">
        <v>0</v>
      </c>
      <c r="AG99" s="9">
        <f t="shared" si="22"/>
        <v>-521664.76</v>
      </c>
      <c r="AI99" s="21" t="str">
        <f t="shared" si="23"/>
        <v>N.M.</v>
      </c>
    </row>
    <row r="100" spans="1:35" ht="12.75" outlineLevel="1">
      <c r="A100" s="1" t="s">
        <v>365</v>
      </c>
      <c r="B100" s="16" t="s">
        <v>366</v>
      </c>
      <c r="C100" s="1" t="s">
        <v>367</v>
      </c>
      <c r="E100" s="5">
        <v>1315.07</v>
      </c>
      <c r="G100" s="5">
        <v>1269.3600000000001</v>
      </c>
      <c r="I100" s="9">
        <f t="shared" si="16"/>
        <v>45.70999999999981</v>
      </c>
      <c r="K100" s="21">
        <f t="shared" si="17"/>
        <v>0.036010272893426454</v>
      </c>
      <c r="M100" s="9">
        <v>3362.53</v>
      </c>
      <c r="O100" s="9">
        <v>3685.1240000000003</v>
      </c>
      <c r="Q100" s="9">
        <f t="shared" si="18"/>
        <v>-322.59400000000005</v>
      </c>
      <c r="S100" s="21">
        <f t="shared" si="19"/>
        <v>-0.08753952377179168</v>
      </c>
      <c r="U100" s="9">
        <v>3362.53</v>
      </c>
      <c r="W100" s="9">
        <v>3685.1240000000003</v>
      </c>
      <c r="Y100" s="9">
        <f t="shared" si="20"/>
        <v>-322.59400000000005</v>
      </c>
      <c r="AA100" s="21">
        <f t="shared" si="21"/>
        <v>-0.08753952377179168</v>
      </c>
      <c r="AC100" s="9">
        <v>15011.779</v>
      </c>
      <c r="AE100" s="9">
        <v>15078.764</v>
      </c>
      <c r="AG100" s="9">
        <f t="shared" si="22"/>
        <v>-66.98499999999876</v>
      </c>
      <c r="AI100" s="21">
        <f t="shared" si="23"/>
        <v>-0.00444234023425254</v>
      </c>
    </row>
    <row r="101" spans="1:35" ht="12.75" outlineLevel="1">
      <c r="A101" s="1" t="s">
        <v>368</v>
      </c>
      <c r="B101" s="16" t="s">
        <v>369</v>
      </c>
      <c r="C101" s="1" t="s">
        <v>370</v>
      </c>
      <c r="E101" s="5">
        <v>5395.1900000000005</v>
      </c>
      <c r="G101" s="5">
        <v>6415.860000000001</v>
      </c>
      <c r="I101" s="9">
        <f t="shared" si="16"/>
        <v>-1020.6700000000001</v>
      </c>
      <c r="K101" s="21">
        <f t="shared" si="17"/>
        <v>-0.15908545385965403</v>
      </c>
      <c r="M101" s="9">
        <v>18691.78</v>
      </c>
      <c r="O101" s="9">
        <v>19247.577</v>
      </c>
      <c r="Q101" s="9">
        <f t="shared" si="18"/>
        <v>-555.7970000000023</v>
      </c>
      <c r="S101" s="21">
        <f t="shared" si="19"/>
        <v>-0.02887620608038104</v>
      </c>
      <c r="U101" s="9">
        <v>18691.78</v>
      </c>
      <c r="W101" s="9">
        <v>19247.577</v>
      </c>
      <c r="Y101" s="9">
        <f t="shared" si="20"/>
        <v>-555.7970000000023</v>
      </c>
      <c r="AA101" s="21">
        <f t="shared" si="21"/>
        <v>-0.02887620608038104</v>
      </c>
      <c r="AC101" s="9">
        <v>76681.814</v>
      </c>
      <c r="AE101" s="9">
        <v>77906.197</v>
      </c>
      <c r="AG101" s="9">
        <f t="shared" si="22"/>
        <v>-1224.3830000000016</v>
      </c>
      <c r="AI101" s="21">
        <f t="shared" si="23"/>
        <v>-0.015716118192754314</v>
      </c>
    </row>
    <row r="102" spans="1:35" ht="12.75" outlineLevel="1">
      <c r="A102" s="1" t="s">
        <v>371</v>
      </c>
      <c r="B102" s="16" t="s">
        <v>372</v>
      </c>
      <c r="C102" s="1" t="s">
        <v>373</v>
      </c>
      <c r="E102" s="5">
        <v>80823.41</v>
      </c>
      <c r="G102" s="5">
        <v>85425.88</v>
      </c>
      <c r="I102" s="9">
        <f t="shared" si="16"/>
        <v>-4602.470000000001</v>
      </c>
      <c r="K102" s="21">
        <f t="shared" si="17"/>
        <v>-0.053876764277991644</v>
      </c>
      <c r="M102" s="9">
        <v>239816.61000000002</v>
      </c>
      <c r="O102" s="9">
        <v>280619.86</v>
      </c>
      <c r="Q102" s="9">
        <f t="shared" si="18"/>
        <v>-40803.24999999997</v>
      </c>
      <c r="S102" s="21">
        <f t="shared" si="19"/>
        <v>-0.14540399956011657</v>
      </c>
      <c r="U102" s="9">
        <v>239816.61000000002</v>
      </c>
      <c r="W102" s="9">
        <v>280619.86</v>
      </c>
      <c r="Y102" s="9">
        <f t="shared" si="20"/>
        <v>-40803.24999999997</v>
      </c>
      <c r="AA102" s="21">
        <f t="shared" si="21"/>
        <v>-0.14540399956011657</v>
      </c>
      <c r="AC102" s="9">
        <v>837489.9</v>
      </c>
      <c r="AE102" s="9">
        <v>1220309.3399999999</v>
      </c>
      <c r="AG102" s="9">
        <f t="shared" si="22"/>
        <v>-382819.4399999998</v>
      </c>
      <c r="AI102" s="21">
        <f t="shared" si="23"/>
        <v>-0.3137068835349567</v>
      </c>
    </row>
    <row r="103" spans="1:35" ht="12.75" outlineLevel="1">
      <c r="A103" s="1" t="s">
        <v>374</v>
      </c>
      <c r="B103" s="16" t="s">
        <v>375</v>
      </c>
      <c r="C103" s="1" t="s">
        <v>376</v>
      </c>
      <c r="E103" s="5">
        <v>19376.83</v>
      </c>
      <c r="G103" s="5">
        <v>12456.550000000001</v>
      </c>
      <c r="I103" s="9">
        <f t="shared" si="16"/>
        <v>6920.280000000001</v>
      </c>
      <c r="K103" s="21">
        <f t="shared" si="17"/>
        <v>0.5555535039798339</v>
      </c>
      <c r="M103" s="9">
        <v>42626.58</v>
      </c>
      <c r="O103" s="9">
        <v>41519.124</v>
      </c>
      <c r="Q103" s="9">
        <f t="shared" si="18"/>
        <v>1107.4559999999983</v>
      </c>
      <c r="S103" s="21">
        <f t="shared" si="19"/>
        <v>0.026673395132325004</v>
      </c>
      <c r="U103" s="9">
        <v>42626.58</v>
      </c>
      <c r="W103" s="9">
        <v>41519.124</v>
      </c>
      <c r="Y103" s="9">
        <f t="shared" si="20"/>
        <v>1107.4559999999983</v>
      </c>
      <c r="AA103" s="21">
        <f t="shared" si="21"/>
        <v>0.026673395132325004</v>
      </c>
      <c r="AC103" s="9">
        <v>156861.402</v>
      </c>
      <c r="AE103" s="9">
        <v>196976.934</v>
      </c>
      <c r="AG103" s="9">
        <f t="shared" si="22"/>
        <v>-40115.53200000001</v>
      </c>
      <c r="AI103" s="21">
        <f t="shared" si="23"/>
        <v>-0.20365598745688673</v>
      </c>
    </row>
    <row r="104" spans="1:35" ht="12.75" outlineLevel="1">
      <c r="A104" s="1" t="s">
        <v>377</v>
      </c>
      <c r="B104" s="16" t="s">
        <v>378</v>
      </c>
      <c r="C104" s="1" t="s">
        <v>379</v>
      </c>
      <c r="E104" s="5">
        <v>355159.75</v>
      </c>
      <c r="G104" s="5">
        <v>334300.68</v>
      </c>
      <c r="I104" s="9">
        <f t="shared" si="16"/>
        <v>20859.070000000007</v>
      </c>
      <c r="K104" s="21">
        <f t="shared" si="17"/>
        <v>0.062396133923508644</v>
      </c>
      <c r="M104" s="9">
        <v>1032270.55</v>
      </c>
      <c r="O104" s="9">
        <v>884852.071</v>
      </c>
      <c r="Q104" s="9">
        <f t="shared" si="18"/>
        <v>147418.47900000005</v>
      </c>
      <c r="S104" s="21">
        <f t="shared" si="19"/>
        <v>0.16660240036890872</v>
      </c>
      <c r="U104" s="9">
        <v>1032270.55</v>
      </c>
      <c r="W104" s="9">
        <v>884852.071</v>
      </c>
      <c r="Y104" s="9">
        <f t="shared" si="20"/>
        <v>147418.47900000005</v>
      </c>
      <c r="AA104" s="21">
        <f t="shared" si="21"/>
        <v>0.16660240036890872</v>
      </c>
      <c r="AC104" s="9">
        <v>4029809.7060000002</v>
      </c>
      <c r="AE104" s="9">
        <v>3593474.631</v>
      </c>
      <c r="AG104" s="9">
        <f t="shared" si="22"/>
        <v>436335.0750000002</v>
      </c>
      <c r="AI104" s="21">
        <f t="shared" si="23"/>
        <v>0.12142428145612813</v>
      </c>
    </row>
    <row r="105" spans="1:35" ht="12.75" outlineLevel="1">
      <c r="A105" s="1" t="s">
        <v>380</v>
      </c>
      <c r="B105" s="16" t="s">
        <v>381</v>
      </c>
      <c r="C105" s="1" t="s">
        <v>382</v>
      </c>
      <c r="E105" s="5">
        <v>5688</v>
      </c>
      <c r="G105" s="5">
        <v>9192</v>
      </c>
      <c r="I105" s="9">
        <f t="shared" si="16"/>
        <v>-3504</v>
      </c>
      <c r="K105" s="21">
        <f t="shared" si="17"/>
        <v>-0.381201044386423</v>
      </c>
      <c r="M105" s="9">
        <v>20520</v>
      </c>
      <c r="O105" s="9">
        <v>23064</v>
      </c>
      <c r="Q105" s="9">
        <f t="shared" si="18"/>
        <v>-2544</v>
      </c>
      <c r="S105" s="21">
        <f t="shared" si="19"/>
        <v>-0.11030176899063475</v>
      </c>
      <c r="U105" s="9">
        <v>20520</v>
      </c>
      <c r="W105" s="9">
        <v>23064</v>
      </c>
      <c r="Y105" s="9">
        <f t="shared" si="20"/>
        <v>-2544</v>
      </c>
      <c r="AA105" s="21">
        <f t="shared" si="21"/>
        <v>-0.11030176899063475</v>
      </c>
      <c r="AC105" s="9">
        <v>63552</v>
      </c>
      <c r="AE105" s="9">
        <v>93036</v>
      </c>
      <c r="AG105" s="9">
        <f t="shared" si="22"/>
        <v>-29484</v>
      </c>
      <c r="AI105" s="21">
        <f t="shared" si="23"/>
        <v>-0.316909583387076</v>
      </c>
    </row>
    <row r="106" spans="1:68" s="17" customFormat="1" ht="12.75">
      <c r="A106" s="17" t="s">
        <v>88</v>
      </c>
      <c r="B106" s="98"/>
      <c r="C106" s="17" t="s">
        <v>89</v>
      </c>
      <c r="D106" s="18"/>
      <c r="E106" s="18">
        <v>47120281.75</v>
      </c>
      <c r="F106" s="99"/>
      <c r="G106" s="23">
        <v>51363461.289999984</v>
      </c>
      <c r="H106" s="100"/>
      <c r="I106" s="18">
        <f aca="true" t="shared" si="24" ref="I106:I115">+E106-G106</f>
        <v>-4243179.539999984</v>
      </c>
      <c r="J106" s="37" t="str">
        <f>IF((+E106-G106)=(I106),"  ",$AO$510)</f>
        <v>  </v>
      </c>
      <c r="K106" s="40">
        <f aca="true" t="shared" si="25" ref="K106:K115">IF(G106&lt;0,IF(I106=0,0,IF(OR(G106=0,E106=0),"N.M.",IF(ABS(I106/G106)&gt;=10,"N.M.",I106/(-G106)))),IF(I106=0,0,IF(OR(G106=0,E106=0),"N.M.",IF(ABS(I106/G106)&gt;=10,"N.M.",I106/G106))))</f>
        <v>-0.08261085669524562</v>
      </c>
      <c r="L106" s="39"/>
      <c r="M106" s="8">
        <v>169361869.30300006</v>
      </c>
      <c r="N106" s="18"/>
      <c r="O106" s="8">
        <v>168591181.6460001</v>
      </c>
      <c r="P106" s="18"/>
      <c r="Q106" s="18">
        <f aca="true" t="shared" si="26" ref="Q106:Q115">+M106-O106</f>
        <v>770687.6569999754</v>
      </c>
      <c r="R106" s="37" t="str">
        <f>IF((+M106-O106)=(Q106),"  ",$AO$510)</f>
        <v>  </v>
      </c>
      <c r="S106" s="40">
        <f aca="true" t="shared" si="27" ref="S106:S115">IF(O106&lt;0,IF(Q106=0,0,IF(OR(O106=0,M106=0),"N.M.",IF(ABS(Q106/O106)&gt;=10,"N.M.",Q106/(-O106)))),IF(Q106=0,0,IF(OR(O106=0,M106=0),"N.M.",IF(ABS(Q106/O106)&gt;=10,"N.M.",Q106/O106))))</f>
        <v>0.004571340265104906</v>
      </c>
      <c r="T106" s="39"/>
      <c r="U106" s="18">
        <v>169361869.30300006</v>
      </c>
      <c r="V106" s="18"/>
      <c r="W106" s="18">
        <v>168591181.6460001</v>
      </c>
      <c r="X106" s="18"/>
      <c r="Y106" s="18">
        <f aca="true" t="shared" si="28" ref="Y106:Y115">+U106-W106</f>
        <v>770687.6569999754</v>
      </c>
      <c r="Z106" s="37" t="str">
        <f>IF((+U106-W106)=(Y106),"  ",$AO$510)</f>
        <v>  </v>
      </c>
      <c r="AA106" s="40">
        <f aca="true" t="shared" si="29" ref="AA106:AA115">IF(W106&lt;0,IF(Y106=0,0,IF(OR(W106=0,U106=0),"N.M.",IF(ABS(Y106/W106)&gt;=10,"N.M.",Y106/(-W106)))),IF(Y106=0,0,IF(OR(W106=0,U106=0),"N.M.",IF(ABS(Y106/W106)&gt;=10,"N.M.",Y106/W106))))</f>
        <v>0.004571340265104906</v>
      </c>
      <c r="AB106" s="39"/>
      <c r="AC106" s="18">
        <v>589333388.4619995</v>
      </c>
      <c r="AD106" s="18"/>
      <c r="AE106" s="18">
        <v>650511059.703</v>
      </c>
      <c r="AF106" s="18"/>
      <c r="AG106" s="18">
        <f aca="true" t="shared" si="30" ref="AG106:AG115">+AC106-AE106</f>
        <v>-61177671.241000414</v>
      </c>
      <c r="AH106" s="37" t="str">
        <f>IF((+AC106-AE106)=(AG106),"  ",$AO$510)</f>
        <v>  </v>
      </c>
      <c r="AI106" s="40">
        <f aca="true" t="shared" si="31" ref="AI106:AI115">IF(AE106&lt;0,IF(AG106=0,0,IF(OR(AE106=0,AC106=0),"N.M.",IF(ABS(AG106/AE106)&gt;=10,"N.M.",AG106/(-AE106)))),IF(AG106=0,0,IF(OR(AE106=0,AC106=0),"N.M.",IF(ABS(AG106/AE106)&gt;=10,"N.M.",AG106/AE106))))</f>
        <v>-0.09404555130689392</v>
      </c>
      <c r="AJ106" s="39"/>
      <c r="AK106" s="99"/>
      <c r="AL106" s="101"/>
      <c r="AM106" s="100"/>
      <c r="AN106" s="101"/>
      <c r="AO106" s="100"/>
      <c r="AP106" s="100"/>
      <c r="AQ106" s="102"/>
      <c r="AR106" s="100"/>
      <c r="AS106" s="99"/>
      <c r="AT106" s="99"/>
      <c r="AU106" s="99"/>
      <c r="AV106" s="99"/>
      <c r="AW106" s="100"/>
      <c r="AX106" s="100"/>
      <c r="AY106" s="102"/>
      <c r="AZ106" s="100"/>
      <c r="BA106" s="99"/>
      <c r="BB106" s="99"/>
      <c r="BC106" s="100"/>
      <c r="BD106" s="100"/>
      <c r="BE106" s="102"/>
      <c r="BF106" s="103"/>
      <c r="BG106" s="18"/>
      <c r="BH106" s="104"/>
      <c r="BI106" s="18"/>
      <c r="BJ106" s="104"/>
      <c r="BK106" s="18"/>
      <c r="BL106" s="104"/>
      <c r="BM106" s="18"/>
      <c r="BN106" s="104"/>
      <c r="BO106" s="104"/>
      <c r="BP106" s="104"/>
    </row>
    <row r="107" spans="1:35" ht="12.75" outlineLevel="1">
      <c r="A107" s="1" t="s">
        <v>383</v>
      </c>
      <c r="B107" s="16" t="s">
        <v>384</v>
      </c>
      <c r="C107" s="1" t="s">
        <v>385</v>
      </c>
      <c r="E107" s="5">
        <v>-12979.710000000001</v>
      </c>
      <c r="G107" s="5">
        <v>-11452.68</v>
      </c>
      <c r="I107" s="9">
        <f t="shared" si="24"/>
        <v>-1527.0300000000007</v>
      </c>
      <c r="K107" s="21">
        <f t="shared" si="25"/>
        <v>-0.13333385722817723</v>
      </c>
      <c r="M107" s="9">
        <v>18625.95</v>
      </c>
      <c r="O107" s="9">
        <v>-17706.39</v>
      </c>
      <c r="Q107" s="9">
        <f t="shared" si="26"/>
        <v>36332.34</v>
      </c>
      <c r="S107" s="21">
        <f t="shared" si="27"/>
        <v>2.0519337933932325</v>
      </c>
      <c r="U107" s="9">
        <v>18625.95</v>
      </c>
      <c r="W107" s="9">
        <v>-17706.39</v>
      </c>
      <c r="Y107" s="9">
        <f t="shared" si="28"/>
        <v>36332.34</v>
      </c>
      <c r="AA107" s="21">
        <f t="shared" si="29"/>
        <v>2.0519337933932325</v>
      </c>
      <c r="AC107" s="9">
        <v>-74634.44</v>
      </c>
      <c r="AE107" s="9">
        <v>1121245.425</v>
      </c>
      <c r="AG107" s="9">
        <f t="shared" si="30"/>
        <v>-1195879.865</v>
      </c>
      <c r="AI107" s="21">
        <f t="shared" si="31"/>
        <v>-1.0665638747199346</v>
      </c>
    </row>
    <row r="108" spans="1:35" ht="12.75" outlineLevel="1">
      <c r="A108" s="1" t="s">
        <v>386</v>
      </c>
      <c r="B108" s="16" t="s">
        <v>387</v>
      </c>
      <c r="C108" s="1" t="s">
        <v>388</v>
      </c>
      <c r="E108" s="5">
        <v>82316.04000000001</v>
      </c>
      <c r="G108" s="5">
        <v>31584.780000000002</v>
      </c>
      <c r="I108" s="9">
        <f t="shared" si="24"/>
        <v>50731.26000000001</v>
      </c>
      <c r="K108" s="21">
        <f t="shared" si="25"/>
        <v>1.6061932361092908</v>
      </c>
      <c r="M108" s="9">
        <v>339599.42</v>
      </c>
      <c r="O108" s="9">
        <v>48897.81</v>
      </c>
      <c r="Q108" s="9">
        <f t="shared" si="26"/>
        <v>290701.61</v>
      </c>
      <c r="S108" s="21">
        <f t="shared" si="27"/>
        <v>5.9450844526574915</v>
      </c>
      <c r="U108" s="9">
        <v>339599.42</v>
      </c>
      <c r="W108" s="9">
        <v>48897.81</v>
      </c>
      <c r="Y108" s="9">
        <f t="shared" si="28"/>
        <v>290701.61</v>
      </c>
      <c r="AA108" s="21">
        <f t="shared" si="29"/>
        <v>5.9450844526574915</v>
      </c>
      <c r="AC108" s="9">
        <v>856178.0800000001</v>
      </c>
      <c r="AE108" s="9">
        <v>1398917.86</v>
      </c>
      <c r="AG108" s="9">
        <f t="shared" si="30"/>
        <v>-542739.78</v>
      </c>
      <c r="AI108" s="21">
        <f t="shared" si="31"/>
        <v>-0.3879711565052147</v>
      </c>
    </row>
    <row r="109" spans="1:35" ht="12.75" outlineLevel="1">
      <c r="A109" s="1" t="s">
        <v>389</v>
      </c>
      <c r="B109" s="16" t="s">
        <v>390</v>
      </c>
      <c r="C109" s="1" t="s">
        <v>391</v>
      </c>
      <c r="E109" s="5">
        <v>1699087</v>
      </c>
      <c r="G109" s="5">
        <v>7283336</v>
      </c>
      <c r="I109" s="9">
        <f t="shared" si="24"/>
        <v>-5584249</v>
      </c>
      <c r="K109" s="21">
        <f t="shared" si="25"/>
        <v>-0.7667158291200625</v>
      </c>
      <c r="M109" s="9">
        <v>11652037</v>
      </c>
      <c r="O109" s="9">
        <v>16856150</v>
      </c>
      <c r="Q109" s="9">
        <f t="shared" si="26"/>
        <v>-5204113</v>
      </c>
      <c r="S109" s="21">
        <f t="shared" si="27"/>
        <v>-0.3087367518680126</v>
      </c>
      <c r="U109" s="9">
        <v>11652037</v>
      </c>
      <c r="W109" s="9">
        <v>16856150</v>
      </c>
      <c r="Y109" s="9">
        <f t="shared" si="28"/>
        <v>-5204113</v>
      </c>
      <c r="AA109" s="21">
        <f t="shared" si="29"/>
        <v>-0.3087367518680126</v>
      </c>
      <c r="AC109" s="9">
        <v>58870351.94</v>
      </c>
      <c r="AE109" s="9">
        <v>63452301.01</v>
      </c>
      <c r="AG109" s="9">
        <f t="shared" si="30"/>
        <v>-4581949.07</v>
      </c>
      <c r="AI109" s="21">
        <f t="shared" si="31"/>
        <v>-0.07221092059810237</v>
      </c>
    </row>
    <row r="110" spans="1:35" ht="12.75" outlineLevel="1">
      <c r="A110" s="1" t="s">
        <v>392</v>
      </c>
      <c r="B110" s="16" t="s">
        <v>393</v>
      </c>
      <c r="C110" s="1" t="s">
        <v>394</v>
      </c>
      <c r="E110" s="5">
        <v>20969.789</v>
      </c>
      <c r="G110" s="5">
        <v>20568.21</v>
      </c>
      <c r="I110" s="9">
        <f t="shared" si="24"/>
        <v>401.57900000000154</v>
      </c>
      <c r="K110" s="21">
        <f t="shared" si="25"/>
        <v>0.019524256121461303</v>
      </c>
      <c r="M110" s="9">
        <v>62909.367</v>
      </c>
      <c r="O110" s="9">
        <v>61704.630000000005</v>
      </c>
      <c r="Q110" s="9">
        <f t="shared" si="26"/>
        <v>1204.7369999999937</v>
      </c>
      <c r="S110" s="21">
        <f t="shared" si="27"/>
        <v>0.019524256121461123</v>
      </c>
      <c r="U110" s="9">
        <v>62909.367</v>
      </c>
      <c r="W110" s="9">
        <v>61704.630000000005</v>
      </c>
      <c r="Y110" s="9">
        <f t="shared" si="28"/>
        <v>1204.7369999999937</v>
      </c>
      <c r="AA110" s="21">
        <f t="shared" si="29"/>
        <v>0.019524256121461123</v>
      </c>
      <c r="AC110" s="9">
        <v>248023.257</v>
      </c>
      <c r="AE110" s="9">
        <v>252879.03</v>
      </c>
      <c r="AG110" s="9">
        <f t="shared" si="30"/>
        <v>-4855.7729999999865</v>
      </c>
      <c r="AI110" s="21">
        <f t="shared" si="31"/>
        <v>-0.0192019599252654</v>
      </c>
    </row>
    <row r="111" spans="1:68" s="17" customFormat="1" ht="12.75">
      <c r="A111" s="17" t="s">
        <v>90</v>
      </c>
      <c r="B111" s="98"/>
      <c r="C111" s="17" t="s">
        <v>1084</v>
      </c>
      <c r="D111" s="18"/>
      <c r="E111" s="18">
        <v>1789393.1190000002</v>
      </c>
      <c r="F111" s="18"/>
      <c r="G111" s="18">
        <v>7324036.31</v>
      </c>
      <c r="H111" s="18"/>
      <c r="I111" s="18">
        <f t="shared" si="24"/>
        <v>-5534643.191</v>
      </c>
      <c r="J111" s="37" t="str">
        <f>IF((+E111-G111)=(I111),"  ",$AO$510)</f>
        <v>  </v>
      </c>
      <c r="K111" s="40">
        <f t="shared" si="25"/>
        <v>-0.7556821070702747</v>
      </c>
      <c r="L111" s="39"/>
      <c r="M111" s="8">
        <v>12073171.737</v>
      </c>
      <c r="N111" s="18"/>
      <c r="O111" s="8">
        <v>16949046.05</v>
      </c>
      <c r="P111" s="18"/>
      <c r="Q111" s="18">
        <f t="shared" si="26"/>
        <v>-4875874.313000001</v>
      </c>
      <c r="R111" s="37" t="str">
        <f>IF((+M111-O111)=(Q111),"  ",$AO$510)</f>
        <v>  </v>
      </c>
      <c r="S111" s="40">
        <f t="shared" si="27"/>
        <v>-0.28767839196472067</v>
      </c>
      <c r="T111" s="39"/>
      <c r="U111" s="18">
        <v>12073171.737</v>
      </c>
      <c r="V111" s="18"/>
      <c r="W111" s="18">
        <v>16949046.05</v>
      </c>
      <c r="X111" s="18"/>
      <c r="Y111" s="18">
        <f t="shared" si="28"/>
        <v>-4875874.313000001</v>
      </c>
      <c r="Z111" s="37" t="str">
        <f>IF((+U111-W111)=(Y111),"  ",$AO$510)</f>
        <v>  </v>
      </c>
      <c r="AA111" s="40">
        <f t="shared" si="29"/>
        <v>-0.28767839196472067</v>
      </c>
      <c r="AB111" s="39"/>
      <c r="AC111" s="18">
        <v>59899918.837000005</v>
      </c>
      <c r="AD111" s="18"/>
      <c r="AE111" s="18">
        <v>66225343.325</v>
      </c>
      <c r="AF111" s="18"/>
      <c r="AG111" s="18">
        <f t="shared" si="30"/>
        <v>-6325424.487999998</v>
      </c>
      <c r="AH111" s="37" t="str">
        <f>IF((+AC111-AE111)=(AG111),"  ",$AO$510)</f>
        <v>  </v>
      </c>
      <c r="AI111" s="40">
        <f t="shared" si="31"/>
        <v>-0.09551365339033518</v>
      </c>
      <c r="AJ111" s="39"/>
      <c r="AK111" s="18"/>
      <c r="AL111" s="18"/>
      <c r="AM111" s="18"/>
      <c r="AN111" s="18"/>
      <c r="AO111" s="18"/>
      <c r="AP111" s="85"/>
      <c r="AQ111" s="117"/>
      <c r="AR111" s="39"/>
      <c r="AS111" s="18"/>
      <c r="AT111" s="18"/>
      <c r="AU111" s="18"/>
      <c r="AV111" s="18"/>
      <c r="AW111" s="18"/>
      <c r="AX111" s="85"/>
      <c r="AY111" s="117"/>
      <c r="AZ111" s="39"/>
      <c r="BA111" s="18"/>
      <c r="BB111" s="18"/>
      <c r="BC111" s="18"/>
      <c r="BD111" s="85"/>
      <c r="BE111" s="117"/>
      <c r="BF111" s="39"/>
      <c r="BG111" s="18"/>
      <c r="BH111" s="104"/>
      <c r="BI111" s="18"/>
      <c r="BJ111" s="104"/>
      <c r="BK111" s="18"/>
      <c r="BL111" s="104"/>
      <c r="BM111" s="18"/>
      <c r="BN111" s="104"/>
      <c r="BO111" s="104"/>
      <c r="BP111" s="104"/>
    </row>
    <row r="112" spans="1:68" s="17" customFormat="1" ht="12.75">
      <c r="A112" s="17" t="s">
        <v>91</v>
      </c>
      <c r="B112" s="98"/>
      <c r="C112" s="17" t="s">
        <v>1085</v>
      </c>
      <c r="D112" s="18"/>
      <c r="E112" s="18">
        <v>48909674.868999995</v>
      </c>
      <c r="F112" s="18"/>
      <c r="G112" s="18">
        <v>58687497.599999994</v>
      </c>
      <c r="H112" s="18"/>
      <c r="I112" s="18">
        <f t="shared" si="24"/>
        <v>-9777822.730999999</v>
      </c>
      <c r="J112" s="37" t="str">
        <f>IF((+E112-G112)=(I112),"  ",$AO$510)</f>
        <v>  </v>
      </c>
      <c r="K112" s="40">
        <f t="shared" si="25"/>
        <v>-0.1666082748602319</v>
      </c>
      <c r="L112" s="39"/>
      <c r="M112" s="8">
        <v>181435041.03999996</v>
      </c>
      <c r="N112" s="18"/>
      <c r="O112" s="8">
        <v>185540227.696</v>
      </c>
      <c r="P112" s="18"/>
      <c r="Q112" s="18">
        <f t="shared" si="26"/>
        <v>-4105186.656000048</v>
      </c>
      <c r="R112" s="37" t="str">
        <f>IF((+M112-O112)=(Q112),"  ",$AO$510)</f>
        <v>  </v>
      </c>
      <c r="S112" s="40">
        <f t="shared" si="27"/>
        <v>-0.0221255881108771</v>
      </c>
      <c r="T112" s="39"/>
      <c r="U112" s="18">
        <v>181435041.03999996</v>
      </c>
      <c r="V112" s="18"/>
      <c r="W112" s="18">
        <v>185540227.696</v>
      </c>
      <c r="X112" s="18"/>
      <c r="Y112" s="18">
        <f t="shared" si="28"/>
        <v>-4105186.656000048</v>
      </c>
      <c r="Z112" s="37" t="str">
        <f>IF((+U112-W112)=(Y112),"  ",$AO$510)</f>
        <v>  </v>
      </c>
      <c r="AA112" s="40">
        <f t="shared" si="29"/>
        <v>-0.0221255881108771</v>
      </c>
      <c r="AB112" s="39"/>
      <c r="AC112" s="18">
        <v>649233307.299</v>
      </c>
      <c r="AD112" s="18"/>
      <c r="AE112" s="18">
        <v>716736403.0280002</v>
      </c>
      <c r="AF112" s="18"/>
      <c r="AG112" s="18">
        <f t="shared" si="30"/>
        <v>-67503095.72900021</v>
      </c>
      <c r="AH112" s="37" t="str">
        <f>IF((+AC112-AE112)=(AG112),"  ",$AO$510)</f>
        <v>  </v>
      </c>
      <c r="AI112" s="40">
        <f t="shared" si="31"/>
        <v>-0.09418120168561205</v>
      </c>
      <c r="AJ112" s="39"/>
      <c r="AK112" s="18"/>
      <c r="AL112" s="18"/>
      <c r="AM112" s="18"/>
      <c r="AN112" s="18"/>
      <c r="AO112" s="18"/>
      <c r="AP112" s="85"/>
      <c r="AQ112" s="117"/>
      <c r="AR112" s="39"/>
      <c r="AS112" s="18"/>
      <c r="AT112" s="18"/>
      <c r="AU112" s="18"/>
      <c r="AV112" s="18"/>
      <c r="AW112" s="18"/>
      <c r="AX112" s="85"/>
      <c r="AY112" s="117"/>
      <c r="AZ112" s="39"/>
      <c r="BA112" s="18"/>
      <c r="BB112" s="18"/>
      <c r="BC112" s="18"/>
      <c r="BD112" s="85"/>
      <c r="BE112" s="117"/>
      <c r="BF112" s="39"/>
      <c r="BG112" s="18"/>
      <c r="BH112" s="104"/>
      <c r="BI112" s="18"/>
      <c r="BJ112" s="104"/>
      <c r="BK112" s="18"/>
      <c r="BL112" s="104"/>
      <c r="BM112" s="18"/>
      <c r="BN112" s="104"/>
      <c r="BO112" s="104"/>
      <c r="BP112" s="104"/>
    </row>
    <row r="113" spans="1:35" ht="12.75" outlineLevel="1">
      <c r="A113" s="1" t="s">
        <v>395</v>
      </c>
      <c r="B113" s="16" t="s">
        <v>396</v>
      </c>
      <c r="C113" s="1" t="s">
        <v>397</v>
      </c>
      <c r="E113" s="5">
        <v>0</v>
      </c>
      <c r="G113" s="5">
        <v>0</v>
      </c>
      <c r="I113" s="9">
        <f t="shared" si="24"/>
        <v>0</v>
      </c>
      <c r="K113" s="21">
        <f t="shared" si="25"/>
        <v>0</v>
      </c>
      <c r="M113" s="9">
        <v>0</v>
      </c>
      <c r="O113" s="9">
        <v>0</v>
      </c>
      <c r="Q113" s="9">
        <f t="shared" si="26"/>
        <v>0</v>
      </c>
      <c r="S113" s="21">
        <f t="shared" si="27"/>
        <v>0</v>
      </c>
      <c r="U113" s="9">
        <v>0</v>
      </c>
      <c r="W113" s="9">
        <v>0</v>
      </c>
      <c r="Y113" s="9">
        <f t="shared" si="28"/>
        <v>0</v>
      </c>
      <c r="AA113" s="21">
        <f t="shared" si="29"/>
        <v>0</v>
      </c>
      <c r="AC113" s="9">
        <v>0</v>
      </c>
      <c r="AE113" s="9">
        <v>-12698791.46</v>
      </c>
      <c r="AG113" s="9">
        <f t="shared" si="30"/>
        <v>12698791.46</v>
      </c>
      <c r="AI113" s="21" t="str">
        <f t="shared" si="31"/>
        <v>N.M.</v>
      </c>
    </row>
    <row r="114" spans="1:68" s="90" customFormat="1" ht="12.75">
      <c r="A114" s="90" t="s">
        <v>27</v>
      </c>
      <c r="B114" s="91"/>
      <c r="C114" s="77" t="s">
        <v>1086</v>
      </c>
      <c r="D114" s="105"/>
      <c r="E114" s="105">
        <v>0</v>
      </c>
      <c r="F114" s="105"/>
      <c r="G114" s="105">
        <v>0</v>
      </c>
      <c r="H114" s="105"/>
      <c r="I114" s="9">
        <f t="shared" si="24"/>
        <v>0</v>
      </c>
      <c r="J114" s="37" t="str">
        <f>IF((+E114-G114)=(I114),"  ",$AO$510)</f>
        <v>  </v>
      </c>
      <c r="K114" s="38">
        <f t="shared" si="25"/>
        <v>0</v>
      </c>
      <c r="L114" s="39"/>
      <c r="M114" s="5">
        <v>0</v>
      </c>
      <c r="N114" s="9"/>
      <c r="O114" s="5">
        <v>0</v>
      </c>
      <c r="P114" s="9"/>
      <c r="Q114" s="9">
        <f t="shared" si="26"/>
        <v>0</v>
      </c>
      <c r="R114" s="37" t="str">
        <f>IF((+M114-O114)=(Q114),"  ",$AO$510)</f>
        <v>  </v>
      </c>
      <c r="S114" s="38">
        <f t="shared" si="27"/>
        <v>0</v>
      </c>
      <c r="T114" s="39"/>
      <c r="U114" s="9">
        <v>0</v>
      </c>
      <c r="V114" s="9"/>
      <c r="W114" s="9">
        <v>0</v>
      </c>
      <c r="X114" s="9"/>
      <c r="Y114" s="9">
        <f t="shared" si="28"/>
        <v>0</v>
      </c>
      <c r="Z114" s="37" t="str">
        <f>IF((+U114-W114)=(Y114),"  ",$AO$510)</f>
        <v>  </v>
      </c>
      <c r="AA114" s="38">
        <f t="shared" si="29"/>
        <v>0</v>
      </c>
      <c r="AB114" s="39"/>
      <c r="AC114" s="9">
        <v>0</v>
      </c>
      <c r="AD114" s="9"/>
      <c r="AE114" s="9">
        <v>-12698791.46</v>
      </c>
      <c r="AF114" s="9"/>
      <c r="AG114" s="9">
        <f t="shared" si="30"/>
        <v>12698791.46</v>
      </c>
      <c r="AH114" s="37" t="str">
        <f>IF((+AC114-AE114)=(AG114),"  ",$AO$510)</f>
        <v>  </v>
      </c>
      <c r="AI114" s="38" t="str">
        <f t="shared" si="31"/>
        <v>N.M.</v>
      </c>
      <c r="AJ114" s="39"/>
      <c r="AK114" s="105"/>
      <c r="AL114" s="105"/>
      <c r="AM114" s="105"/>
      <c r="AN114" s="105"/>
      <c r="AO114" s="105"/>
      <c r="AP114" s="106"/>
      <c r="AQ114" s="107"/>
      <c r="AR114" s="108"/>
      <c r="AS114" s="105"/>
      <c r="AT114" s="105"/>
      <c r="AU114" s="105"/>
      <c r="AV114" s="105"/>
      <c r="AW114" s="105"/>
      <c r="AX114" s="106"/>
      <c r="AY114" s="107"/>
      <c r="AZ114" s="108"/>
      <c r="BA114" s="105"/>
      <c r="BB114" s="105"/>
      <c r="BC114" s="105"/>
      <c r="BD114" s="106"/>
      <c r="BE114" s="107"/>
      <c r="BF114" s="108"/>
      <c r="BG114" s="105"/>
      <c r="BH114" s="109"/>
      <c r="BI114" s="105"/>
      <c r="BJ114" s="109"/>
      <c r="BK114" s="105"/>
      <c r="BL114" s="109"/>
      <c r="BM114" s="105"/>
      <c r="BN114" s="97"/>
      <c r="BO114" s="97"/>
      <c r="BP114" s="97"/>
    </row>
    <row r="115" spans="1:68" s="77" customFormat="1" ht="12.75">
      <c r="A115" s="77" t="s">
        <v>28</v>
      </c>
      <c r="B115" s="110"/>
      <c r="C115" s="77" t="s">
        <v>29</v>
      </c>
      <c r="D115" s="105"/>
      <c r="E115" s="105">
        <v>48909674.868999995</v>
      </c>
      <c r="F115" s="105"/>
      <c r="G115" s="105">
        <v>58687497.599999994</v>
      </c>
      <c r="H115" s="105"/>
      <c r="I115" s="9">
        <f t="shared" si="24"/>
        <v>-9777822.730999999</v>
      </c>
      <c r="J115" s="37" t="str">
        <f>IF((+E115-G115)=(I115),"  ",$AO$510)</f>
        <v>  </v>
      </c>
      <c r="K115" s="38">
        <f t="shared" si="25"/>
        <v>-0.1666082748602319</v>
      </c>
      <c r="L115" s="39"/>
      <c r="M115" s="5">
        <v>181435041.03999996</v>
      </c>
      <c r="N115" s="9"/>
      <c r="O115" s="5">
        <v>185540227.696</v>
      </c>
      <c r="P115" s="9"/>
      <c r="Q115" s="9">
        <f t="shared" si="26"/>
        <v>-4105186.656000048</v>
      </c>
      <c r="R115" s="37" t="str">
        <f>IF((+M115-O115)=(Q115),"  ",$AO$510)</f>
        <v>  </v>
      </c>
      <c r="S115" s="38">
        <f t="shared" si="27"/>
        <v>-0.0221255881108771</v>
      </c>
      <c r="T115" s="39"/>
      <c r="U115" s="9">
        <v>181435041.03999996</v>
      </c>
      <c r="V115" s="9"/>
      <c r="W115" s="9">
        <v>185540227.696</v>
      </c>
      <c r="X115" s="9"/>
      <c r="Y115" s="9">
        <f t="shared" si="28"/>
        <v>-4105186.656000048</v>
      </c>
      <c r="Z115" s="37" t="str">
        <f>IF((+U115-W115)=(Y115),"  ",$AO$510)</f>
        <v>  </v>
      </c>
      <c r="AA115" s="38">
        <f t="shared" si="29"/>
        <v>-0.0221255881108771</v>
      </c>
      <c r="AB115" s="39"/>
      <c r="AC115" s="9">
        <v>649233307.299</v>
      </c>
      <c r="AD115" s="9"/>
      <c r="AE115" s="9">
        <v>704037611.5680002</v>
      </c>
      <c r="AF115" s="9"/>
      <c r="AG115" s="9">
        <f t="shared" si="30"/>
        <v>-54804304.26900017</v>
      </c>
      <c r="AH115" s="37" t="str">
        <f>IF((+AC115-AE115)=(AG115),"  ",$AO$510)</f>
        <v>  </v>
      </c>
      <c r="AI115" s="38">
        <f t="shared" si="31"/>
        <v>-0.07784286431365868</v>
      </c>
      <c r="AJ115" s="39"/>
      <c r="AK115" s="105"/>
      <c r="AL115" s="105"/>
      <c r="AM115" s="105"/>
      <c r="AN115" s="105"/>
      <c r="AO115" s="105"/>
      <c r="AP115" s="106"/>
      <c r="AQ115" s="107"/>
      <c r="AR115" s="108"/>
      <c r="AS115" s="105"/>
      <c r="AT115" s="105"/>
      <c r="AU115" s="105"/>
      <c r="AV115" s="105"/>
      <c r="AW115" s="105"/>
      <c r="AX115" s="106"/>
      <c r="AY115" s="107"/>
      <c r="AZ115" s="108"/>
      <c r="BA115" s="105"/>
      <c r="BB115" s="105"/>
      <c r="BC115" s="105"/>
      <c r="BD115" s="106"/>
      <c r="BE115" s="107"/>
      <c r="BF115" s="108"/>
      <c r="BG115" s="105"/>
      <c r="BH115" s="109"/>
      <c r="BI115" s="105"/>
      <c r="BJ115" s="109"/>
      <c r="BK115" s="105"/>
      <c r="BL115" s="109"/>
      <c r="BM115" s="105"/>
      <c r="BN115" s="109"/>
      <c r="BO115" s="109"/>
      <c r="BP115" s="109"/>
    </row>
    <row r="116" spans="2:68" s="90" customFormat="1" ht="12.75">
      <c r="B116" s="91"/>
      <c r="D116" s="71"/>
      <c r="E116" s="41" t="str">
        <f>IF(ABS(E106+E111+E114-E115)&gt;$AO$506,$AO$509," ")</f>
        <v> </v>
      </c>
      <c r="F116" s="111"/>
      <c r="G116" s="41" t="str">
        <f>IF(ABS(G106+G111+G114-G115)&gt;$AO$506,$AO$509," ")</f>
        <v> </v>
      </c>
      <c r="H116" s="111"/>
      <c r="I116" s="41" t="str">
        <f>IF(ABS(I106+I111+I114-I115)&gt;$AO$506,$AO$509," ")</f>
        <v> </v>
      </c>
      <c r="J116" s="111"/>
      <c r="K116" s="111"/>
      <c r="L116" s="111"/>
      <c r="M116" s="41" t="str">
        <f>IF(ABS(M106+M111+M114-M115)&gt;$AO$506,$AO$509," ")</f>
        <v> </v>
      </c>
      <c r="N116" s="111"/>
      <c r="O116" s="41" t="str">
        <f>IF(ABS(O106+O111+O114-O115)&gt;$AO$506,$AO$509," ")</f>
        <v> </v>
      </c>
      <c r="P116" s="111"/>
      <c r="Q116" s="41" t="str">
        <f>IF(ABS(Q106+Q111+Q114-Q115)&gt;$AO$506,$AO$509," ")</f>
        <v> </v>
      </c>
      <c r="R116" s="111"/>
      <c r="S116" s="111"/>
      <c r="T116" s="111"/>
      <c r="U116" s="41" t="str">
        <f>IF(ABS(U106+U111+U114-U115)&gt;$AO$506,$AO$509," ")</f>
        <v> </v>
      </c>
      <c r="V116" s="111"/>
      <c r="W116" s="41" t="str">
        <f>IF(ABS(W106+W111+W114-W115)&gt;$AO$506,$AO$509," ")</f>
        <v> </v>
      </c>
      <c r="X116" s="111"/>
      <c r="Y116" s="41" t="str">
        <f>IF(ABS(Y106+Y111+Y114-Y115)&gt;$AO$506,$AO$509," ")</f>
        <v> </v>
      </c>
      <c r="Z116" s="111"/>
      <c r="AA116" s="111"/>
      <c r="AB116" s="111"/>
      <c r="AC116" s="41" t="str">
        <f>IF(ABS(AC106+AC111+AC114-AC115)&gt;$AO$506,$AO$509," ")</f>
        <v> </v>
      </c>
      <c r="AD116" s="111"/>
      <c r="AE116" s="41" t="str">
        <f>IF(ABS(AE106+AE111+AE114-AE115)&gt;$AO$506,$AO$509," ")</f>
        <v> </v>
      </c>
      <c r="AF116" s="111"/>
      <c r="AG116" s="41" t="str">
        <f>IF(ABS(AG106+AG111+AG114-AG115)&gt;$AO$506,$AO$509," ")</f>
        <v> </v>
      </c>
      <c r="AH116" s="111"/>
      <c r="AI116" s="111"/>
      <c r="AJ116" s="112"/>
      <c r="AK116" s="111"/>
      <c r="AL116" s="112"/>
      <c r="AM116" s="111"/>
      <c r="AN116" s="112"/>
      <c r="AO116" s="111"/>
      <c r="AP116" s="71"/>
      <c r="AQ116" s="113"/>
      <c r="AR116" s="71"/>
      <c r="AS116" s="111"/>
      <c r="AT116" s="112"/>
      <c r="AU116" s="111"/>
      <c r="AV116" s="112"/>
      <c r="AW116" s="111"/>
      <c r="AX116" s="71"/>
      <c r="AY116" s="113"/>
      <c r="AZ116" s="71"/>
      <c r="BA116" s="111"/>
      <c r="BB116" s="112"/>
      <c r="BC116" s="111"/>
      <c r="BD116" s="71"/>
      <c r="BE116" s="113"/>
      <c r="BG116" s="71"/>
      <c r="BH116" s="97"/>
      <c r="BI116" s="71"/>
      <c r="BJ116" s="97"/>
      <c r="BK116" s="71"/>
      <c r="BL116" s="97"/>
      <c r="BM116" s="71"/>
      <c r="BN116" s="97"/>
      <c r="BO116" s="97"/>
      <c r="BP116" s="97"/>
    </row>
    <row r="117" spans="2:68" s="90" customFormat="1" ht="12.75">
      <c r="B117" s="91"/>
      <c r="C117" s="77" t="s">
        <v>30</v>
      </c>
      <c r="D117" s="71"/>
      <c r="E117" s="71"/>
      <c r="F117" s="97"/>
      <c r="G117" s="71"/>
      <c r="H117" s="97"/>
      <c r="I117" s="71"/>
      <c r="J117" s="97"/>
      <c r="K117" s="71"/>
      <c r="L117" s="97"/>
      <c r="M117" s="71"/>
      <c r="N117" s="97"/>
      <c r="O117" s="71"/>
      <c r="P117" s="97"/>
      <c r="Q117" s="71"/>
      <c r="R117" s="97"/>
      <c r="S117" s="71"/>
      <c r="T117" s="97"/>
      <c r="U117" s="71"/>
      <c r="V117" s="97"/>
      <c r="W117" s="71"/>
      <c r="X117" s="97"/>
      <c r="Y117" s="71"/>
      <c r="Z117" s="97"/>
      <c r="AA117" s="71"/>
      <c r="AB117" s="97"/>
      <c r="AC117" s="71"/>
      <c r="AD117" s="97"/>
      <c r="AE117" s="71"/>
      <c r="AF117" s="97"/>
      <c r="AG117" s="71"/>
      <c r="AH117" s="97"/>
      <c r="AI117" s="71"/>
      <c r="AJ117" s="71"/>
      <c r="AK117" s="71"/>
      <c r="AL117" s="71"/>
      <c r="AM117" s="71"/>
      <c r="AN117" s="71"/>
      <c r="AO117" s="71"/>
      <c r="AP117" s="71"/>
      <c r="AQ117" s="113"/>
      <c r="AR117" s="71"/>
      <c r="AS117" s="71"/>
      <c r="AT117" s="97"/>
      <c r="AU117" s="71"/>
      <c r="AV117" s="71"/>
      <c r="AW117" s="71"/>
      <c r="AX117" s="71"/>
      <c r="AY117" s="113"/>
      <c r="AZ117" s="71"/>
      <c r="BA117" s="71"/>
      <c r="BB117" s="71"/>
      <c r="BC117" s="71"/>
      <c r="BD117" s="71"/>
      <c r="BE117" s="113"/>
      <c r="BG117" s="71"/>
      <c r="BH117" s="97"/>
      <c r="BI117" s="71"/>
      <c r="BJ117" s="97"/>
      <c r="BK117" s="71"/>
      <c r="BL117" s="97"/>
      <c r="BM117" s="71"/>
      <c r="BN117" s="97"/>
      <c r="BO117" s="97"/>
      <c r="BP117" s="97"/>
    </row>
    <row r="118" spans="2:68" s="90" customFormat="1" ht="12.75">
      <c r="B118" s="91"/>
      <c r="C118" s="77" t="s">
        <v>31</v>
      </c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113"/>
      <c r="AR118" s="71"/>
      <c r="AS118" s="71"/>
      <c r="AT118" s="71"/>
      <c r="AU118" s="71"/>
      <c r="AV118" s="71"/>
      <c r="AW118" s="71"/>
      <c r="AX118" s="71"/>
      <c r="AY118" s="113"/>
      <c r="AZ118" s="71"/>
      <c r="BA118" s="71"/>
      <c r="BB118" s="71"/>
      <c r="BC118" s="71"/>
      <c r="BD118" s="71"/>
      <c r="BE118" s="113"/>
      <c r="BG118" s="71"/>
      <c r="BH118" s="97"/>
      <c r="BI118" s="71"/>
      <c r="BJ118" s="97"/>
      <c r="BK118" s="71"/>
      <c r="BL118" s="97"/>
      <c r="BM118" s="71"/>
      <c r="BN118" s="97"/>
      <c r="BO118" s="97"/>
      <c r="BP118" s="97"/>
    </row>
    <row r="119" spans="1:35" ht="12.75" outlineLevel="1">
      <c r="A119" s="1" t="s">
        <v>398</v>
      </c>
      <c r="B119" s="16" t="s">
        <v>399</v>
      </c>
      <c r="C119" s="1" t="s">
        <v>400</v>
      </c>
      <c r="E119" s="5">
        <v>20429.33</v>
      </c>
      <c r="G119" s="5">
        <v>21600.75</v>
      </c>
      <c r="I119" s="9">
        <f aca="true" t="shared" si="32" ref="I119:I126">+E119-G119</f>
        <v>-1171.4199999999983</v>
      </c>
      <c r="K119" s="21">
        <f aca="true" t="shared" si="33" ref="K119:K126">IF(G119&lt;0,IF(I119=0,0,IF(OR(G119=0,E119=0),"N.M.",IF(ABS(I119/G119)&gt;=10,"N.M.",I119/(-G119)))),IF(I119=0,0,IF(OR(G119=0,E119=0),"N.M.",IF(ABS(I119/G119)&gt;=10,"N.M.",I119/G119))))</f>
        <v>-0.054230524403087774</v>
      </c>
      <c r="M119" s="9">
        <v>95349.57</v>
      </c>
      <c r="O119" s="9">
        <v>75454.77</v>
      </c>
      <c r="Q119" s="9">
        <f aca="true" t="shared" si="34" ref="Q119:Q126">(+M119-O119)</f>
        <v>19894.800000000003</v>
      </c>
      <c r="S119" s="21">
        <f aca="true" t="shared" si="35" ref="S119:S126">IF(O119&lt;0,IF(Q119=0,0,IF(OR(O119=0,M119=0),"N.M.",IF(ABS(Q119/O119)&gt;=10,"N.M.",Q119/(-O119)))),IF(Q119=0,0,IF(OR(O119=0,M119=0),"N.M.",IF(ABS(Q119/O119)&gt;=10,"N.M.",Q119/O119))))</f>
        <v>0.26366523945404646</v>
      </c>
      <c r="U119" s="9">
        <v>95349.57</v>
      </c>
      <c r="W119" s="9">
        <v>75454.77</v>
      </c>
      <c r="Y119" s="9">
        <f aca="true" t="shared" si="36" ref="Y119:Y126">(+U119-W119)</f>
        <v>19894.800000000003</v>
      </c>
      <c r="AA119" s="21">
        <f aca="true" t="shared" si="37" ref="AA119:AA126">IF(W119&lt;0,IF(Y119=0,0,IF(OR(W119=0,U119=0),"N.M.",IF(ABS(Y119/W119)&gt;=10,"N.M.",Y119/(-W119)))),IF(Y119=0,0,IF(OR(W119=0,U119=0),"N.M.",IF(ABS(Y119/W119)&gt;=10,"N.M.",Y119/W119))))</f>
        <v>0.26366523945404646</v>
      </c>
      <c r="AC119" s="9">
        <v>655529.1400000001</v>
      </c>
      <c r="AE119" s="9">
        <v>305544.722</v>
      </c>
      <c r="AG119" s="9">
        <f aca="true" t="shared" si="38" ref="AG119:AG126">(+AC119-AE119)</f>
        <v>349984.4180000001</v>
      </c>
      <c r="AI119" s="21">
        <f aca="true" t="shared" si="39" ref="AI119:AI126">IF(AE119&lt;0,IF(AG119=0,0,IF(OR(AE119=0,AC119=0),"N.M.",IF(ABS(AG119/AE119)&gt;=10,"N.M.",AG119/(-AE119)))),IF(AG119=0,0,IF(OR(AE119=0,AC119=0),"N.M.",IF(ABS(AG119/AE119)&gt;=10,"N.M.",AG119/AE119))))</f>
        <v>1.1454441618533346</v>
      </c>
    </row>
    <row r="120" spans="1:35" ht="12.75" outlineLevel="1">
      <c r="A120" s="1" t="s">
        <v>401</v>
      </c>
      <c r="B120" s="16" t="s">
        <v>402</v>
      </c>
      <c r="C120" s="1" t="s">
        <v>403</v>
      </c>
      <c r="E120" s="5">
        <v>12925980.93</v>
      </c>
      <c r="G120" s="5">
        <v>16267263.29</v>
      </c>
      <c r="I120" s="9">
        <f t="shared" si="32"/>
        <v>-3341282.3599999994</v>
      </c>
      <c r="K120" s="21">
        <f t="shared" si="33"/>
        <v>-0.20539916889732715</v>
      </c>
      <c r="M120" s="9">
        <v>48135954.63</v>
      </c>
      <c r="O120" s="9">
        <v>50361208.75</v>
      </c>
      <c r="Q120" s="9">
        <f t="shared" si="34"/>
        <v>-2225254.1199999973</v>
      </c>
      <c r="S120" s="21">
        <f t="shared" si="35"/>
        <v>-0.04418587589997028</v>
      </c>
      <c r="U120" s="9">
        <v>48135954.63</v>
      </c>
      <c r="W120" s="9">
        <v>50361208.75</v>
      </c>
      <c r="Y120" s="9">
        <f t="shared" si="36"/>
        <v>-2225254.1199999973</v>
      </c>
      <c r="AA120" s="21">
        <f t="shared" si="37"/>
        <v>-0.04418587589997028</v>
      </c>
      <c r="AC120" s="9">
        <v>163381054.59</v>
      </c>
      <c r="AE120" s="9">
        <v>174131078.22</v>
      </c>
      <c r="AG120" s="9">
        <f t="shared" si="38"/>
        <v>-10750023.629999995</v>
      </c>
      <c r="AI120" s="21">
        <f t="shared" si="39"/>
        <v>-0.06173523841860235</v>
      </c>
    </row>
    <row r="121" spans="1:35" ht="12.75" outlineLevel="1">
      <c r="A121" s="1" t="s">
        <v>404</v>
      </c>
      <c r="B121" s="16" t="s">
        <v>405</v>
      </c>
      <c r="C121" s="1" t="s">
        <v>406</v>
      </c>
      <c r="E121" s="5">
        <v>243985.56</v>
      </c>
      <c r="G121" s="5">
        <v>204025.71</v>
      </c>
      <c r="I121" s="9">
        <f t="shared" si="32"/>
        <v>39959.850000000006</v>
      </c>
      <c r="K121" s="21">
        <f t="shared" si="33"/>
        <v>0.19585693391288778</v>
      </c>
      <c r="M121" s="9">
        <v>957502.6</v>
      </c>
      <c r="O121" s="9">
        <v>723152.35</v>
      </c>
      <c r="Q121" s="9">
        <f t="shared" si="34"/>
        <v>234350.25</v>
      </c>
      <c r="S121" s="21">
        <f t="shared" si="35"/>
        <v>0.3240676048414971</v>
      </c>
      <c r="U121" s="9">
        <v>957502.6</v>
      </c>
      <c r="W121" s="9">
        <v>723152.35</v>
      </c>
      <c r="Y121" s="9">
        <f t="shared" si="36"/>
        <v>234350.25</v>
      </c>
      <c r="AA121" s="21">
        <f t="shared" si="37"/>
        <v>0.3240676048414971</v>
      </c>
      <c r="AC121" s="9">
        <v>2654491.33</v>
      </c>
      <c r="AE121" s="9">
        <v>2363195.42</v>
      </c>
      <c r="AG121" s="9">
        <f t="shared" si="38"/>
        <v>291295.91000000015</v>
      </c>
      <c r="AI121" s="21">
        <f t="shared" si="39"/>
        <v>0.12326357250641598</v>
      </c>
    </row>
    <row r="122" spans="1:35" ht="12.75" outlineLevel="1">
      <c r="A122" s="1" t="s">
        <v>407</v>
      </c>
      <c r="B122" s="16" t="s">
        <v>408</v>
      </c>
      <c r="C122" s="1" t="s">
        <v>409</v>
      </c>
      <c r="E122" s="5">
        <v>169082</v>
      </c>
      <c r="G122" s="5">
        <v>1014800.52</v>
      </c>
      <c r="I122" s="9">
        <f t="shared" si="32"/>
        <v>-845718.52</v>
      </c>
      <c r="K122" s="21">
        <f t="shared" si="33"/>
        <v>-0.8333840033901441</v>
      </c>
      <c r="M122" s="9">
        <v>1664544</v>
      </c>
      <c r="O122" s="9">
        <v>12872.08</v>
      </c>
      <c r="Q122" s="9">
        <f t="shared" si="34"/>
        <v>1651671.92</v>
      </c>
      <c r="S122" s="21" t="str">
        <f t="shared" si="35"/>
        <v>N.M.</v>
      </c>
      <c r="U122" s="9">
        <v>1664544</v>
      </c>
      <c r="W122" s="9">
        <v>12872.08</v>
      </c>
      <c r="Y122" s="9">
        <f t="shared" si="36"/>
        <v>1651671.92</v>
      </c>
      <c r="AA122" s="21" t="str">
        <f t="shared" si="37"/>
        <v>N.M.</v>
      </c>
      <c r="AC122" s="9">
        <v>13391546.04</v>
      </c>
      <c r="AE122" s="9">
        <v>-11044018.16</v>
      </c>
      <c r="AG122" s="9">
        <f t="shared" si="38"/>
        <v>24435564.2</v>
      </c>
      <c r="AI122" s="21">
        <f t="shared" si="39"/>
        <v>2.2125610304139522</v>
      </c>
    </row>
    <row r="123" spans="1:35" ht="12.75" outlineLevel="1">
      <c r="A123" s="1" t="s">
        <v>410</v>
      </c>
      <c r="B123" s="16" t="s">
        <v>411</v>
      </c>
      <c r="C123" s="1" t="s">
        <v>412</v>
      </c>
      <c r="E123" s="5">
        <v>0</v>
      </c>
      <c r="G123" s="5">
        <v>0</v>
      </c>
      <c r="I123" s="9">
        <f t="shared" si="32"/>
        <v>0</v>
      </c>
      <c r="K123" s="21">
        <f t="shared" si="33"/>
        <v>0</v>
      </c>
      <c r="M123" s="9">
        <v>0</v>
      </c>
      <c r="O123" s="9">
        <v>0</v>
      </c>
      <c r="Q123" s="9">
        <f t="shared" si="34"/>
        <v>0</v>
      </c>
      <c r="S123" s="21">
        <f t="shared" si="35"/>
        <v>0</v>
      </c>
      <c r="U123" s="9">
        <v>0</v>
      </c>
      <c r="W123" s="9">
        <v>0</v>
      </c>
      <c r="Y123" s="9">
        <f t="shared" si="36"/>
        <v>0</v>
      </c>
      <c r="AA123" s="21">
        <f t="shared" si="37"/>
        <v>0</v>
      </c>
      <c r="AC123" s="9">
        <v>1</v>
      </c>
      <c r="AE123" s="9">
        <v>-1</v>
      </c>
      <c r="AG123" s="9">
        <f t="shared" si="38"/>
        <v>2</v>
      </c>
      <c r="AI123" s="21">
        <f t="shared" si="39"/>
        <v>2</v>
      </c>
    </row>
    <row r="124" spans="1:35" ht="12.75" outlineLevel="1">
      <c r="A124" s="1" t="s">
        <v>413</v>
      </c>
      <c r="B124" s="16" t="s">
        <v>414</v>
      </c>
      <c r="C124" s="1" t="s">
        <v>415</v>
      </c>
      <c r="E124" s="5">
        <v>32652.82</v>
      </c>
      <c r="G124" s="5">
        <v>99447.1</v>
      </c>
      <c r="I124" s="9">
        <f t="shared" si="32"/>
        <v>-66794.28</v>
      </c>
      <c r="K124" s="21">
        <f t="shared" si="33"/>
        <v>-0.6716563881701929</v>
      </c>
      <c r="M124" s="9">
        <v>89237.08</v>
      </c>
      <c r="O124" s="9">
        <v>482878.67</v>
      </c>
      <c r="Q124" s="9">
        <f t="shared" si="34"/>
        <v>-393641.58999999997</v>
      </c>
      <c r="S124" s="21">
        <f t="shared" si="35"/>
        <v>-0.8151977183005412</v>
      </c>
      <c r="U124" s="9">
        <v>89237.08</v>
      </c>
      <c r="W124" s="9">
        <v>482878.67</v>
      </c>
      <c r="Y124" s="9">
        <f t="shared" si="36"/>
        <v>-393641.58999999997</v>
      </c>
      <c r="AA124" s="21">
        <f t="shared" si="37"/>
        <v>-0.8151977183005412</v>
      </c>
      <c r="AC124" s="9">
        <v>2037721.9300000002</v>
      </c>
      <c r="AE124" s="9">
        <v>4181387.87</v>
      </c>
      <c r="AG124" s="9">
        <f t="shared" si="38"/>
        <v>-2143665.94</v>
      </c>
      <c r="AI124" s="21">
        <f t="shared" si="39"/>
        <v>-0.5126685221861516</v>
      </c>
    </row>
    <row r="125" spans="1:35" ht="12.75" outlineLevel="1">
      <c r="A125" s="1" t="s">
        <v>416</v>
      </c>
      <c r="B125" s="16" t="s">
        <v>417</v>
      </c>
      <c r="C125" s="1" t="s">
        <v>418</v>
      </c>
      <c r="E125" s="5">
        <v>0</v>
      </c>
      <c r="G125" s="5">
        <v>0</v>
      </c>
      <c r="I125" s="9">
        <f t="shared" si="32"/>
        <v>0</v>
      </c>
      <c r="K125" s="21">
        <f t="shared" si="33"/>
        <v>0</v>
      </c>
      <c r="M125" s="9">
        <v>0</v>
      </c>
      <c r="O125" s="9">
        <v>0</v>
      </c>
      <c r="Q125" s="9">
        <f t="shared" si="34"/>
        <v>0</v>
      </c>
      <c r="S125" s="21">
        <f t="shared" si="35"/>
        <v>0</v>
      </c>
      <c r="U125" s="9">
        <v>0</v>
      </c>
      <c r="W125" s="9">
        <v>0</v>
      </c>
      <c r="Y125" s="9">
        <f t="shared" si="36"/>
        <v>0</v>
      </c>
      <c r="AA125" s="21">
        <f t="shared" si="37"/>
        <v>0</v>
      </c>
      <c r="AC125" s="9">
        <v>0</v>
      </c>
      <c r="AE125" s="9">
        <v>3845013.14</v>
      </c>
      <c r="AG125" s="9">
        <f t="shared" si="38"/>
        <v>-3845013.14</v>
      </c>
      <c r="AI125" s="21" t="str">
        <f t="shared" si="39"/>
        <v>N.M.</v>
      </c>
    </row>
    <row r="126" spans="1:35" ht="12.75" outlineLevel="1">
      <c r="A126" s="1" t="s">
        <v>419</v>
      </c>
      <c r="B126" s="16" t="s">
        <v>420</v>
      </c>
      <c r="C126" s="1" t="s">
        <v>421</v>
      </c>
      <c r="E126" s="5">
        <v>0</v>
      </c>
      <c r="G126" s="5">
        <v>0</v>
      </c>
      <c r="I126" s="9">
        <f t="shared" si="32"/>
        <v>0</v>
      </c>
      <c r="K126" s="21">
        <f t="shared" si="33"/>
        <v>0</v>
      </c>
      <c r="M126" s="9">
        <v>0</v>
      </c>
      <c r="O126" s="9">
        <v>0</v>
      </c>
      <c r="Q126" s="9">
        <f t="shared" si="34"/>
        <v>0</v>
      </c>
      <c r="S126" s="21">
        <f t="shared" si="35"/>
        <v>0</v>
      </c>
      <c r="U126" s="9">
        <v>0</v>
      </c>
      <c r="W126" s="9">
        <v>0</v>
      </c>
      <c r="Y126" s="9">
        <f t="shared" si="36"/>
        <v>0</v>
      </c>
      <c r="AA126" s="21">
        <f t="shared" si="37"/>
        <v>0</v>
      </c>
      <c r="AC126" s="9">
        <v>0</v>
      </c>
      <c r="AE126" s="9">
        <v>-3845013.14</v>
      </c>
      <c r="AG126" s="9">
        <f t="shared" si="38"/>
        <v>3845013.14</v>
      </c>
      <c r="AI126" s="21" t="str">
        <f t="shared" si="39"/>
        <v>N.M.</v>
      </c>
    </row>
    <row r="127" spans="1:68" s="90" customFormat="1" ht="12.75">
      <c r="A127" s="90" t="s">
        <v>32</v>
      </c>
      <c r="B127" s="91"/>
      <c r="C127" s="77" t="s">
        <v>1087</v>
      </c>
      <c r="D127" s="105"/>
      <c r="E127" s="105">
        <v>13392130.64</v>
      </c>
      <c r="F127" s="105"/>
      <c r="G127" s="105">
        <v>17607137.37</v>
      </c>
      <c r="H127" s="105"/>
      <c r="I127" s="9">
        <f>+E127-G127</f>
        <v>-4215006.73</v>
      </c>
      <c r="J127" s="37" t="str">
        <f>IF((+E127-G127)=(I127),"  ",$AO$510)</f>
        <v>  </v>
      </c>
      <c r="K127" s="38">
        <f>IF(G127&lt;0,IF(I127=0,0,IF(OR(G127=0,E127=0),"N.M.",IF(ABS(I127/G127)&gt;=10,"N.M.",I127/(-G127)))),IF(I127=0,0,IF(OR(G127=0,E127=0),"N.M.",IF(ABS(I127/G127)&gt;=10,"N.M.",I127/G127))))</f>
        <v>-0.23939193756628255</v>
      </c>
      <c r="L127" s="39"/>
      <c r="M127" s="5">
        <v>50942587.88</v>
      </c>
      <c r="N127" s="9"/>
      <c r="O127" s="5">
        <v>51655566.620000005</v>
      </c>
      <c r="P127" s="9"/>
      <c r="Q127" s="9">
        <f>(+M127-O127)</f>
        <v>-712978.7400000021</v>
      </c>
      <c r="R127" s="37" t="str">
        <f>IF((+M127-O127)=(Q127),"  ",$AO$510)</f>
        <v>  </v>
      </c>
      <c r="S127" s="38">
        <f>IF(O127&lt;0,IF(Q127=0,0,IF(OR(O127=0,M127=0),"N.M.",IF(ABS(Q127/O127)&gt;=10,"N.M.",Q127/(-O127)))),IF(Q127=0,0,IF(OR(O127=0,M127=0),"N.M.",IF(ABS(Q127/O127)&gt;=10,"N.M.",Q127/O127))))</f>
        <v>-0.013802553851455594</v>
      </c>
      <c r="T127" s="39"/>
      <c r="U127" s="9">
        <v>50942587.88</v>
      </c>
      <c r="V127" s="9"/>
      <c r="W127" s="9">
        <v>51655566.620000005</v>
      </c>
      <c r="X127" s="9"/>
      <c r="Y127" s="9">
        <f>(+U127-W127)</f>
        <v>-712978.7400000021</v>
      </c>
      <c r="Z127" s="37" t="str">
        <f>IF((+U127-W127)=(Y127),"  ",$AO$510)</f>
        <v>  </v>
      </c>
      <c r="AA127" s="38">
        <f>IF(W127&lt;0,IF(Y127=0,0,IF(OR(W127=0,U127=0),"N.M.",IF(ABS(Y127/W127)&gt;=10,"N.M.",Y127/(-W127)))),IF(Y127=0,0,IF(OR(W127=0,U127=0),"N.M.",IF(ABS(Y127/W127)&gt;=10,"N.M.",Y127/W127))))</f>
        <v>-0.013802553851455594</v>
      </c>
      <c r="AB127" s="39"/>
      <c r="AC127" s="9">
        <v>182120344.02999997</v>
      </c>
      <c r="AD127" s="9"/>
      <c r="AE127" s="9">
        <v>169937187.072</v>
      </c>
      <c r="AF127" s="9"/>
      <c r="AG127" s="9">
        <f>(+AC127-AE127)</f>
        <v>12183156.957999974</v>
      </c>
      <c r="AH127" s="37" t="str">
        <f>IF((+AC127-AE127)=(AG127),"  ",$AO$510)</f>
        <v>  </v>
      </c>
      <c r="AI127" s="38">
        <f>IF(AE127&lt;0,IF(AG127=0,0,IF(OR(AE127=0,AC127=0),"N.M.",IF(ABS(AG127/AE127)&gt;=10,"N.M.",AG127/(-AE127)))),IF(AG127=0,0,IF(OR(AE127=0,AC127=0),"N.M.",IF(ABS(AG127/AE127)&gt;=10,"N.M.",AG127/AE127))))</f>
        <v>0.07169211852870168</v>
      </c>
      <c r="AJ127" s="105"/>
      <c r="AK127" s="105"/>
      <c r="AL127" s="105"/>
      <c r="AM127" s="105"/>
      <c r="AN127" s="105"/>
      <c r="AO127" s="105"/>
      <c r="AP127" s="106"/>
      <c r="AQ127" s="107"/>
      <c r="AR127" s="108"/>
      <c r="AS127" s="105"/>
      <c r="AT127" s="105"/>
      <c r="AU127" s="105"/>
      <c r="AV127" s="105"/>
      <c r="AW127" s="105"/>
      <c r="AX127" s="106"/>
      <c r="AY127" s="107"/>
      <c r="AZ127" s="108"/>
      <c r="BA127" s="105"/>
      <c r="BB127" s="105"/>
      <c r="BC127" s="105"/>
      <c r="BD127" s="106"/>
      <c r="BE127" s="107"/>
      <c r="BF127" s="108"/>
      <c r="BG127" s="105"/>
      <c r="BH127" s="109"/>
      <c r="BI127" s="105"/>
      <c r="BJ127" s="109"/>
      <c r="BK127" s="105"/>
      <c r="BL127" s="109"/>
      <c r="BM127" s="105"/>
      <c r="BN127" s="97"/>
      <c r="BO127" s="97"/>
      <c r="BP127" s="97"/>
    </row>
    <row r="128" spans="1:35" ht="12.75" outlineLevel="1">
      <c r="A128" s="1" t="s">
        <v>422</v>
      </c>
      <c r="B128" s="16" t="s">
        <v>423</v>
      </c>
      <c r="C128" s="1" t="s">
        <v>1088</v>
      </c>
      <c r="E128" s="5">
        <v>330129.03</v>
      </c>
      <c r="G128" s="5">
        <v>1310354.3599999999</v>
      </c>
      <c r="I128" s="9">
        <f aca="true" t="shared" si="40" ref="I128:I157">+E128-G128</f>
        <v>-980225.3299999998</v>
      </c>
      <c r="K128" s="21">
        <f aca="true" t="shared" si="41" ref="K128:K157">IF(G128&lt;0,IF(I128=0,0,IF(OR(G128=0,E128=0),"N.M.",IF(ABS(I128/G128)&gt;=10,"N.M.",I128/(-G128)))),IF(I128=0,0,IF(OR(G128=0,E128=0),"N.M.",IF(ABS(I128/G128)&gt;=10,"N.M.",I128/G128))))</f>
        <v>-0.7480612572617379</v>
      </c>
      <c r="M128" s="9">
        <v>900375.53</v>
      </c>
      <c r="O128" s="9">
        <v>2624846.5300000003</v>
      </c>
      <c r="Q128" s="9">
        <f aca="true" t="shared" si="42" ref="Q128:Q157">(+M128-O128)</f>
        <v>-1724471.0000000002</v>
      </c>
      <c r="S128" s="21">
        <f aca="true" t="shared" si="43" ref="S128:S157">IF(O128&lt;0,IF(Q128=0,0,IF(OR(O128=0,M128=0),"N.M.",IF(ABS(Q128/O128)&gt;=10,"N.M.",Q128/(-O128)))),IF(Q128=0,0,IF(OR(O128=0,M128=0),"N.M.",IF(ABS(Q128/O128)&gt;=10,"N.M.",Q128/O128))))</f>
        <v>-0.6569797434976132</v>
      </c>
      <c r="U128" s="9">
        <v>900375.53</v>
      </c>
      <c r="W128" s="9">
        <v>2624846.5300000003</v>
      </c>
      <c r="Y128" s="9">
        <f aca="true" t="shared" si="44" ref="Y128:Y157">(+U128-W128)</f>
        <v>-1724471.0000000002</v>
      </c>
      <c r="AA128" s="21">
        <f aca="true" t="shared" si="45" ref="AA128:AA157">IF(W128&lt;0,IF(Y128=0,0,IF(OR(W128=0,U128=0),"N.M.",IF(ABS(Y128/W128)&gt;=10,"N.M.",Y128/(-W128)))),IF(Y128=0,0,IF(OR(W128=0,U128=0),"N.M.",IF(ABS(Y128/W128)&gt;=10,"N.M.",Y128/W128))))</f>
        <v>-0.6569797434976132</v>
      </c>
      <c r="AC128" s="9">
        <v>7746017.92</v>
      </c>
      <c r="AE128" s="9">
        <v>3068416.6300000004</v>
      </c>
      <c r="AG128" s="9">
        <f aca="true" t="shared" si="46" ref="AG128:AG157">(+AC128-AE128)</f>
        <v>4677601.289999999</v>
      </c>
      <c r="AI128" s="21">
        <f aca="true" t="shared" si="47" ref="AI128:AI157">IF(AE128&lt;0,IF(AG128=0,0,IF(OR(AE128=0,AC128=0),"N.M.",IF(ABS(AG128/AE128)&gt;=10,"N.M.",AG128/(-AE128)))),IF(AG128=0,0,IF(OR(AE128=0,AC128=0),"N.M.",IF(ABS(AG128/AE128)&gt;=10,"N.M.",AG128/AE128))))</f>
        <v>1.5244348646357058</v>
      </c>
    </row>
    <row r="129" spans="1:35" ht="12.75" outlineLevel="1">
      <c r="A129" s="1" t="s">
        <v>424</v>
      </c>
      <c r="B129" s="16" t="s">
        <v>425</v>
      </c>
      <c r="C129" s="1" t="s">
        <v>1089</v>
      </c>
      <c r="E129" s="5">
        <v>68045.25</v>
      </c>
      <c r="G129" s="5">
        <v>0</v>
      </c>
      <c r="I129" s="9">
        <f t="shared" si="40"/>
        <v>68045.25</v>
      </c>
      <c r="K129" s="21" t="str">
        <f t="shared" si="41"/>
        <v>N.M.</v>
      </c>
      <c r="M129" s="9">
        <v>205686</v>
      </c>
      <c r="O129" s="9">
        <v>0</v>
      </c>
      <c r="Q129" s="9">
        <f t="shared" si="42"/>
        <v>205686</v>
      </c>
      <c r="S129" s="21" t="str">
        <f t="shared" si="43"/>
        <v>N.M.</v>
      </c>
      <c r="U129" s="9">
        <v>205686</v>
      </c>
      <c r="W129" s="9">
        <v>0</v>
      </c>
      <c r="Y129" s="9">
        <f t="shared" si="44"/>
        <v>205686</v>
      </c>
      <c r="AA129" s="21" t="str">
        <f t="shared" si="45"/>
        <v>N.M.</v>
      </c>
      <c r="AC129" s="9">
        <v>689861.25</v>
      </c>
      <c r="AE129" s="9">
        <v>0</v>
      </c>
      <c r="AG129" s="9">
        <f t="shared" si="46"/>
        <v>689861.25</v>
      </c>
      <c r="AI129" s="21" t="str">
        <f t="shared" si="47"/>
        <v>N.M.</v>
      </c>
    </row>
    <row r="130" spans="1:35" ht="12.75" outlineLevel="1">
      <c r="A130" s="1" t="s">
        <v>426</v>
      </c>
      <c r="B130" s="16" t="s">
        <v>427</v>
      </c>
      <c r="C130" s="1" t="s">
        <v>1090</v>
      </c>
      <c r="E130" s="5">
        <v>7030.110000000001</v>
      </c>
      <c r="G130" s="5">
        <v>28875.72</v>
      </c>
      <c r="I130" s="9">
        <f t="shared" si="40"/>
        <v>-21845.61</v>
      </c>
      <c r="K130" s="21">
        <f t="shared" si="41"/>
        <v>-0.7565390577273917</v>
      </c>
      <c r="M130" s="9">
        <v>19928.45</v>
      </c>
      <c r="O130" s="9">
        <v>68014.86</v>
      </c>
      <c r="Q130" s="9">
        <f t="shared" si="42"/>
        <v>-48086.41</v>
      </c>
      <c r="S130" s="21">
        <f t="shared" si="43"/>
        <v>-0.7069985882496855</v>
      </c>
      <c r="U130" s="9">
        <v>19928.45</v>
      </c>
      <c r="W130" s="9">
        <v>68014.86</v>
      </c>
      <c r="Y130" s="9">
        <f t="shared" si="44"/>
        <v>-48086.41</v>
      </c>
      <c r="AA130" s="21">
        <f t="shared" si="45"/>
        <v>-0.7069985882496855</v>
      </c>
      <c r="AC130" s="9">
        <v>150376.19</v>
      </c>
      <c r="AE130" s="9">
        <v>407726.63</v>
      </c>
      <c r="AG130" s="9">
        <f t="shared" si="46"/>
        <v>-257350.44</v>
      </c>
      <c r="AI130" s="21">
        <f t="shared" si="47"/>
        <v>-0.6311837909630774</v>
      </c>
    </row>
    <row r="131" spans="1:35" ht="12.75" outlineLevel="1">
      <c r="A131" s="1" t="s">
        <v>428</v>
      </c>
      <c r="B131" s="16" t="s">
        <v>429</v>
      </c>
      <c r="C131" s="1" t="s">
        <v>1091</v>
      </c>
      <c r="E131" s="5">
        <v>0</v>
      </c>
      <c r="G131" s="5">
        <v>782.4200000000001</v>
      </c>
      <c r="I131" s="9">
        <f t="shared" si="40"/>
        <v>-782.4200000000001</v>
      </c>
      <c r="K131" s="21" t="str">
        <f t="shared" si="41"/>
        <v>N.M.</v>
      </c>
      <c r="M131" s="9">
        <v>0</v>
      </c>
      <c r="O131" s="9">
        <v>-66106.31</v>
      </c>
      <c r="Q131" s="9">
        <f t="shared" si="42"/>
        <v>66106.31</v>
      </c>
      <c r="S131" s="21" t="str">
        <f t="shared" si="43"/>
        <v>N.M.</v>
      </c>
      <c r="U131" s="9">
        <v>0</v>
      </c>
      <c r="W131" s="9">
        <v>-66106.31</v>
      </c>
      <c r="Y131" s="9">
        <f t="shared" si="44"/>
        <v>66106.31</v>
      </c>
      <c r="AA131" s="21" t="str">
        <f t="shared" si="45"/>
        <v>N.M.</v>
      </c>
      <c r="AC131" s="9">
        <v>-41997.75</v>
      </c>
      <c r="AE131" s="9">
        <v>14566286.75</v>
      </c>
      <c r="AG131" s="9">
        <f t="shared" si="46"/>
        <v>-14608284.5</v>
      </c>
      <c r="AI131" s="21">
        <f t="shared" si="47"/>
        <v>-1.0028832159300998</v>
      </c>
    </row>
    <row r="132" spans="1:35" ht="12.75" outlineLevel="1">
      <c r="A132" s="1" t="s">
        <v>430</v>
      </c>
      <c r="B132" s="16" t="s">
        <v>431</v>
      </c>
      <c r="C132" s="1" t="s">
        <v>1092</v>
      </c>
      <c r="E132" s="5">
        <v>-0.01</v>
      </c>
      <c r="G132" s="5">
        <v>3725.87</v>
      </c>
      <c r="I132" s="9">
        <f t="shared" si="40"/>
        <v>-3725.88</v>
      </c>
      <c r="K132" s="21">
        <f t="shared" si="41"/>
        <v>-1.000002683936906</v>
      </c>
      <c r="M132" s="9">
        <v>27497.2</v>
      </c>
      <c r="O132" s="9">
        <v>6928.9400000000005</v>
      </c>
      <c r="Q132" s="9">
        <f t="shared" si="42"/>
        <v>20568.260000000002</v>
      </c>
      <c r="S132" s="21">
        <f t="shared" si="43"/>
        <v>2.9684569356929056</v>
      </c>
      <c r="U132" s="9">
        <v>27497.2</v>
      </c>
      <c r="W132" s="9">
        <v>6928.9400000000005</v>
      </c>
      <c r="Y132" s="9">
        <f t="shared" si="44"/>
        <v>20568.260000000002</v>
      </c>
      <c r="AA132" s="21">
        <f t="shared" si="45"/>
        <v>2.9684569356929056</v>
      </c>
      <c r="AC132" s="9">
        <v>33338.49</v>
      </c>
      <c r="AE132" s="9">
        <v>31097.04</v>
      </c>
      <c r="AG132" s="9">
        <f t="shared" si="46"/>
        <v>2241.449999999997</v>
      </c>
      <c r="AI132" s="21">
        <f t="shared" si="47"/>
        <v>0.07207920753872385</v>
      </c>
    </row>
    <row r="133" spans="1:35" ht="12.75" outlineLevel="1">
      <c r="A133" s="1" t="s">
        <v>432</v>
      </c>
      <c r="B133" s="16" t="s">
        <v>433</v>
      </c>
      <c r="C133" s="1" t="s">
        <v>1093</v>
      </c>
      <c r="E133" s="5">
        <v>-1060.98</v>
      </c>
      <c r="G133" s="5">
        <v>532</v>
      </c>
      <c r="I133" s="9">
        <f t="shared" si="40"/>
        <v>-1592.98</v>
      </c>
      <c r="K133" s="21">
        <f t="shared" si="41"/>
        <v>-2.9943233082706766</v>
      </c>
      <c r="M133" s="9">
        <v>-2850.7200000000003</v>
      </c>
      <c r="O133" s="9">
        <v>243.66</v>
      </c>
      <c r="Q133" s="9">
        <f t="shared" si="42"/>
        <v>-3094.38</v>
      </c>
      <c r="S133" s="21" t="str">
        <f t="shared" si="43"/>
        <v>N.M.</v>
      </c>
      <c r="U133" s="9">
        <v>-2850.7200000000003</v>
      </c>
      <c r="W133" s="9">
        <v>243.66</v>
      </c>
      <c r="Y133" s="9">
        <f t="shared" si="44"/>
        <v>-3094.38</v>
      </c>
      <c r="AA133" s="21" t="str">
        <f t="shared" si="45"/>
        <v>N.M.</v>
      </c>
      <c r="AC133" s="9">
        <v>-4759.33</v>
      </c>
      <c r="AE133" s="9">
        <v>11525.09</v>
      </c>
      <c r="AG133" s="9">
        <f t="shared" si="46"/>
        <v>-16284.42</v>
      </c>
      <c r="AI133" s="21">
        <f t="shared" si="47"/>
        <v>-1.4129538250894353</v>
      </c>
    </row>
    <row r="134" spans="1:35" ht="12.75" outlineLevel="1">
      <c r="A134" s="1" t="s">
        <v>434</v>
      </c>
      <c r="B134" s="16" t="s">
        <v>435</v>
      </c>
      <c r="C134" s="1" t="s">
        <v>1094</v>
      </c>
      <c r="E134" s="5">
        <v>-14126.61</v>
      </c>
      <c r="G134" s="5">
        <v>3610.55</v>
      </c>
      <c r="I134" s="9">
        <f t="shared" si="40"/>
        <v>-17737.16</v>
      </c>
      <c r="K134" s="21">
        <f t="shared" si="41"/>
        <v>-4.912592264336459</v>
      </c>
      <c r="M134" s="9">
        <v>-41721.08</v>
      </c>
      <c r="O134" s="9">
        <v>2380.4500000000003</v>
      </c>
      <c r="Q134" s="9">
        <f t="shared" si="42"/>
        <v>-44101.53</v>
      </c>
      <c r="S134" s="21" t="str">
        <f t="shared" si="43"/>
        <v>N.M.</v>
      </c>
      <c r="U134" s="9">
        <v>-41721.08</v>
      </c>
      <c r="W134" s="9">
        <v>2380.4500000000003</v>
      </c>
      <c r="Y134" s="9">
        <f t="shared" si="44"/>
        <v>-44101.53</v>
      </c>
      <c r="AA134" s="21" t="str">
        <f t="shared" si="45"/>
        <v>N.M.</v>
      </c>
      <c r="AC134" s="9">
        <v>-34403.340000000004</v>
      </c>
      <c r="AE134" s="9">
        <v>26496.64</v>
      </c>
      <c r="AG134" s="9">
        <f t="shared" si="46"/>
        <v>-60899.98</v>
      </c>
      <c r="AI134" s="21">
        <f t="shared" si="47"/>
        <v>-2.298403873094853</v>
      </c>
    </row>
    <row r="135" spans="1:35" ht="12.75" outlineLevel="1">
      <c r="A135" s="1" t="s">
        <v>436</v>
      </c>
      <c r="B135" s="16" t="s">
        <v>437</v>
      </c>
      <c r="C135" s="1" t="s">
        <v>1095</v>
      </c>
      <c r="E135" s="5">
        <v>-56.45</v>
      </c>
      <c r="G135" s="5">
        <v>1298.95</v>
      </c>
      <c r="I135" s="9">
        <f t="shared" si="40"/>
        <v>-1355.4</v>
      </c>
      <c r="K135" s="21">
        <f t="shared" si="41"/>
        <v>-1.043458177758959</v>
      </c>
      <c r="M135" s="9">
        <v>2484.48</v>
      </c>
      <c r="O135" s="9">
        <v>29394.07</v>
      </c>
      <c r="Q135" s="9">
        <f t="shared" si="42"/>
        <v>-26909.59</v>
      </c>
      <c r="S135" s="21">
        <f t="shared" si="43"/>
        <v>-0.9154768291699652</v>
      </c>
      <c r="U135" s="9">
        <v>2484.48</v>
      </c>
      <c r="W135" s="9">
        <v>29394.07</v>
      </c>
      <c r="Y135" s="9">
        <f t="shared" si="44"/>
        <v>-26909.59</v>
      </c>
      <c r="AA135" s="21">
        <f t="shared" si="45"/>
        <v>-0.9154768291699652</v>
      </c>
      <c r="AC135" s="9">
        <v>6778.290000000001</v>
      </c>
      <c r="AE135" s="9">
        <v>82716.41</v>
      </c>
      <c r="AG135" s="9">
        <f t="shared" si="46"/>
        <v>-75938.12</v>
      </c>
      <c r="AI135" s="21">
        <f t="shared" si="47"/>
        <v>-0.9180538662159056</v>
      </c>
    </row>
    <row r="136" spans="1:35" ht="12.75" outlineLevel="1">
      <c r="A136" s="1" t="s">
        <v>438</v>
      </c>
      <c r="B136" s="16" t="s">
        <v>439</v>
      </c>
      <c r="C136" s="1" t="s">
        <v>1096</v>
      </c>
      <c r="E136" s="5">
        <v>206013.53</v>
      </c>
      <c r="G136" s="5">
        <v>197349.9</v>
      </c>
      <c r="I136" s="9">
        <f t="shared" si="40"/>
        <v>8663.630000000005</v>
      </c>
      <c r="K136" s="21">
        <f t="shared" si="41"/>
        <v>0.04389984489477829</v>
      </c>
      <c r="M136" s="9">
        <v>606571.33</v>
      </c>
      <c r="O136" s="9">
        <v>523457</v>
      </c>
      <c r="Q136" s="9">
        <f t="shared" si="42"/>
        <v>83114.32999999996</v>
      </c>
      <c r="S136" s="21">
        <f t="shared" si="43"/>
        <v>0.15877967053645278</v>
      </c>
      <c r="U136" s="9">
        <v>606571.33</v>
      </c>
      <c r="W136" s="9">
        <v>523457</v>
      </c>
      <c r="Y136" s="9">
        <f t="shared" si="44"/>
        <v>83114.32999999996</v>
      </c>
      <c r="AA136" s="21">
        <f t="shared" si="45"/>
        <v>0.15877967053645278</v>
      </c>
      <c r="AC136" s="9">
        <v>2448494.87</v>
      </c>
      <c r="AE136" s="9">
        <v>2126167.74</v>
      </c>
      <c r="AG136" s="9">
        <f t="shared" si="46"/>
        <v>322327.1299999999</v>
      </c>
      <c r="AI136" s="21">
        <f t="shared" si="47"/>
        <v>0.15160004732270083</v>
      </c>
    </row>
    <row r="137" spans="1:35" ht="12.75" outlineLevel="1">
      <c r="A137" s="1" t="s">
        <v>440</v>
      </c>
      <c r="B137" s="16" t="s">
        <v>441</v>
      </c>
      <c r="C137" s="1" t="s">
        <v>1097</v>
      </c>
      <c r="E137" s="5">
        <v>-189219.32</v>
      </c>
      <c r="G137" s="5">
        <v>-190606.59</v>
      </c>
      <c r="I137" s="9">
        <f t="shared" si="40"/>
        <v>1387.2699999999895</v>
      </c>
      <c r="K137" s="21">
        <f t="shared" si="41"/>
        <v>0.007278184872831467</v>
      </c>
      <c r="M137" s="9">
        <v>-576744.09</v>
      </c>
      <c r="O137" s="9">
        <v>-510379.07</v>
      </c>
      <c r="Q137" s="9">
        <f t="shared" si="42"/>
        <v>-66365.01999999996</v>
      </c>
      <c r="S137" s="21">
        <f t="shared" si="43"/>
        <v>-0.1300308415860391</v>
      </c>
      <c r="U137" s="9">
        <v>-576744.09</v>
      </c>
      <c r="W137" s="9">
        <v>-510379.07</v>
      </c>
      <c r="Y137" s="9">
        <f t="shared" si="44"/>
        <v>-66365.01999999996</v>
      </c>
      <c r="AA137" s="21">
        <f t="shared" si="45"/>
        <v>-0.1300308415860391</v>
      </c>
      <c r="AC137" s="9">
        <v>-2321999.6</v>
      </c>
      <c r="AE137" s="9">
        <v>-1960516.6300000001</v>
      </c>
      <c r="AG137" s="9">
        <f t="shared" si="46"/>
        <v>-361482.97</v>
      </c>
      <c r="AI137" s="21">
        <f t="shared" si="47"/>
        <v>-0.18438148622080291</v>
      </c>
    </row>
    <row r="138" spans="1:35" ht="12.75" outlineLevel="1">
      <c r="A138" s="1" t="s">
        <v>442</v>
      </c>
      <c r="B138" s="16" t="s">
        <v>443</v>
      </c>
      <c r="C138" s="1" t="s">
        <v>1098</v>
      </c>
      <c r="E138" s="5">
        <v>4278.02</v>
      </c>
      <c r="G138" s="5">
        <v>4418.77</v>
      </c>
      <c r="I138" s="9">
        <f t="shared" si="40"/>
        <v>-140.75</v>
      </c>
      <c r="K138" s="21">
        <f t="shared" si="41"/>
        <v>-0.031852755404784584</v>
      </c>
      <c r="M138" s="9">
        <v>12621.91</v>
      </c>
      <c r="O138" s="9">
        <v>13296.78</v>
      </c>
      <c r="Q138" s="9">
        <f t="shared" si="42"/>
        <v>-674.8700000000008</v>
      </c>
      <c r="S138" s="21">
        <f t="shared" si="43"/>
        <v>-0.05075439316887252</v>
      </c>
      <c r="U138" s="9">
        <v>12621.91</v>
      </c>
      <c r="W138" s="9">
        <v>13296.78</v>
      </c>
      <c r="Y138" s="9">
        <f t="shared" si="44"/>
        <v>-674.8700000000008</v>
      </c>
      <c r="AA138" s="21">
        <f t="shared" si="45"/>
        <v>-0.05075439316887252</v>
      </c>
      <c r="AC138" s="9">
        <v>52276.33</v>
      </c>
      <c r="AE138" s="9">
        <v>53910.32</v>
      </c>
      <c r="AG138" s="9">
        <f t="shared" si="46"/>
        <v>-1633.989999999998</v>
      </c>
      <c r="AI138" s="21">
        <f t="shared" si="47"/>
        <v>-0.030309410146331872</v>
      </c>
    </row>
    <row r="139" spans="1:35" ht="12.75" outlineLevel="1">
      <c r="A139" s="1" t="s">
        <v>444</v>
      </c>
      <c r="B139" s="16" t="s">
        <v>445</v>
      </c>
      <c r="C139" s="1" t="s">
        <v>1099</v>
      </c>
      <c r="E139" s="5">
        <v>-1933.8700000000001</v>
      </c>
      <c r="G139" s="5">
        <v>-1926.49</v>
      </c>
      <c r="I139" s="9">
        <f t="shared" si="40"/>
        <v>-7.380000000000109</v>
      </c>
      <c r="K139" s="21">
        <f t="shared" si="41"/>
        <v>-0.0038308010942180388</v>
      </c>
      <c r="M139" s="9">
        <v>-5850.95</v>
      </c>
      <c r="O139" s="9">
        <v>-5821.36</v>
      </c>
      <c r="Q139" s="9">
        <f t="shared" si="42"/>
        <v>-29.590000000000146</v>
      </c>
      <c r="S139" s="21">
        <f t="shared" si="43"/>
        <v>-0.005083004658705208</v>
      </c>
      <c r="U139" s="9">
        <v>-5850.95</v>
      </c>
      <c r="W139" s="9">
        <v>-5821.36</v>
      </c>
      <c r="Y139" s="9">
        <f t="shared" si="44"/>
        <v>-29.590000000000146</v>
      </c>
      <c r="AA139" s="21">
        <f t="shared" si="45"/>
        <v>-0.005083004658705208</v>
      </c>
      <c r="AC139" s="9">
        <v>-23492.620000000003</v>
      </c>
      <c r="AE139" s="9">
        <v>-23258.14</v>
      </c>
      <c r="AG139" s="9">
        <f t="shared" si="46"/>
        <v>-234.4800000000032</v>
      </c>
      <c r="AI139" s="21">
        <f t="shared" si="47"/>
        <v>-0.010081631635203986</v>
      </c>
    </row>
    <row r="140" spans="1:35" ht="12.75" outlineLevel="1">
      <c r="A140" s="1" t="s">
        <v>446</v>
      </c>
      <c r="B140" s="16" t="s">
        <v>447</v>
      </c>
      <c r="C140" s="1" t="s">
        <v>1100</v>
      </c>
      <c r="E140" s="5">
        <v>170466.30000000002</v>
      </c>
      <c r="G140" s="5">
        <v>220055.25</v>
      </c>
      <c r="I140" s="9">
        <f t="shared" si="40"/>
        <v>-49588.94999999998</v>
      </c>
      <c r="K140" s="21">
        <f t="shared" si="41"/>
        <v>-0.2253477251735643</v>
      </c>
      <c r="M140" s="9">
        <v>775314.05</v>
      </c>
      <c r="O140" s="9">
        <v>853662.5700000001</v>
      </c>
      <c r="Q140" s="9">
        <f t="shared" si="42"/>
        <v>-78348.52000000002</v>
      </c>
      <c r="S140" s="21">
        <f t="shared" si="43"/>
        <v>-0.09177926121324496</v>
      </c>
      <c r="U140" s="9">
        <v>775314.05</v>
      </c>
      <c r="W140" s="9">
        <v>853662.5700000001</v>
      </c>
      <c r="Y140" s="9">
        <f t="shared" si="44"/>
        <v>-78348.52000000002</v>
      </c>
      <c r="AA140" s="21">
        <f t="shared" si="45"/>
        <v>-0.09177926121324496</v>
      </c>
      <c r="AC140" s="9">
        <v>2747277.66</v>
      </c>
      <c r="AE140" s="9">
        <v>5537429.92</v>
      </c>
      <c r="AG140" s="9">
        <f t="shared" si="46"/>
        <v>-2790152.26</v>
      </c>
      <c r="AI140" s="21">
        <f t="shared" si="47"/>
        <v>-0.5038713447049818</v>
      </c>
    </row>
    <row r="141" spans="1:35" ht="12.75" outlineLevel="1">
      <c r="A141" s="1" t="s">
        <v>448</v>
      </c>
      <c r="B141" s="16" t="s">
        <v>449</v>
      </c>
      <c r="C141" s="1" t="s">
        <v>1101</v>
      </c>
      <c r="E141" s="5">
        <v>-61029.03</v>
      </c>
      <c r="G141" s="5">
        <v>-66565.09</v>
      </c>
      <c r="I141" s="9">
        <f t="shared" si="40"/>
        <v>5536.059999999998</v>
      </c>
      <c r="K141" s="21">
        <f t="shared" si="41"/>
        <v>0.08316761834168628</v>
      </c>
      <c r="M141" s="9">
        <v>-210101.2</v>
      </c>
      <c r="O141" s="9">
        <v>-145385.35</v>
      </c>
      <c r="Q141" s="9">
        <f t="shared" si="42"/>
        <v>-64715.850000000006</v>
      </c>
      <c r="S141" s="21">
        <f t="shared" si="43"/>
        <v>-0.4451332269723188</v>
      </c>
      <c r="U141" s="9">
        <v>-210101.2</v>
      </c>
      <c r="W141" s="9">
        <v>-145385.35</v>
      </c>
      <c r="Y141" s="9">
        <f t="shared" si="44"/>
        <v>-64715.850000000006</v>
      </c>
      <c r="AA141" s="21">
        <f t="shared" si="45"/>
        <v>-0.4451332269723188</v>
      </c>
      <c r="AC141" s="9">
        <v>-923551.19</v>
      </c>
      <c r="AE141" s="9">
        <v>-2054358.73</v>
      </c>
      <c r="AG141" s="9">
        <f t="shared" si="46"/>
        <v>1130807.54</v>
      </c>
      <c r="AI141" s="21">
        <f t="shared" si="47"/>
        <v>0.5504430767064719</v>
      </c>
    </row>
    <row r="142" spans="1:35" ht="12.75" outlineLevel="1">
      <c r="A142" s="1" t="s">
        <v>450</v>
      </c>
      <c r="B142" s="16" t="s">
        <v>451</v>
      </c>
      <c r="C142" s="1" t="s">
        <v>1102</v>
      </c>
      <c r="E142" s="5">
        <v>663861.38</v>
      </c>
      <c r="G142" s="5">
        <v>2385701.32</v>
      </c>
      <c r="I142" s="9">
        <f t="shared" si="40"/>
        <v>-1721839.94</v>
      </c>
      <c r="K142" s="21">
        <f t="shared" si="41"/>
        <v>-0.7217332385933375</v>
      </c>
      <c r="M142" s="9">
        <v>3043118.91</v>
      </c>
      <c r="O142" s="9">
        <v>5640507.49</v>
      </c>
      <c r="Q142" s="9">
        <f t="shared" si="42"/>
        <v>-2597388.58</v>
      </c>
      <c r="S142" s="21">
        <f t="shared" si="43"/>
        <v>-0.4604884550911216</v>
      </c>
      <c r="U142" s="9">
        <v>3043118.91</v>
      </c>
      <c r="W142" s="9">
        <v>5640507.49</v>
      </c>
      <c r="Y142" s="9">
        <f t="shared" si="44"/>
        <v>-2597388.58</v>
      </c>
      <c r="AA142" s="21">
        <f t="shared" si="45"/>
        <v>-0.4604884550911216</v>
      </c>
      <c r="AC142" s="9">
        <v>9440957.91</v>
      </c>
      <c r="AE142" s="9">
        <v>24890481.86</v>
      </c>
      <c r="AG142" s="9">
        <f t="shared" si="46"/>
        <v>-15449523.95</v>
      </c>
      <c r="AI142" s="21">
        <f t="shared" si="47"/>
        <v>-0.6207000747071917</v>
      </c>
    </row>
    <row r="143" spans="1:35" ht="12.75" outlineLevel="1">
      <c r="A143" s="1" t="s">
        <v>452</v>
      </c>
      <c r="B143" s="16" t="s">
        <v>453</v>
      </c>
      <c r="C143" s="1" t="s">
        <v>1103</v>
      </c>
      <c r="E143" s="5">
        <v>437.38</v>
      </c>
      <c r="G143" s="5">
        <v>6257.110000000001</v>
      </c>
      <c r="I143" s="9">
        <f t="shared" si="40"/>
        <v>-5819.7300000000005</v>
      </c>
      <c r="K143" s="21">
        <f t="shared" si="41"/>
        <v>-0.9300987196964733</v>
      </c>
      <c r="M143" s="9">
        <v>42168.87</v>
      </c>
      <c r="O143" s="9">
        <v>17360.12</v>
      </c>
      <c r="Q143" s="9">
        <f t="shared" si="42"/>
        <v>24808.750000000004</v>
      </c>
      <c r="S143" s="21">
        <f t="shared" si="43"/>
        <v>1.429065582495974</v>
      </c>
      <c r="U143" s="9">
        <v>42168.87</v>
      </c>
      <c r="W143" s="9">
        <v>17360.12</v>
      </c>
      <c r="Y143" s="9">
        <f t="shared" si="44"/>
        <v>24808.750000000004</v>
      </c>
      <c r="AA143" s="21">
        <f t="shared" si="45"/>
        <v>1.429065582495974</v>
      </c>
      <c r="AC143" s="9">
        <v>80022.65</v>
      </c>
      <c r="AE143" s="9">
        <v>200764.05</v>
      </c>
      <c r="AG143" s="9">
        <f t="shared" si="46"/>
        <v>-120741.4</v>
      </c>
      <c r="AI143" s="21">
        <f t="shared" si="47"/>
        <v>-0.6014094654894638</v>
      </c>
    </row>
    <row r="144" spans="1:35" ht="12.75" outlineLevel="1">
      <c r="A144" s="1" t="s">
        <v>454</v>
      </c>
      <c r="B144" s="16" t="s">
        <v>455</v>
      </c>
      <c r="C144" s="1" t="s">
        <v>1104</v>
      </c>
      <c r="E144" s="5">
        <v>-21.16</v>
      </c>
      <c r="G144" s="5">
        <v>-6604.81</v>
      </c>
      <c r="I144" s="9">
        <f t="shared" si="40"/>
        <v>6583.650000000001</v>
      </c>
      <c r="K144" s="21">
        <f t="shared" si="41"/>
        <v>0.9967962742304473</v>
      </c>
      <c r="M144" s="9">
        <v>-3900.06</v>
      </c>
      <c r="O144" s="9">
        <v>-7571.84</v>
      </c>
      <c r="Q144" s="9">
        <f t="shared" si="42"/>
        <v>3671.78</v>
      </c>
      <c r="S144" s="21">
        <f t="shared" si="43"/>
        <v>0.4849257247908038</v>
      </c>
      <c r="U144" s="9">
        <v>-3900.06</v>
      </c>
      <c r="W144" s="9">
        <v>-7571.84</v>
      </c>
      <c r="Y144" s="9">
        <f t="shared" si="44"/>
        <v>3671.78</v>
      </c>
      <c r="AA144" s="21">
        <f t="shared" si="45"/>
        <v>0.4849257247908038</v>
      </c>
      <c r="AC144" s="9">
        <v>6878.59</v>
      </c>
      <c r="AE144" s="9">
        <v>-9259.52</v>
      </c>
      <c r="AG144" s="9">
        <f t="shared" si="46"/>
        <v>16138.11</v>
      </c>
      <c r="AI144" s="21">
        <f t="shared" si="47"/>
        <v>1.7428668008708874</v>
      </c>
    </row>
    <row r="145" spans="1:35" ht="12.75" outlineLevel="1">
      <c r="A145" s="1" t="s">
        <v>456</v>
      </c>
      <c r="B145" s="16" t="s">
        <v>457</v>
      </c>
      <c r="C145" s="1" t="s">
        <v>1105</v>
      </c>
      <c r="E145" s="5">
        <v>0</v>
      </c>
      <c r="G145" s="5">
        <v>-9201.16</v>
      </c>
      <c r="I145" s="9">
        <f t="shared" si="40"/>
        <v>9201.16</v>
      </c>
      <c r="K145" s="21" t="str">
        <f t="shared" si="41"/>
        <v>N.M.</v>
      </c>
      <c r="M145" s="9">
        <v>0</v>
      </c>
      <c r="O145" s="9">
        <v>7003.47</v>
      </c>
      <c r="Q145" s="9">
        <f t="shared" si="42"/>
        <v>-7003.47</v>
      </c>
      <c r="S145" s="21" t="str">
        <f t="shared" si="43"/>
        <v>N.M.</v>
      </c>
      <c r="U145" s="9">
        <v>0</v>
      </c>
      <c r="W145" s="9">
        <v>7003.47</v>
      </c>
      <c r="Y145" s="9">
        <f t="shared" si="44"/>
        <v>-7003.47</v>
      </c>
      <c r="AA145" s="21" t="str">
        <f t="shared" si="45"/>
        <v>N.M.</v>
      </c>
      <c r="AC145" s="9">
        <v>144380.52</v>
      </c>
      <c r="AE145" s="9">
        <v>1841995.27</v>
      </c>
      <c r="AG145" s="9">
        <f t="shared" si="46"/>
        <v>-1697614.75</v>
      </c>
      <c r="AI145" s="21">
        <f t="shared" si="47"/>
        <v>-0.9216173231541469</v>
      </c>
    </row>
    <row r="146" spans="1:35" ht="12.75" outlineLevel="1">
      <c r="A146" s="1" t="s">
        <v>458</v>
      </c>
      <c r="B146" s="16" t="s">
        <v>459</v>
      </c>
      <c r="C146" s="1" t="s">
        <v>1106</v>
      </c>
      <c r="E146" s="5">
        <v>2870.78</v>
      </c>
      <c r="G146" s="5">
        <v>-3118.55</v>
      </c>
      <c r="I146" s="9">
        <f t="shared" si="40"/>
        <v>5989.33</v>
      </c>
      <c r="K146" s="21">
        <f t="shared" si="41"/>
        <v>1.92054961440413</v>
      </c>
      <c r="M146" s="9">
        <v>2905.69</v>
      </c>
      <c r="O146" s="9">
        <v>333.54</v>
      </c>
      <c r="Q146" s="9">
        <f t="shared" si="42"/>
        <v>2572.15</v>
      </c>
      <c r="S146" s="21">
        <f t="shared" si="43"/>
        <v>7.711668765365474</v>
      </c>
      <c r="U146" s="9">
        <v>2905.69</v>
      </c>
      <c r="W146" s="9">
        <v>333.54</v>
      </c>
      <c r="Y146" s="9">
        <f t="shared" si="44"/>
        <v>2572.15</v>
      </c>
      <c r="AA146" s="21">
        <f t="shared" si="45"/>
        <v>7.711668765365474</v>
      </c>
      <c r="AC146" s="9">
        <v>34013.67</v>
      </c>
      <c r="AE146" s="9">
        <v>503.40000000000003</v>
      </c>
      <c r="AG146" s="9">
        <f t="shared" si="46"/>
        <v>33510.27</v>
      </c>
      <c r="AI146" s="21" t="str">
        <f t="shared" si="47"/>
        <v>N.M.</v>
      </c>
    </row>
    <row r="147" spans="1:35" ht="12.75" outlineLevel="1">
      <c r="A147" s="1" t="s">
        <v>460</v>
      </c>
      <c r="B147" s="16" t="s">
        <v>461</v>
      </c>
      <c r="C147" s="1" t="s">
        <v>1107</v>
      </c>
      <c r="E147" s="5">
        <v>0</v>
      </c>
      <c r="G147" s="5">
        <v>0</v>
      </c>
      <c r="I147" s="9">
        <f t="shared" si="40"/>
        <v>0</v>
      </c>
      <c r="K147" s="21">
        <f t="shared" si="41"/>
        <v>0</v>
      </c>
      <c r="M147" s="9">
        <v>0</v>
      </c>
      <c r="O147" s="9">
        <v>0</v>
      </c>
      <c r="Q147" s="9">
        <f t="shared" si="42"/>
        <v>0</v>
      </c>
      <c r="S147" s="21">
        <f t="shared" si="43"/>
        <v>0</v>
      </c>
      <c r="U147" s="9">
        <v>0</v>
      </c>
      <c r="W147" s="9">
        <v>0</v>
      </c>
      <c r="Y147" s="9">
        <f t="shared" si="44"/>
        <v>0</v>
      </c>
      <c r="AA147" s="21">
        <f t="shared" si="45"/>
        <v>0</v>
      </c>
      <c r="AC147" s="9">
        <v>-840726.3300000001</v>
      </c>
      <c r="AE147" s="9">
        <v>1894984.96</v>
      </c>
      <c r="AG147" s="9">
        <f t="shared" si="46"/>
        <v>-2735711.29</v>
      </c>
      <c r="AI147" s="21">
        <f t="shared" si="47"/>
        <v>-1.4436585765831091</v>
      </c>
    </row>
    <row r="148" spans="1:35" ht="12.75" outlineLevel="1">
      <c r="A148" s="1" t="s">
        <v>462</v>
      </c>
      <c r="B148" s="16" t="s">
        <v>463</v>
      </c>
      <c r="C148" s="1" t="s">
        <v>1108</v>
      </c>
      <c r="E148" s="5">
        <v>2174995.37</v>
      </c>
      <c r="G148" s="5">
        <v>1002674.75</v>
      </c>
      <c r="I148" s="9">
        <f t="shared" si="40"/>
        <v>1172320.62</v>
      </c>
      <c r="K148" s="21">
        <f t="shared" si="41"/>
        <v>1.1691933201668838</v>
      </c>
      <c r="M148" s="9">
        <v>4459183.16</v>
      </c>
      <c r="O148" s="9">
        <v>1432808.24</v>
      </c>
      <c r="Q148" s="9">
        <f t="shared" si="42"/>
        <v>3026374.92</v>
      </c>
      <c r="S148" s="21">
        <f t="shared" si="43"/>
        <v>2.112198154304305</v>
      </c>
      <c r="U148" s="9">
        <v>4459183.16</v>
      </c>
      <c r="W148" s="9">
        <v>1432808.24</v>
      </c>
      <c r="Y148" s="9">
        <f t="shared" si="44"/>
        <v>3026374.92</v>
      </c>
      <c r="AA148" s="21">
        <f t="shared" si="45"/>
        <v>2.112198154304305</v>
      </c>
      <c r="AC148" s="9">
        <v>12454734.780000001</v>
      </c>
      <c r="AE148" s="9">
        <v>1432808.24</v>
      </c>
      <c r="AG148" s="9">
        <f t="shared" si="46"/>
        <v>11021926.540000001</v>
      </c>
      <c r="AI148" s="21">
        <f t="shared" si="47"/>
        <v>7.692534305916611</v>
      </c>
    </row>
    <row r="149" spans="1:35" ht="12.75" outlineLevel="1">
      <c r="A149" s="1" t="s">
        <v>464</v>
      </c>
      <c r="B149" s="16" t="s">
        <v>465</v>
      </c>
      <c r="C149" s="1" t="s">
        <v>1109</v>
      </c>
      <c r="E149" s="5">
        <v>0</v>
      </c>
      <c r="G149" s="5">
        <v>-107540.36</v>
      </c>
      <c r="I149" s="9">
        <f t="shared" si="40"/>
        <v>107540.36</v>
      </c>
      <c r="K149" s="21" t="str">
        <f t="shared" si="41"/>
        <v>N.M.</v>
      </c>
      <c r="M149" s="9">
        <v>0</v>
      </c>
      <c r="O149" s="9">
        <v>0</v>
      </c>
      <c r="Q149" s="9">
        <f t="shared" si="42"/>
        <v>0</v>
      </c>
      <c r="S149" s="21">
        <f t="shared" si="43"/>
        <v>0</v>
      </c>
      <c r="U149" s="9">
        <v>0</v>
      </c>
      <c r="W149" s="9">
        <v>0</v>
      </c>
      <c r="Y149" s="9">
        <f t="shared" si="44"/>
        <v>0</v>
      </c>
      <c r="AA149" s="21">
        <f t="shared" si="45"/>
        <v>0</v>
      </c>
      <c r="AC149" s="9">
        <v>0</v>
      </c>
      <c r="AE149" s="9">
        <v>0</v>
      </c>
      <c r="AG149" s="9">
        <f t="shared" si="46"/>
        <v>0</v>
      </c>
      <c r="AI149" s="21">
        <f t="shared" si="47"/>
        <v>0</v>
      </c>
    </row>
    <row r="150" spans="1:35" ht="12.75" outlineLevel="1">
      <c r="A150" s="1" t="s">
        <v>466</v>
      </c>
      <c r="B150" s="16" t="s">
        <v>467</v>
      </c>
      <c r="C150" s="1" t="s">
        <v>1110</v>
      </c>
      <c r="E150" s="5">
        <v>0</v>
      </c>
      <c r="G150" s="5">
        <v>-335696.91000000003</v>
      </c>
      <c r="I150" s="9">
        <f t="shared" si="40"/>
        <v>335696.91000000003</v>
      </c>
      <c r="K150" s="21" t="str">
        <f t="shared" si="41"/>
        <v>N.M.</v>
      </c>
      <c r="M150" s="9">
        <v>0</v>
      </c>
      <c r="O150" s="9">
        <v>0</v>
      </c>
      <c r="Q150" s="9">
        <f t="shared" si="42"/>
        <v>0</v>
      </c>
      <c r="S150" s="21">
        <f t="shared" si="43"/>
        <v>0</v>
      </c>
      <c r="U150" s="9">
        <v>0</v>
      </c>
      <c r="W150" s="9">
        <v>0</v>
      </c>
      <c r="Y150" s="9">
        <f t="shared" si="44"/>
        <v>0</v>
      </c>
      <c r="AA150" s="21">
        <f t="shared" si="45"/>
        <v>0</v>
      </c>
      <c r="AC150" s="9">
        <v>284.39</v>
      </c>
      <c r="AE150" s="9">
        <v>0</v>
      </c>
      <c r="AG150" s="9">
        <f t="shared" si="46"/>
        <v>284.39</v>
      </c>
      <c r="AI150" s="21" t="str">
        <f t="shared" si="47"/>
        <v>N.M.</v>
      </c>
    </row>
    <row r="151" spans="1:35" ht="12.75" outlineLevel="1">
      <c r="A151" s="1" t="s">
        <v>468</v>
      </c>
      <c r="B151" s="16" t="s">
        <v>469</v>
      </c>
      <c r="C151" s="1" t="s">
        <v>1111</v>
      </c>
      <c r="E151" s="5">
        <v>0</v>
      </c>
      <c r="G151" s="5">
        <v>-16320.07</v>
      </c>
      <c r="I151" s="9">
        <f t="shared" si="40"/>
        <v>16320.07</v>
      </c>
      <c r="K151" s="21" t="str">
        <f t="shared" si="41"/>
        <v>N.M.</v>
      </c>
      <c r="M151" s="9">
        <v>0</v>
      </c>
      <c r="O151" s="9">
        <v>0</v>
      </c>
      <c r="Q151" s="9">
        <f t="shared" si="42"/>
        <v>0</v>
      </c>
      <c r="S151" s="21">
        <f t="shared" si="43"/>
        <v>0</v>
      </c>
      <c r="U151" s="9">
        <v>0</v>
      </c>
      <c r="W151" s="9">
        <v>0</v>
      </c>
      <c r="Y151" s="9">
        <f t="shared" si="44"/>
        <v>0</v>
      </c>
      <c r="AA151" s="21">
        <f t="shared" si="45"/>
        <v>0</v>
      </c>
      <c r="AC151" s="9">
        <v>0</v>
      </c>
      <c r="AE151" s="9">
        <v>0</v>
      </c>
      <c r="AG151" s="9">
        <f t="shared" si="46"/>
        <v>0</v>
      </c>
      <c r="AI151" s="21">
        <f t="shared" si="47"/>
        <v>0</v>
      </c>
    </row>
    <row r="152" spans="1:35" ht="12.75" outlineLevel="1">
      <c r="A152" s="1" t="s">
        <v>470</v>
      </c>
      <c r="B152" s="16" t="s">
        <v>471</v>
      </c>
      <c r="C152" s="1" t="s">
        <v>1112</v>
      </c>
      <c r="E152" s="5">
        <v>0</v>
      </c>
      <c r="G152" s="5">
        <v>-813743.8</v>
      </c>
      <c r="I152" s="9">
        <f t="shared" si="40"/>
        <v>813743.8</v>
      </c>
      <c r="K152" s="21" t="str">
        <f t="shared" si="41"/>
        <v>N.M.</v>
      </c>
      <c r="M152" s="9">
        <v>0</v>
      </c>
      <c r="O152" s="9">
        <v>0</v>
      </c>
      <c r="Q152" s="9">
        <f t="shared" si="42"/>
        <v>0</v>
      </c>
      <c r="S152" s="21">
        <f t="shared" si="43"/>
        <v>0</v>
      </c>
      <c r="U152" s="9">
        <v>0</v>
      </c>
      <c r="W152" s="9">
        <v>0</v>
      </c>
      <c r="Y152" s="9">
        <f t="shared" si="44"/>
        <v>0</v>
      </c>
      <c r="AA152" s="21">
        <f t="shared" si="45"/>
        <v>0</v>
      </c>
      <c r="AC152" s="9">
        <v>0</v>
      </c>
      <c r="AE152" s="9">
        <v>0</v>
      </c>
      <c r="AG152" s="9">
        <f t="shared" si="46"/>
        <v>0</v>
      </c>
      <c r="AI152" s="21">
        <f t="shared" si="47"/>
        <v>0</v>
      </c>
    </row>
    <row r="153" spans="1:35" ht="12.75" outlineLevel="1">
      <c r="A153" s="1" t="s">
        <v>472</v>
      </c>
      <c r="B153" s="16" t="s">
        <v>473</v>
      </c>
      <c r="C153" s="1" t="s">
        <v>1113</v>
      </c>
      <c r="E153" s="5">
        <v>578112.17</v>
      </c>
      <c r="G153" s="5">
        <v>967840.71</v>
      </c>
      <c r="I153" s="9">
        <f t="shared" si="40"/>
        <v>-389728.5399999999</v>
      </c>
      <c r="K153" s="21">
        <f t="shared" si="41"/>
        <v>-0.40267839115798293</v>
      </c>
      <c r="M153" s="9">
        <v>2489061.7</v>
      </c>
      <c r="O153" s="9">
        <v>4617611.45</v>
      </c>
      <c r="Q153" s="9">
        <f t="shared" si="42"/>
        <v>-2128549.75</v>
      </c>
      <c r="S153" s="21">
        <f t="shared" si="43"/>
        <v>-0.4609633731742414</v>
      </c>
      <c r="U153" s="9">
        <v>2489061.7</v>
      </c>
      <c r="W153" s="9">
        <v>4617611.45</v>
      </c>
      <c r="Y153" s="9">
        <f t="shared" si="44"/>
        <v>-2128549.75</v>
      </c>
      <c r="AA153" s="21">
        <f t="shared" si="45"/>
        <v>-0.4609633731742414</v>
      </c>
      <c r="AC153" s="9">
        <v>8995389.600000001</v>
      </c>
      <c r="AE153" s="9">
        <v>4617611.45</v>
      </c>
      <c r="AG153" s="9">
        <f t="shared" si="46"/>
        <v>4377778.150000001</v>
      </c>
      <c r="AI153" s="21">
        <f t="shared" si="47"/>
        <v>0.9480611778195416</v>
      </c>
    </row>
    <row r="154" spans="1:35" ht="12.75" outlineLevel="1">
      <c r="A154" s="1" t="s">
        <v>474</v>
      </c>
      <c r="B154" s="16" t="s">
        <v>475</v>
      </c>
      <c r="C154" s="1" t="s">
        <v>1114</v>
      </c>
      <c r="E154" s="5">
        <v>45524.463</v>
      </c>
      <c r="G154" s="5">
        <v>130327.93000000001</v>
      </c>
      <c r="I154" s="9">
        <f t="shared" si="40"/>
        <v>-84803.467</v>
      </c>
      <c r="K154" s="21">
        <f t="shared" si="41"/>
        <v>-0.6506929635113518</v>
      </c>
      <c r="M154" s="9">
        <v>224476.263</v>
      </c>
      <c r="O154" s="9">
        <v>588068.11</v>
      </c>
      <c r="Q154" s="9">
        <f t="shared" si="42"/>
        <v>-363591.84699999995</v>
      </c>
      <c r="S154" s="21">
        <f t="shared" si="43"/>
        <v>-0.6182818636433116</v>
      </c>
      <c r="U154" s="9">
        <v>224476.263</v>
      </c>
      <c r="W154" s="9">
        <v>588068.11</v>
      </c>
      <c r="Y154" s="9">
        <f t="shared" si="44"/>
        <v>-363591.84699999995</v>
      </c>
      <c r="AA154" s="21">
        <f t="shared" si="45"/>
        <v>-0.6182818636433116</v>
      </c>
      <c r="AC154" s="9">
        <v>874584.359</v>
      </c>
      <c r="AE154" s="9">
        <v>588068.11</v>
      </c>
      <c r="AG154" s="9">
        <f t="shared" si="46"/>
        <v>286516.24900000007</v>
      </c>
      <c r="AI154" s="21">
        <f t="shared" si="47"/>
        <v>0.48721609644842</v>
      </c>
    </row>
    <row r="155" spans="1:35" ht="12.75" outlineLevel="1">
      <c r="A155" s="1" t="s">
        <v>476</v>
      </c>
      <c r="B155" s="16" t="s">
        <v>477</v>
      </c>
      <c r="C155" s="1" t="s">
        <v>1115</v>
      </c>
      <c r="E155" s="5">
        <v>46347</v>
      </c>
      <c r="G155" s="5">
        <v>3793</v>
      </c>
      <c r="I155" s="9">
        <f t="shared" si="40"/>
        <v>42554</v>
      </c>
      <c r="K155" s="21" t="str">
        <f t="shared" si="41"/>
        <v>N.M.</v>
      </c>
      <c r="M155" s="9">
        <v>88666</v>
      </c>
      <c r="O155" s="9">
        <v>57106</v>
      </c>
      <c r="Q155" s="9">
        <f t="shared" si="42"/>
        <v>31560</v>
      </c>
      <c r="S155" s="21">
        <f t="shared" si="43"/>
        <v>0.5526564634189052</v>
      </c>
      <c r="U155" s="9">
        <v>88666</v>
      </c>
      <c r="W155" s="9">
        <v>57106</v>
      </c>
      <c r="Y155" s="9">
        <f t="shared" si="44"/>
        <v>31560</v>
      </c>
      <c r="AA155" s="21">
        <f t="shared" si="45"/>
        <v>0.5526564634189052</v>
      </c>
      <c r="AC155" s="9">
        <v>848872.39</v>
      </c>
      <c r="AE155" s="9">
        <v>57106</v>
      </c>
      <c r="AG155" s="9">
        <f t="shared" si="46"/>
        <v>791766.39</v>
      </c>
      <c r="AI155" s="21" t="str">
        <f t="shared" si="47"/>
        <v>N.M.</v>
      </c>
    </row>
    <row r="156" spans="1:35" ht="12.75" outlineLevel="1">
      <c r="A156" s="1" t="s">
        <v>478</v>
      </c>
      <c r="B156" s="16" t="s">
        <v>479</v>
      </c>
      <c r="C156" s="1" t="s">
        <v>1116</v>
      </c>
      <c r="E156" s="5">
        <v>2151322</v>
      </c>
      <c r="G156" s="5">
        <v>1763256</v>
      </c>
      <c r="I156" s="9">
        <f t="shared" si="40"/>
        <v>388066</v>
      </c>
      <c r="K156" s="21">
        <f t="shared" si="41"/>
        <v>0.22008488841098514</v>
      </c>
      <c r="M156" s="9">
        <v>9543812</v>
      </c>
      <c r="O156" s="9">
        <v>6135596</v>
      </c>
      <c r="Q156" s="9">
        <f t="shared" si="42"/>
        <v>3408216</v>
      </c>
      <c r="S156" s="21">
        <f t="shared" si="43"/>
        <v>0.5554824665770041</v>
      </c>
      <c r="U156" s="9">
        <v>9543812</v>
      </c>
      <c r="W156" s="9">
        <v>6135596</v>
      </c>
      <c r="Y156" s="9">
        <f t="shared" si="44"/>
        <v>3408216</v>
      </c>
      <c r="AA156" s="21">
        <f t="shared" si="45"/>
        <v>0.5554824665770041</v>
      </c>
      <c r="AC156" s="9">
        <v>33721617</v>
      </c>
      <c r="AE156" s="9">
        <v>6135596</v>
      </c>
      <c r="AG156" s="9">
        <f t="shared" si="46"/>
        <v>27586021</v>
      </c>
      <c r="AI156" s="21">
        <f t="shared" si="47"/>
        <v>4.496062159242558</v>
      </c>
    </row>
    <row r="157" spans="1:35" ht="12.75" outlineLevel="1">
      <c r="A157" s="1" t="s">
        <v>480</v>
      </c>
      <c r="B157" s="16" t="s">
        <v>481</v>
      </c>
      <c r="C157" s="1" t="s">
        <v>1117</v>
      </c>
      <c r="E157" s="5">
        <v>237020.44</v>
      </c>
      <c r="G157" s="5">
        <v>0</v>
      </c>
      <c r="I157" s="9">
        <f t="shared" si="40"/>
        <v>237020.44</v>
      </c>
      <c r="K157" s="21" t="str">
        <f t="shared" si="41"/>
        <v>N.M.</v>
      </c>
      <c r="M157" s="9">
        <v>401654.39</v>
      </c>
      <c r="O157" s="9">
        <v>0</v>
      </c>
      <c r="Q157" s="9">
        <f t="shared" si="42"/>
        <v>401654.39</v>
      </c>
      <c r="S157" s="21" t="str">
        <f t="shared" si="43"/>
        <v>N.M.</v>
      </c>
      <c r="U157" s="9">
        <v>401654.39</v>
      </c>
      <c r="W157" s="9">
        <v>0</v>
      </c>
      <c r="Y157" s="9">
        <f t="shared" si="44"/>
        <v>401654.39</v>
      </c>
      <c r="AA157" s="21" t="str">
        <f t="shared" si="45"/>
        <v>N.M.</v>
      </c>
      <c r="AC157" s="9">
        <v>1272153.473</v>
      </c>
      <c r="AE157" s="9">
        <v>0</v>
      </c>
      <c r="AG157" s="9">
        <f t="shared" si="46"/>
        <v>1272153.473</v>
      </c>
      <c r="AI157" s="21" t="str">
        <f t="shared" si="47"/>
        <v>N.M.</v>
      </c>
    </row>
    <row r="158" spans="1:68" s="90" customFormat="1" ht="12.75">
      <c r="A158" s="90" t="s">
        <v>92</v>
      </c>
      <c r="B158" s="91"/>
      <c r="C158" s="77" t="s">
        <v>1118</v>
      </c>
      <c r="D158" s="105"/>
      <c r="E158" s="105">
        <v>6419005.7930000005</v>
      </c>
      <c r="F158" s="105"/>
      <c r="G158" s="105">
        <v>6479530.779999998</v>
      </c>
      <c r="H158" s="105"/>
      <c r="I158" s="9">
        <f aca="true" t="shared" si="48" ref="I158:I164">+E158-G158</f>
        <v>-60524.98699999787</v>
      </c>
      <c r="J158" s="37" t="str">
        <f>IF((+E158-G158)=(I158),"  ",$AO$510)</f>
        <v>  </v>
      </c>
      <c r="K158" s="38">
        <f aca="true" t="shared" si="49" ref="K158:K164">IF(G158&lt;0,IF(I158=0,0,IF(OR(G158=0,E158=0),"N.M.",IF(ABS(I158/G158)&gt;=10,"N.M.",I158/(-G158)))),IF(I158=0,0,IF(OR(G158=0,E158=0),"N.M.",IF(ABS(I158/G158)&gt;=10,"N.M.",I158/G158))))</f>
        <v>-0.00934095215456294</v>
      </c>
      <c r="L158" s="39"/>
      <c r="M158" s="5">
        <v>22004357.833</v>
      </c>
      <c r="N158" s="9"/>
      <c r="O158" s="5">
        <v>21883355.349999998</v>
      </c>
      <c r="P158" s="9"/>
      <c r="Q158" s="9">
        <f aca="true" t="shared" si="50" ref="Q158:Q164">(+M158-O158)</f>
        <v>121002.4830000028</v>
      </c>
      <c r="R158" s="37" t="str">
        <f>IF((+M158-O158)=(Q158),"  ",$AO$510)</f>
        <v>  </v>
      </c>
      <c r="S158" s="38">
        <f aca="true" t="shared" si="51" ref="S158:S164">IF(O158&lt;0,IF(Q158=0,0,IF(OR(O158=0,M158=0),"N.M.",IF(ABS(Q158/O158)&gt;=10,"N.M.",Q158/(-O158)))),IF(Q158=0,0,IF(OR(O158=0,M158=0),"N.M.",IF(ABS(Q158/O158)&gt;=10,"N.M.",Q158/O158))))</f>
        <v>0.005529430065211769</v>
      </c>
      <c r="T158" s="39"/>
      <c r="U158" s="9">
        <v>22004357.833</v>
      </c>
      <c r="V158" s="9"/>
      <c r="W158" s="9">
        <v>21883355.349999998</v>
      </c>
      <c r="X158" s="9"/>
      <c r="Y158" s="9">
        <f aca="true" t="shared" si="52" ref="Y158:Y164">(+U158-W158)</f>
        <v>121002.4830000028</v>
      </c>
      <c r="Z158" s="37" t="str">
        <f>IF((+U158-W158)=(Y158),"  ",$AO$510)</f>
        <v>  </v>
      </c>
      <c r="AA158" s="38">
        <f aca="true" t="shared" si="53" ref="AA158:AA164">IF(W158&lt;0,IF(Y158=0,0,IF(OR(W158=0,U158=0),"N.M.",IF(ABS(Y158/W158)&gt;=10,"N.M.",Y158/(-W158)))),IF(Y158=0,0,IF(OR(W158=0,U158=0),"N.M.",IF(ABS(Y158/W158)&gt;=10,"N.M.",Y158/W158))))</f>
        <v>0.005529430065211769</v>
      </c>
      <c r="AB158" s="39"/>
      <c r="AC158" s="9">
        <v>77557380.17199998</v>
      </c>
      <c r="AD158" s="9"/>
      <c r="AE158" s="9">
        <v>63524299.48999999</v>
      </c>
      <c r="AF158" s="9"/>
      <c r="AG158" s="9">
        <f aca="true" t="shared" si="54" ref="AG158:AG164">(+AC158-AE158)</f>
        <v>14033080.681999989</v>
      </c>
      <c r="AH158" s="37" t="str">
        <f>IF((+AC158-AE158)=(AG158),"  ",$AO$510)</f>
        <v>  </v>
      </c>
      <c r="AI158" s="38">
        <f aca="true" t="shared" si="55" ref="AI158:AI164">IF(AE158&lt;0,IF(AG158=0,0,IF(OR(AE158=0,AC158=0),"N.M.",IF(ABS(AG158/AE158)&gt;=10,"N.M.",AG158/(-AE158)))),IF(AG158=0,0,IF(OR(AE158=0,AC158=0),"N.M.",IF(ABS(AG158/AE158)&gt;=10,"N.M.",AG158/AE158))))</f>
        <v>0.2209088615642126</v>
      </c>
      <c r="AJ158" s="105"/>
      <c r="AK158" s="105"/>
      <c r="AL158" s="105"/>
      <c r="AM158" s="105"/>
      <c r="AN158" s="105"/>
      <c r="AO158" s="105"/>
      <c r="AP158" s="106"/>
      <c r="AQ158" s="107"/>
      <c r="AR158" s="108"/>
      <c r="AS158" s="105"/>
      <c r="AT158" s="105"/>
      <c r="AU158" s="105"/>
      <c r="AV158" s="105"/>
      <c r="AW158" s="105"/>
      <c r="AX158" s="106"/>
      <c r="AY158" s="107"/>
      <c r="AZ158" s="108"/>
      <c r="BA158" s="105"/>
      <c r="BB158" s="105"/>
      <c r="BC158" s="105"/>
      <c r="BD158" s="106"/>
      <c r="BE158" s="107"/>
      <c r="BF158" s="108"/>
      <c r="BG158" s="105"/>
      <c r="BH158" s="109"/>
      <c r="BI158" s="105"/>
      <c r="BJ158" s="109"/>
      <c r="BK158" s="105"/>
      <c r="BL158" s="109"/>
      <c r="BM158" s="105"/>
      <c r="BN158" s="97"/>
      <c r="BO158" s="97"/>
      <c r="BP158" s="97"/>
    </row>
    <row r="159" spans="1:35" ht="12.75" outlineLevel="1">
      <c r="A159" s="1" t="s">
        <v>482</v>
      </c>
      <c r="B159" s="16" t="s">
        <v>483</v>
      </c>
      <c r="C159" s="1" t="s">
        <v>1119</v>
      </c>
      <c r="E159" s="5">
        <v>0</v>
      </c>
      <c r="G159" s="5">
        <v>0</v>
      </c>
      <c r="I159" s="9">
        <f t="shared" si="48"/>
        <v>0</v>
      </c>
      <c r="K159" s="21">
        <f t="shared" si="49"/>
        <v>0</v>
      </c>
      <c r="M159" s="9">
        <v>0</v>
      </c>
      <c r="O159" s="9">
        <v>332.08</v>
      </c>
      <c r="Q159" s="9">
        <f t="shared" si="50"/>
        <v>-332.08</v>
      </c>
      <c r="S159" s="21" t="str">
        <f t="shared" si="51"/>
        <v>N.M.</v>
      </c>
      <c r="U159" s="9">
        <v>0</v>
      </c>
      <c r="W159" s="9">
        <v>332.08</v>
      </c>
      <c r="Y159" s="9">
        <f t="shared" si="52"/>
        <v>-332.08</v>
      </c>
      <c r="AA159" s="21" t="str">
        <f t="shared" si="53"/>
        <v>N.M.</v>
      </c>
      <c r="AC159" s="9">
        <v>0</v>
      </c>
      <c r="AE159" s="9">
        <v>329226.64</v>
      </c>
      <c r="AG159" s="9">
        <f t="shared" si="54"/>
        <v>-329226.64</v>
      </c>
      <c r="AI159" s="21" t="str">
        <f t="shared" si="55"/>
        <v>N.M.</v>
      </c>
    </row>
    <row r="160" spans="1:35" ht="12.75" outlineLevel="1">
      <c r="A160" s="1" t="s">
        <v>484</v>
      </c>
      <c r="B160" s="16" t="s">
        <v>485</v>
      </c>
      <c r="C160" s="1" t="s">
        <v>1120</v>
      </c>
      <c r="E160" s="5">
        <v>4433465</v>
      </c>
      <c r="G160" s="5">
        <v>4271128</v>
      </c>
      <c r="I160" s="9">
        <f t="shared" si="48"/>
        <v>162337</v>
      </c>
      <c r="K160" s="21">
        <f t="shared" si="49"/>
        <v>0.038007992268084684</v>
      </c>
      <c r="M160" s="9">
        <v>17447655</v>
      </c>
      <c r="O160" s="9">
        <v>13919203</v>
      </c>
      <c r="Q160" s="9">
        <f t="shared" si="50"/>
        <v>3528452</v>
      </c>
      <c r="S160" s="21">
        <f t="shared" si="51"/>
        <v>0.25349526118700905</v>
      </c>
      <c r="U160" s="9">
        <v>17447655</v>
      </c>
      <c r="W160" s="9">
        <v>13919203</v>
      </c>
      <c r="Y160" s="9">
        <f t="shared" si="52"/>
        <v>3528452</v>
      </c>
      <c r="AA160" s="21">
        <f t="shared" si="53"/>
        <v>0.25349526118700905</v>
      </c>
      <c r="AC160" s="9">
        <v>60375792.76</v>
      </c>
      <c r="AE160" s="9">
        <v>53571034</v>
      </c>
      <c r="AG160" s="9">
        <f t="shared" si="54"/>
        <v>6804758.759999998</v>
      </c>
      <c r="AI160" s="21">
        <f t="shared" si="55"/>
        <v>0.12702309908746579</v>
      </c>
    </row>
    <row r="161" spans="1:35" ht="12.75" outlineLevel="1">
      <c r="A161" s="1" t="s">
        <v>486</v>
      </c>
      <c r="B161" s="16" t="s">
        <v>487</v>
      </c>
      <c r="C161" s="1" t="s">
        <v>1121</v>
      </c>
      <c r="E161" s="5">
        <v>492687</v>
      </c>
      <c r="G161" s="5">
        <v>39930</v>
      </c>
      <c r="I161" s="9">
        <f t="shared" si="48"/>
        <v>452757</v>
      </c>
      <c r="K161" s="21" t="str">
        <f t="shared" si="49"/>
        <v>N.M.</v>
      </c>
      <c r="M161" s="9">
        <v>793953</v>
      </c>
      <c r="O161" s="9">
        <v>929761</v>
      </c>
      <c r="Q161" s="9">
        <f t="shared" si="50"/>
        <v>-135808</v>
      </c>
      <c r="S161" s="21">
        <f t="shared" si="51"/>
        <v>-0.14606764534111455</v>
      </c>
      <c r="U161" s="9">
        <v>793953</v>
      </c>
      <c r="W161" s="9">
        <v>929761</v>
      </c>
      <c r="Y161" s="9">
        <f t="shared" si="52"/>
        <v>-135808</v>
      </c>
      <c r="AA161" s="21">
        <f t="shared" si="53"/>
        <v>-0.14606764534111455</v>
      </c>
      <c r="AC161" s="9">
        <v>8170424.7</v>
      </c>
      <c r="AE161" s="9">
        <v>60364319</v>
      </c>
      <c r="AG161" s="9">
        <f t="shared" si="54"/>
        <v>-52193894.3</v>
      </c>
      <c r="AI161" s="21">
        <f t="shared" si="55"/>
        <v>-0.8646481094237143</v>
      </c>
    </row>
    <row r="162" spans="1:35" ht="12.75" outlineLevel="1">
      <c r="A162" s="1" t="s">
        <v>488</v>
      </c>
      <c r="B162" s="16" t="s">
        <v>489</v>
      </c>
      <c r="C162" s="1" t="s">
        <v>1122</v>
      </c>
      <c r="E162" s="5">
        <v>4022941</v>
      </c>
      <c r="G162" s="5">
        <v>3190708.28</v>
      </c>
      <c r="I162" s="9">
        <f t="shared" si="48"/>
        <v>832232.7200000002</v>
      </c>
      <c r="K162" s="21">
        <f t="shared" si="49"/>
        <v>0.2608300875440735</v>
      </c>
      <c r="M162" s="9">
        <v>10300541</v>
      </c>
      <c r="O162" s="9">
        <v>10334999</v>
      </c>
      <c r="Q162" s="9">
        <f t="shared" si="50"/>
        <v>-34458</v>
      </c>
      <c r="S162" s="21">
        <f t="shared" si="51"/>
        <v>-0.0033341077246354838</v>
      </c>
      <c r="U162" s="9">
        <v>10300541</v>
      </c>
      <c r="W162" s="9">
        <v>10334999</v>
      </c>
      <c r="Y162" s="9">
        <f t="shared" si="52"/>
        <v>-34458</v>
      </c>
      <c r="AA162" s="21">
        <f t="shared" si="53"/>
        <v>-0.0033341077246354838</v>
      </c>
      <c r="AC162" s="9">
        <v>42445883</v>
      </c>
      <c r="AE162" s="9">
        <v>40154636</v>
      </c>
      <c r="AG162" s="9">
        <f t="shared" si="54"/>
        <v>2291247</v>
      </c>
      <c r="AI162" s="21">
        <f t="shared" si="55"/>
        <v>0.0570605844864339</v>
      </c>
    </row>
    <row r="163" spans="1:35" ht="12.75" outlineLevel="1">
      <c r="A163" s="1" t="s">
        <v>490</v>
      </c>
      <c r="B163" s="16" t="s">
        <v>491</v>
      </c>
      <c r="C163" s="1" t="s">
        <v>1123</v>
      </c>
      <c r="E163" s="5">
        <v>3460424.85</v>
      </c>
      <c r="G163" s="5">
        <v>5100693.94</v>
      </c>
      <c r="I163" s="9">
        <f t="shared" si="48"/>
        <v>-1640269.0900000003</v>
      </c>
      <c r="K163" s="21">
        <f t="shared" si="49"/>
        <v>-0.3215776341993184</v>
      </c>
      <c r="M163" s="9">
        <v>13821906.18</v>
      </c>
      <c r="O163" s="9">
        <v>16809235.79</v>
      </c>
      <c r="Q163" s="9">
        <f t="shared" si="50"/>
        <v>-2987329.6099999994</v>
      </c>
      <c r="S163" s="21">
        <f t="shared" si="51"/>
        <v>-0.17771953748053168</v>
      </c>
      <c r="U163" s="9">
        <v>13821906.18</v>
      </c>
      <c r="W163" s="9">
        <v>16809235.79</v>
      </c>
      <c r="Y163" s="9">
        <f t="shared" si="52"/>
        <v>-2987329.6099999994</v>
      </c>
      <c r="AA163" s="21">
        <f t="shared" si="53"/>
        <v>-0.17771953748053168</v>
      </c>
      <c r="AC163" s="9">
        <v>56567977.33</v>
      </c>
      <c r="AE163" s="9">
        <v>67763726.78999999</v>
      </c>
      <c r="AG163" s="9">
        <f t="shared" si="54"/>
        <v>-11195749.459999993</v>
      </c>
      <c r="AI163" s="21">
        <f t="shared" si="55"/>
        <v>-0.16521743992469093</v>
      </c>
    </row>
    <row r="164" spans="1:68" s="90" customFormat="1" ht="12.75">
      <c r="A164" s="90" t="s">
        <v>93</v>
      </c>
      <c r="B164" s="91"/>
      <c r="C164" s="77" t="s">
        <v>1124</v>
      </c>
      <c r="D164" s="105"/>
      <c r="E164" s="105">
        <v>12409517.85</v>
      </c>
      <c r="F164" s="105"/>
      <c r="G164" s="105">
        <v>12602460.219999999</v>
      </c>
      <c r="H164" s="105"/>
      <c r="I164" s="9">
        <f t="shared" si="48"/>
        <v>-192942.36999999918</v>
      </c>
      <c r="J164" s="37" t="str">
        <f>IF((+E164-G164)=(I164),"  ",$AO$510)</f>
        <v>  </v>
      </c>
      <c r="K164" s="38">
        <f t="shared" si="49"/>
        <v>-0.015309897165459904</v>
      </c>
      <c r="L164" s="39"/>
      <c r="M164" s="5">
        <v>42364055.18</v>
      </c>
      <c r="N164" s="9"/>
      <c r="O164" s="5">
        <v>41993530.87</v>
      </c>
      <c r="P164" s="9"/>
      <c r="Q164" s="9">
        <f t="shared" si="50"/>
        <v>370524.3100000024</v>
      </c>
      <c r="R164" s="37" t="str">
        <f>IF((+M164-O164)=(Q164),"  ",$AO$510)</f>
        <v>  </v>
      </c>
      <c r="S164" s="38">
        <f t="shared" si="51"/>
        <v>0.008823366416771193</v>
      </c>
      <c r="T164" s="39"/>
      <c r="U164" s="9">
        <v>42364055.18</v>
      </c>
      <c r="V164" s="9"/>
      <c r="W164" s="9">
        <v>41993530.87</v>
      </c>
      <c r="X164" s="9"/>
      <c r="Y164" s="9">
        <f t="shared" si="52"/>
        <v>370524.3100000024</v>
      </c>
      <c r="Z164" s="37" t="str">
        <f>IF((+U164-W164)=(Y164),"  ",$AO$510)</f>
        <v>  </v>
      </c>
      <c r="AA164" s="38">
        <f t="shared" si="53"/>
        <v>0.008823366416771193</v>
      </c>
      <c r="AB164" s="39"/>
      <c r="AC164" s="9">
        <v>167560077.79000002</v>
      </c>
      <c r="AD164" s="9"/>
      <c r="AE164" s="9">
        <v>222182942.43</v>
      </c>
      <c r="AF164" s="9"/>
      <c r="AG164" s="9">
        <f t="shared" si="54"/>
        <v>-54622864.639999986</v>
      </c>
      <c r="AH164" s="37" t="str">
        <f>IF((+AC164-AE164)=(AG164),"  ",$AO$510)</f>
        <v>  </v>
      </c>
      <c r="AI164" s="38">
        <f t="shared" si="55"/>
        <v>-0.24584634645033215</v>
      </c>
      <c r="AJ164" s="105"/>
      <c r="AK164" s="105"/>
      <c r="AL164" s="105"/>
      <c r="AM164" s="105"/>
      <c r="AN164" s="105"/>
      <c r="AO164" s="105"/>
      <c r="AP164" s="106"/>
      <c r="AQ164" s="107"/>
      <c r="AR164" s="108"/>
      <c r="AS164" s="105"/>
      <c r="AT164" s="105"/>
      <c r="AU164" s="105"/>
      <c r="AV164" s="105"/>
      <c r="AW164" s="105"/>
      <c r="AX164" s="106"/>
      <c r="AY164" s="107"/>
      <c r="AZ164" s="108"/>
      <c r="BA164" s="105"/>
      <c r="BB164" s="105"/>
      <c r="BC164" s="105"/>
      <c r="BD164" s="106"/>
      <c r="BE164" s="107"/>
      <c r="BF164" s="108"/>
      <c r="BG164" s="105"/>
      <c r="BH164" s="109"/>
      <c r="BI164" s="105"/>
      <c r="BJ164" s="109"/>
      <c r="BK164" s="105"/>
      <c r="BL164" s="109"/>
      <c r="BM164" s="105"/>
      <c r="BN164" s="97"/>
      <c r="BO164" s="97"/>
      <c r="BP164" s="97"/>
    </row>
    <row r="165" spans="1:35" ht="12.75" outlineLevel="1">
      <c r="A165" s="1" t="s">
        <v>492</v>
      </c>
      <c r="B165" s="16" t="s">
        <v>493</v>
      </c>
      <c r="C165" s="1" t="s">
        <v>1125</v>
      </c>
      <c r="E165" s="5">
        <v>0</v>
      </c>
      <c r="G165" s="5">
        <v>0</v>
      </c>
      <c r="I165" s="9">
        <f aca="true" t="shared" si="56" ref="I165:I196">+E165-G165</f>
        <v>0</v>
      </c>
      <c r="K165" s="21">
        <f aca="true" t="shared" si="57" ref="K165:K196">IF(G165&lt;0,IF(I165=0,0,IF(OR(G165=0,E165=0),"N.M.",IF(ABS(I165/G165)&gt;=10,"N.M.",I165/(-G165)))),IF(I165=0,0,IF(OR(G165=0,E165=0),"N.M.",IF(ABS(I165/G165)&gt;=10,"N.M.",I165/G165))))</f>
        <v>0</v>
      </c>
      <c r="M165" s="9">
        <v>0</v>
      </c>
      <c r="O165" s="9">
        <v>1274.82</v>
      </c>
      <c r="Q165" s="9">
        <f aca="true" t="shared" si="58" ref="Q165:Q196">(+M165-O165)</f>
        <v>-1274.82</v>
      </c>
      <c r="S165" s="21" t="str">
        <f aca="true" t="shared" si="59" ref="S165:S196">IF(O165&lt;0,IF(Q165=0,0,IF(OR(O165=0,M165=0),"N.M.",IF(ABS(Q165/O165)&gt;=10,"N.M.",Q165/(-O165)))),IF(Q165=0,0,IF(OR(O165=0,M165=0),"N.M.",IF(ABS(Q165/O165)&gt;=10,"N.M.",Q165/O165))))</f>
        <v>N.M.</v>
      </c>
      <c r="U165" s="9">
        <v>0</v>
      </c>
      <c r="W165" s="9">
        <v>1274.82</v>
      </c>
      <c r="Y165" s="9">
        <f aca="true" t="shared" si="60" ref="Y165:Y196">(+U165-W165)</f>
        <v>-1274.82</v>
      </c>
      <c r="AA165" s="21" t="str">
        <f aca="true" t="shared" si="61" ref="AA165:AA196">IF(W165&lt;0,IF(Y165=0,0,IF(OR(W165=0,U165=0),"N.M.",IF(ABS(Y165/W165)&gt;=10,"N.M.",Y165/(-W165)))),IF(Y165=0,0,IF(OR(W165=0,U165=0),"N.M.",IF(ABS(Y165/W165)&gt;=10,"N.M.",Y165/W165))))</f>
        <v>N.M.</v>
      </c>
      <c r="AC165" s="9">
        <v>0</v>
      </c>
      <c r="AE165" s="9">
        <v>0</v>
      </c>
      <c r="AG165" s="9">
        <f aca="true" t="shared" si="62" ref="AG165:AG196">(+AC165-AE165)</f>
        <v>0</v>
      </c>
      <c r="AI165" s="21">
        <f aca="true" t="shared" si="63" ref="AI165:AI196">IF(AE165&lt;0,IF(AG165=0,0,IF(OR(AE165=0,AC165=0),"N.M.",IF(ABS(AG165/AE165)&gt;=10,"N.M.",AG165/(-AE165)))),IF(AG165=0,0,IF(OR(AE165=0,AC165=0),"N.M.",IF(ABS(AG165/AE165)&gt;=10,"N.M.",AG165/AE165))))</f>
        <v>0</v>
      </c>
    </row>
    <row r="166" spans="1:35" ht="12.75" outlineLevel="1">
      <c r="A166" s="1" t="s">
        <v>494</v>
      </c>
      <c r="B166" s="16" t="s">
        <v>495</v>
      </c>
      <c r="C166" s="1" t="s">
        <v>1126</v>
      </c>
      <c r="E166" s="5">
        <v>-155</v>
      </c>
      <c r="G166" s="5">
        <v>-155</v>
      </c>
      <c r="I166" s="9">
        <f t="shared" si="56"/>
        <v>0</v>
      </c>
      <c r="K166" s="21">
        <f t="shared" si="57"/>
        <v>0</v>
      </c>
      <c r="M166" s="9">
        <v>-466</v>
      </c>
      <c r="O166" s="9">
        <v>-466</v>
      </c>
      <c r="Q166" s="9">
        <f t="shared" si="58"/>
        <v>0</v>
      </c>
      <c r="S166" s="21">
        <f t="shared" si="59"/>
        <v>0</v>
      </c>
      <c r="U166" s="9">
        <v>-466</v>
      </c>
      <c r="W166" s="9">
        <v>-466</v>
      </c>
      <c r="Y166" s="9">
        <f t="shared" si="60"/>
        <v>0</v>
      </c>
      <c r="AA166" s="21">
        <f t="shared" si="61"/>
        <v>0</v>
      </c>
      <c r="AC166" s="9">
        <v>-1861</v>
      </c>
      <c r="AE166" s="9">
        <v>-1861</v>
      </c>
      <c r="AG166" s="9">
        <f t="shared" si="62"/>
        <v>0</v>
      </c>
      <c r="AI166" s="21">
        <f t="shared" si="63"/>
        <v>0</v>
      </c>
    </row>
    <row r="167" spans="1:35" ht="12.75" outlineLevel="1">
      <c r="A167" s="1" t="s">
        <v>496</v>
      </c>
      <c r="B167" s="16" t="s">
        <v>497</v>
      </c>
      <c r="C167" s="1" t="s">
        <v>1127</v>
      </c>
      <c r="E167" s="5">
        <v>89682.36</v>
      </c>
      <c r="G167" s="5">
        <v>105689.62</v>
      </c>
      <c r="I167" s="9">
        <f t="shared" si="56"/>
        <v>-16007.259999999995</v>
      </c>
      <c r="K167" s="21">
        <f t="shared" si="57"/>
        <v>-0.15145536524778871</v>
      </c>
      <c r="M167" s="9">
        <v>277586.25</v>
      </c>
      <c r="O167" s="9">
        <v>394181.96</v>
      </c>
      <c r="Q167" s="9">
        <f t="shared" si="58"/>
        <v>-116595.71000000002</v>
      </c>
      <c r="S167" s="21">
        <f t="shared" si="59"/>
        <v>-0.2957915933037626</v>
      </c>
      <c r="U167" s="9">
        <v>277586.25</v>
      </c>
      <c r="W167" s="9">
        <v>394181.96</v>
      </c>
      <c r="Y167" s="9">
        <f t="shared" si="60"/>
        <v>-116595.71000000002</v>
      </c>
      <c r="AA167" s="21">
        <f t="shared" si="61"/>
        <v>-0.2957915933037626</v>
      </c>
      <c r="AC167" s="9">
        <v>1066744.9300000002</v>
      </c>
      <c r="AE167" s="9">
        <v>1691295.1099999999</v>
      </c>
      <c r="AG167" s="9">
        <f t="shared" si="62"/>
        <v>-624550.1799999997</v>
      </c>
      <c r="AI167" s="21">
        <f t="shared" si="63"/>
        <v>-0.3692733316068062</v>
      </c>
    </row>
    <row r="168" spans="1:35" ht="12.75" outlineLevel="1">
      <c r="A168" s="1" t="s">
        <v>498</v>
      </c>
      <c r="B168" s="16" t="s">
        <v>499</v>
      </c>
      <c r="C168" s="1" t="s">
        <v>1128</v>
      </c>
      <c r="E168" s="5">
        <v>131247.1</v>
      </c>
      <c r="G168" s="5">
        <v>96239.37</v>
      </c>
      <c r="I168" s="9">
        <f t="shared" si="56"/>
        <v>35007.73000000001</v>
      </c>
      <c r="K168" s="21">
        <f t="shared" si="57"/>
        <v>0.36375684919799467</v>
      </c>
      <c r="M168" s="9">
        <v>350464.83</v>
      </c>
      <c r="O168" s="9">
        <v>326858.31</v>
      </c>
      <c r="Q168" s="9">
        <f t="shared" si="58"/>
        <v>23606.52000000002</v>
      </c>
      <c r="S168" s="21">
        <f t="shared" si="59"/>
        <v>0.0722224868628857</v>
      </c>
      <c r="U168" s="9">
        <v>350464.83</v>
      </c>
      <c r="W168" s="9">
        <v>326858.31</v>
      </c>
      <c r="Y168" s="9">
        <f t="shared" si="60"/>
        <v>23606.52000000002</v>
      </c>
      <c r="AA168" s="21">
        <f t="shared" si="61"/>
        <v>0.0722224868628857</v>
      </c>
      <c r="AC168" s="9">
        <v>1165736.22</v>
      </c>
      <c r="AE168" s="9">
        <v>1286858.25</v>
      </c>
      <c r="AG168" s="9">
        <f t="shared" si="62"/>
        <v>-121122.03000000003</v>
      </c>
      <c r="AI168" s="21">
        <f t="shared" si="63"/>
        <v>-0.09412227803645043</v>
      </c>
    </row>
    <row r="169" spans="1:35" ht="12.75" outlineLevel="1">
      <c r="A169" s="1" t="s">
        <v>500</v>
      </c>
      <c r="B169" s="16" t="s">
        <v>501</v>
      </c>
      <c r="C169" s="1" t="s">
        <v>1129</v>
      </c>
      <c r="E169" s="5">
        <v>393473.01</v>
      </c>
      <c r="G169" s="5">
        <v>357216.59</v>
      </c>
      <c r="I169" s="9">
        <f t="shared" si="56"/>
        <v>36256.419999999984</v>
      </c>
      <c r="K169" s="21">
        <f t="shared" si="57"/>
        <v>0.10149702173686832</v>
      </c>
      <c r="M169" s="9">
        <v>1091789.33</v>
      </c>
      <c r="O169" s="9">
        <v>1458627.45</v>
      </c>
      <c r="Q169" s="9">
        <f t="shared" si="58"/>
        <v>-366838.1199999999</v>
      </c>
      <c r="S169" s="21">
        <f t="shared" si="59"/>
        <v>-0.25149541783270285</v>
      </c>
      <c r="U169" s="9">
        <v>1091789.33</v>
      </c>
      <c r="W169" s="9">
        <v>1458627.45</v>
      </c>
      <c r="Y169" s="9">
        <f t="shared" si="60"/>
        <v>-366838.1199999999</v>
      </c>
      <c r="AA169" s="21">
        <f t="shared" si="61"/>
        <v>-0.25149541783270285</v>
      </c>
      <c r="AC169" s="9">
        <v>4559795.4</v>
      </c>
      <c r="AE169" s="9">
        <v>5622860.547</v>
      </c>
      <c r="AG169" s="9">
        <f t="shared" si="62"/>
        <v>-1063065.1469999999</v>
      </c>
      <c r="AI169" s="21">
        <f t="shared" si="63"/>
        <v>-0.1890612683907275</v>
      </c>
    </row>
    <row r="170" spans="1:35" ht="12.75" outlineLevel="1">
      <c r="A170" s="1" t="s">
        <v>502</v>
      </c>
      <c r="B170" s="16" t="s">
        <v>503</v>
      </c>
      <c r="C170" s="1" t="s">
        <v>1130</v>
      </c>
      <c r="E170" s="5">
        <v>51934.36</v>
      </c>
      <c r="G170" s="5">
        <v>-239.29</v>
      </c>
      <c r="I170" s="9">
        <f t="shared" si="56"/>
        <v>52173.65</v>
      </c>
      <c r="K170" s="21" t="str">
        <f t="shared" si="57"/>
        <v>N.M.</v>
      </c>
      <c r="M170" s="9">
        <v>51934.36</v>
      </c>
      <c r="O170" s="9">
        <v>20220.7</v>
      </c>
      <c r="Q170" s="9">
        <f t="shared" si="58"/>
        <v>31713.66</v>
      </c>
      <c r="S170" s="21">
        <f t="shared" si="59"/>
        <v>1.5683759711582685</v>
      </c>
      <c r="U170" s="9">
        <v>51934.36</v>
      </c>
      <c r="W170" s="9">
        <v>20220.7</v>
      </c>
      <c r="Y170" s="9">
        <f t="shared" si="60"/>
        <v>31713.66</v>
      </c>
      <c r="AA170" s="21">
        <f t="shared" si="61"/>
        <v>1.5683759711582685</v>
      </c>
      <c r="AC170" s="9">
        <v>51934.36</v>
      </c>
      <c r="AE170" s="9">
        <v>21677.915</v>
      </c>
      <c r="AG170" s="9">
        <f t="shared" si="62"/>
        <v>30256.445</v>
      </c>
      <c r="AI170" s="21">
        <f t="shared" si="63"/>
        <v>1.3957267108022149</v>
      </c>
    </row>
    <row r="171" spans="1:35" ht="12.75" outlineLevel="1">
      <c r="A171" s="1" t="s">
        <v>504</v>
      </c>
      <c r="B171" s="16" t="s">
        <v>505</v>
      </c>
      <c r="C171" s="1" t="s">
        <v>1131</v>
      </c>
      <c r="E171" s="5">
        <v>67901.77</v>
      </c>
      <c r="G171" s="5">
        <v>134981.95</v>
      </c>
      <c r="I171" s="9">
        <f t="shared" si="56"/>
        <v>-67080.18000000001</v>
      </c>
      <c r="K171" s="21">
        <f t="shared" si="57"/>
        <v>-0.496956667169203</v>
      </c>
      <c r="M171" s="9">
        <v>221048.66</v>
      </c>
      <c r="O171" s="9">
        <v>447485.7</v>
      </c>
      <c r="Q171" s="9">
        <f t="shared" si="58"/>
        <v>-226437.04</v>
      </c>
      <c r="S171" s="21">
        <f t="shared" si="59"/>
        <v>-0.5060207287070849</v>
      </c>
      <c r="U171" s="9">
        <v>221048.66</v>
      </c>
      <c r="W171" s="9">
        <v>447485.7</v>
      </c>
      <c r="Y171" s="9">
        <f t="shared" si="60"/>
        <v>-226437.04</v>
      </c>
      <c r="AA171" s="21">
        <f t="shared" si="61"/>
        <v>-0.5060207287070849</v>
      </c>
      <c r="AC171" s="9">
        <v>1153803.54</v>
      </c>
      <c r="AE171" s="9">
        <v>1819949.361</v>
      </c>
      <c r="AG171" s="9">
        <f t="shared" si="62"/>
        <v>-666145.821</v>
      </c>
      <c r="AI171" s="21">
        <f t="shared" si="63"/>
        <v>-0.36602437148799327</v>
      </c>
    </row>
    <row r="172" spans="1:35" ht="12.75" outlineLevel="1">
      <c r="A172" s="1" t="s">
        <v>506</v>
      </c>
      <c r="B172" s="16" t="s">
        <v>507</v>
      </c>
      <c r="C172" s="1" t="s">
        <v>1132</v>
      </c>
      <c r="E172" s="5">
        <v>0</v>
      </c>
      <c r="G172" s="5">
        <v>-0.48</v>
      </c>
      <c r="I172" s="9">
        <f t="shared" si="56"/>
        <v>0.48</v>
      </c>
      <c r="K172" s="21" t="str">
        <f t="shared" si="57"/>
        <v>N.M.</v>
      </c>
      <c r="M172" s="9">
        <v>0</v>
      </c>
      <c r="O172" s="9">
        <v>1.35</v>
      </c>
      <c r="Q172" s="9">
        <f t="shared" si="58"/>
        <v>-1.35</v>
      </c>
      <c r="S172" s="21" t="str">
        <f t="shared" si="59"/>
        <v>N.M.</v>
      </c>
      <c r="U172" s="9">
        <v>0</v>
      </c>
      <c r="W172" s="9">
        <v>1.35</v>
      </c>
      <c r="Y172" s="9">
        <f t="shared" si="60"/>
        <v>-1.35</v>
      </c>
      <c r="AA172" s="21" t="str">
        <f t="shared" si="61"/>
        <v>N.M.</v>
      </c>
      <c r="AC172" s="9">
        <v>-1.35</v>
      </c>
      <c r="AE172" s="9">
        <v>1.35</v>
      </c>
      <c r="AG172" s="9">
        <f t="shared" si="62"/>
        <v>-2.7</v>
      </c>
      <c r="AI172" s="21">
        <f t="shared" si="63"/>
        <v>-2</v>
      </c>
    </row>
    <row r="173" spans="1:35" ht="12.75" outlineLevel="1">
      <c r="A173" s="1" t="s">
        <v>508</v>
      </c>
      <c r="B173" s="16" t="s">
        <v>509</v>
      </c>
      <c r="C173" s="1" t="s">
        <v>1133</v>
      </c>
      <c r="E173" s="5">
        <v>401333.16000000003</v>
      </c>
      <c r="G173" s="5">
        <v>303944.69</v>
      </c>
      <c r="I173" s="9">
        <f t="shared" si="56"/>
        <v>97388.47000000003</v>
      </c>
      <c r="K173" s="21">
        <f t="shared" si="57"/>
        <v>0.3204151057878327</v>
      </c>
      <c r="M173" s="9">
        <v>1149832.99</v>
      </c>
      <c r="O173" s="9">
        <v>1033410.02</v>
      </c>
      <c r="Q173" s="9">
        <f t="shared" si="58"/>
        <v>116422.96999999997</v>
      </c>
      <c r="S173" s="21">
        <f t="shared" si="59"/>
        <v>0.11265902956892171</v>
      </c>
      <c r="U173" s="9">
        <v>1149832.99</v>
      </c>
      <c r="W173" s="9">
        <v>1033410.02</v>
      </c>
      <c r="Y173" s="9">
        <f t="shared" si="60"/>
        <v>116422.96999999997</v>
      </c>
      <c r="AA173" s="21">
        <f t="shared" si="61"/>
        <v>0.11265902956892171</v>
      </c>
      <c r="AC173" s="9">
        <v>3481149.26</v>
      </c>
      <c r="AE173" s="9">
        <v>3496524.43</v>
      </c>
      <c r="AG173" s="9">
        <f t="shared" si="62"/>
        <v>-15375.170000000391</v>
      </c>
      <c r="AI173" s="21">
        <f t="shared" si="63"/>
        <v>-0.004397272293618835</v>
      </c>
    </row>
    <row r="174" spans="1:35" ht="12.75" outlineLevel="1">
      <c r="A174" s="1" t="s">
        <v>510</v>
      </c>
      <c r="B174" s="16" t="s">
        <v>511</v>
      </c>
      <c r="C174" s="1" t="s">
        <v>1134</v>
      </c>
      <c r="E174" s="5">
        <v>0</v>
      </c>
      <c r="G174" s="5">
        <v>-7.66</v>
      </c>
      <c r="I174" s="9">
        <f t="shared" si="56"/>
        <v>7.66</v>
      </c>
      <c r="K174" s="21" t="str">
        <f t="shared" si="57"/>
        <v>N.M.</v>
      </c>
      <c r="M174" s="9">
        <v>0</v>
      </c>
      <c r="O174" s="9">
        <v>-16.25</v>
      </c>
      <c r="Q174" s="9">
        <f t="shared" si="58"/>
        <v>16.25</v>
      </c>
      <c r="S174" s="21" t="str">
        <f t="shared" si="59"/>
        <v>N.M.</v>
      </c>
      <c r="U174" s="9">
        <v>0</v>
      </c>
      <c r="W174" s="9">
        <v>-16.25</v>
      </c>
      <c r="Y174" s="9">
        <f t="shared" si="60"/>
        <v>16.25</v>
      </c>
      <c r="AA174" s="21" t="str">
        <f t="shared" si="61"/>
        <v>N.M.</v>
      </c>
      <c r="AC174" s="9">
        <v>16.25</v>
      </c>
      <c r="AE174" s="9">
        <v>4.050000000000001</v>
      </c>
      <c r="AG174" s="9">
        <f t="shared" si="62"/>
        <v>12.2</v>
      </c>
      <c r="AI174" s="21">
        <f t="shared" si="63"/>
        <v>3.012345679012345</v>
      </c>
    </row>
    <row r="175" spans="1:35" ht="12.75" outlineLevel="1">
      <c r="A175" s="1" t="s">
        <v>512</v>
      </c>
      <c r="B175" s="16" t="s">
        <v>513</v>
      </c>
      <c r="C175" s="1" t="s">
        <v>1135</v>
      </c>
      <c r="E175" s="5">
        <v>2.7800000000000002</v>
      </c>
      <c r="G175" s="5">
        <v>0</v>
      </c>
      <c r="I175" s="9">
        <f t="shared" si="56"/>
        <v>2.7800000000000002</v>
      </c>
      <c r="K175" s="21" t="str">
        <f t="shared" si="57"/>
        <v>N.M.</v>
      </c>
      <c r="M175" s="9">
        <v>4.24</v>
      </c>
      <c r="O175" s="9">
        <v>0</v>
      </c>
      <c r="Q175" s="9">
        <f t="shared" si="58"/>
        <v>4.24</v>
      </c>
      <c r="S175" s="21" t="str">
        <f t="shared" si="59"/>
        <v>N.M.</v>
      </c>
      <c r="U175" s="9">
        <v>4.24</v>
      </c>
      <c r="W175" s="9">
        <v>0</v>
      </c>
      <c r="Y175" s="9">
        <f t="shared" si="60"/>
        <v>4.24</v>
      </c>
      <c r="AA175" s="21" t="str">
        <f t="shared" si="61"/>
        <v>N.M.</v>
      </c>
      <c r="AC175" s="9">
        <v>4.24</v>
      </c>
      <c r="AE175" s="9">
        <v>0</v>
      </c>
      <c r="AG175" s="9">
        <f t="shared" si="62"/>
        <v>4.24</v>
      </c>
      <c r="AI175" s="21" t="str">
        <f t="shared" si="63"/>
        <v>N.M.</v>
      </c>
    </row>
    <row r="176" spans="1:35" ht="12.75" outlineLevel="1">
      <c r="A176" s="1" t="s">
        <v>514</v>
      </c>
      <c r="B176" s="16" t="s">
        <v>515</v>
      </c>
      <c r="C176" s="1" t="s">
        <v>1136</v>
      </c>
      <c r="E176" s="5">
        <v>57.42</v>
      </c>
      <c r="G176" s="5">
        <v>0</v>
      </c>
      <c r="I176" s="9">
        <f t="shared" si="56"/>
        <v>57.42</v>
      </c>
      <c r="K176" s="21" t="str">
        <f t="shared" si="57"/>
        <v>N.M.</v>
      </c>
      <c r="M176" s="9">
        <v>168.72</v>
      </c>
      <c r="O176" s="9">
        <v>0</v>
      </c>
      <c r="Q176" s="9">
        <f t="shared" si="58"/>
        <v>168.72</v>
      </c>
      <c r="S176" s="21" t="str">
        <f t="shared" si="59"/>
        <v>N.M.</v>
      </c>
      <c r="U176" s="9">
        <v>168.72</v>
      </c>
      <c r="W176" s="9">
        <v>0</v>
      </c>
      <c r="Y176" s="9">
        <f t="shared" si="60"/>
        <v>168.72</v>
      </c>
      <c r="AA176" s="21" t="str">
        <f t="shared" si="61"/>
        <v>N.M.</v>
      </c>
      <c r="AC176" s="9">
        <v>191.99</v>
      </c>
      <c r="AE176" s="9">
        <v>0</v>
      </c>
      <c r="AG176" s="9">
        <f t="shared" si="62"/>
        <v>191.99</v>
      </c>
      <c r="AI176" s="21" t="str">
        <f t="shared" si="63"/>
        <v>N.M.</v>
      </c>
    </row>
    <row r="177" spans="1:35" ht="12.75" outlineLevel="1">
      <c r="A177" s="1" t="s">
        <v>516</v>
      </c>
      <c r="B177" s="16" t="s">
        <v>517</v>
      </c>
      <c r="C177" s="1" t="s">
        <v>1137</v>
      </c>
      <c r="E177" s="5">
        <v>2453.48</v>
      </c>
      <c r="G177" s="5">
        <v>9273.65</v>
      </c>
      <c r="I177" s="9">
        <f t="shared" si="56"/>
        <v>-6820.17</v>
      </c>
      <c r="K177" s="21">
        <f t="shared" si="57"/>
        <v>-0.735435346384649</v>
      </c>
      <c r="M177" s="9">
        <v>9538.12</v>
      </c>
      <c r="O177" s="9">
        <v>25233.27</v>
      </c>
      <c r="Q177" s="9">
        <f t="shared" si="58"/>
        <v>-15695.15</v>
      </c>
      <c r="S177" s="21">
        <f t="shared" si="59"/>
        <v>-0.6220022216700412</v>
      </c>
      <c r="U177" s="9">
        <v>9538.12</v>
      </c>
      <c r="W177" s="9">
        <v>25233.27</v>
      </c>
      <c r="Y177" s="9">
        <f t="shared" si="60"/>
        <v>-15695.15</v>
      </c>
      <c r="AA177" s="21">
        <f t="shared" si="61"/>
        <v>-0.6220022216700412</v>
      </c>
      <c r="AC177" s="9">
        <v>81286.27</v>
      </c>
      <c r="AE177" s="9">
        <v>82374.748</v>
      </c>
      <c r="AG177" s="9">
        <f t="shared" si="62"/>
        <v>-1088.4780000000028</v>
      </c>
      <c r="AI177" s="21">
        <f t="shared" si="63"/>
        <v>-0.013213733898160182</v>
      </c>
    </row>
    <row r="178" spans="1:35" ht="12.75" outlineLevel="1">
      <c r="A178" s="1" t="s">
        <v>518</v>
      </c>
      <c r="B178" s="16" t="s">
        <v>519</v>
      </c>
      <c r="C178" s="1" t="s">
        <v>1138</v>
      </c>
      <c r="E178" s="5">
        <v>292724.35000000003</v>
      </c>
      <c r="G178" s="5">
        <v>239750.772</v>
      </c>
      <c r="I178" s="9">
        <f t="shared" si="56"/>
        <v>52973.57800000004</v>
      </c>
      <c r="K178" s="21">
        <f t="shared" si="57"/>
        <v>0.22095268998758444</v>
      </c>
      <c r="M178" s="9">
        <v>1127836.77</v>
      </c>
      <c r="O178" s="9">
        <v>97818.602</v>
      </c>
      <c r="Q178" s="9">
        <f t="shared" si="58"/>
        <v>1030018.1680000001</v>
      </c>
      <c r="S178" s="21" t="str">
        <f t="shared" si="59"/>
        <v>N.M.</v>
      </c>
      <c r="U178" s="9">
        <v>1127836.77</v>
      </c>
      <c r="W178" s="9">
        <v>97818.602</v>
      </c>
      <c r="Y178" s="9">
        <f t="shared" si="60"/>
        <v>1030018.1680000001</v>
      </c>
      <c r="AA178" s="21" t="str">
        <f t="shared" si="61"/>
        <v>N.M.</v>
      </c>
      <c r="AC178" s="9">
        <v>4264862.309</v>
      </c>
      <c r="AE178" s="9">
        <v>5293451.79</v>
      </c>
      <c r="AG178" s="9">
        <f t="shared" si="62"/>
        <v>-1028589.4809999997</v>
      </c>
      <c r="AI178" s="21">
        <f t="shared" si="63"/>
        <v>-0.19431356358872207</v>
      </c>
    </row>
    <row r="179" spans="1:35" ht="12.75" outlineLevel="1">
      <c r="A179" s="1" t="s">
        <v>520</v>
      </c>
      <c r="B179" s="16" t="s">
        <v>521</v>
      </c>
      <c r="C179" s="1" t="s">
        <v>1139</v>
      </c>
      <c r="E179" s="5">
        <v>824</v>
      </c>
      <c r="G179" s="5">
        <v>1120</v>
      </c>
      <c r="I179" s="9">
        <f t="shared" si="56"/>
        <v>-296</v>
      </c>
      <c r="K179" s="21">
        <f t="shared" si="57"/>
        <v>-0.2642857142857143</v>
      </c>
      <c r="M179" s="9">
        <v>3176</v>
      </c>
      <c r="O179" s="9">
        <v>2719</v>
      </c>
      <c r="Q179" s="9">
        <f t="shared" si="58"/>
        <v>457</v>
      </c>
      <c r="S179" s="21">
        <f t="shared" si="59"/>
        <v>0.16807649871276203</v>
      </c>
      <c r="U179" s="9">
        <v>3176</v>
      </c>
      <c r="W179" s="9">
        <v>2719</v>
      </c>
      <c r="Y179" s="9">
        <f t="shared" si="60"/>
        <v>457</v>
      </c>
      <c r="AA179" s="21">
        <f t="shared" si="61"/>
        <v>0.16807649871276203</v>
      </c>
      <c r="AC179" s="9">
        <v>7909</v>
      </c>
      <c r="AE179" s="9">
        <v>6258</v>
      </c>
      <c r="AG179" s="9">
        <f t="shared" si="62"/>
        <v>1651</v>
      </c>
      <c r="AI179" s="21">
        <f t="shared" si="63"/>
        <v>0.2638223074464685</v>
      </c>
    </row>
    <row r="180" spans="1:35" ht="12.75" outlineLevel="1">
      <c r="A180" s="1" t="s">
        <v>522</v>
      </c>
      <c r="B180" s="16" t="s">
        <v>523</v>
      </c>
      <c r="C180" s="1" t="s">
        <v>1140</v>
      </c>
      <c r="E180" s="5">
        <v>0</v>
      </c>
      <c r="G180" s="5">
        <v>0</v>
      </c>
      <c r="I180" s="9">
        <f t="shared" si="56"/>
        <v>0</v>
      </c>
      <c r="K180" s="21">
        <f t="shared" si="57"/>
        <v>0</v>
      </c>
      <c r="M180" s="9">
        <v>0</v>
      </c>
      <c r="O180" s="9">
        <v>0</v>
      </c>
      <c r="Q180" s="9">
        <f t="shared" si="58"/>
        <v>0</v>
      </c>
      <c r="S180" s="21">
        <f t="shared" si="59"/>
        <v>0</v>
      </c>
      <c r="U180" s="9">
        <v>0</v>
      </c>
      <c r="W180" s="9">
        <v>0</v>
      </c>
      <c r="Y180" s="9">
        <f t="shared" si="60"/>
        <v>0</v>
      </c>
      <c r="AA180" s="21">
        <f t="shared" si="61"/>
        <v>0</v>
      </c>
      <c r="AC180" s="9">
        <v>0</v>
      </c>
      <c r="AE180" s="9">
        <v>-141.51</v>
      </c>
      <c r="AG180" s="9">
        <f t="shared" si="62"/>
        <v>141.51</v>
      </c>
      <c r="AI180" s="21" t="str">
        <f t="shared" si="63"/>
        <v>N.M.</v>
      </c>
    </row>
    <row r="181" spans="1:35" ht="12.75" outlineLevel="1">
      <c r="A181" s="1" t="s">
        <v>524</v>
      </c>
      <c r="B181" s="16" t="s">
        <v>525</v>
      </c>
      <c r="C181" s="1" t="s">
        <v>1141</v>
      </c>
      <c r="E181" s="5">
        <v>-3626.01</v>
      </c>
      <c r="G181" s="5">
        <v>-1627.69</v>
      </c>
      <c r="I181" s="9">
        <f t="shared" si="56"/>
        <v>-1998.3200000000002</v>
      </c>
      <c r="K181" s="21">
        <f t="shared" si="57"/>
        <v>-1.2277030638512247</v>
      </c>
      <c r="M181" s="9">
        <v>-3626.01</v>
      </c>
      <c r="O181" s="9">
        <v>-1627.69</v>
      </c>
      <c r="Q181" s="9">
        <f t="shared" si="58"/>
        <v>-1998.3200000000002</v>
      </c>
      <c r="S181" s="21">
        <f t="shared" si="59"/>
        <v>-1.2277030638512247</v>
      </c>
      <c r="U181" s="9">
        <v>-3626.01</v>
      </c>
      <c r="W181" s="9">
        <v>-1627.69</v>
      </c>
      <c r="Y181" s="9">
        <f t="shared" si="60"/>
        <v>-1998.3200000000002</v>
      </c>
      <c r="AA181" s="21">
        <f t="shared" si="61"/>
        <v>-1.2277030638512247</v>
      </c>
      <c r="AC181" s="9">
        <v>-42454.520000000004</v>
      </c>
      <c r="AE181" s="9">
        <v>-87107.43000000001</v>
      </c>
      <c r="AG181" s="9">
        <f t="shared" si="62"/>
        <v>44652.91</v>
      </c>
      <c r="AI181" s="21">
        <f t="shared" si="63"/>
        <v>0.5126188431916772</v>
      </c>
    </row>
    <row r="182" spans="1:35" ht="12.75" outlineLevel="1">
      <c r="A182" s="1" t="s">
        <v>526</v>
      </c>
      <c r="B182" s="16" t="s">
        <v>527</v>
      </c>
      <c r="C182" s="1" t="s">
        <v>1142</v>
      </c>
      <c r="E182" s="5">
        <v>0</v>
      </c>
      <c r="G182" s="5">
        <v>0</v>
      </c>
      <c r="I182" s="9">
        <f t="shared" si="56"/>
        <v>0</v>
      </c>
      <c r="K182" s="21">
        <f t="shared" si="57"/>
        <v>0</v>
      </c>
      <c r="M182" s="9">
        <v>0</v>
      </c>
      <c r="O182" s="9">
        <v>26.650000000000002</v>
      </c>
      <c r="Q182" s="9">
        <f t="shared" si="58"/>
        <v>-26.650000000000002</v>
      </c>
      <c r="S182" s="21" t="str">
        <f t="shared" si="59"/>
        <v>N.M.</v>
      </c>
      <c r="U182" s="9">
        <v>0</v>
      </c>
      <c r="W182" s="9">
        <v>26.650000000000002</v>
      </c>
      <c r="Y182" s="9">
        <f t="shared" si="60"/>
        <v>-26.650000000000002</v>
      </c>
      <c r="AA182" s="21" t="str">
        <f t="shared" si="61"/>
        <v>N.M.</v>
      </c>
      <c r="AC182" s="9">
        <v>2257.34</v>
      </c>
      <c r="AE182" s="9">
        <v>17214.97</v>
      </c>
      <c r="AG182" s="9">
        <f t="shared" si="62"/>
        <v>-14957.630000000001</v>
      </c>
      <c r="AI182" s="21">
        <f t="shared" si="63"/>
        <v>-0.8688734281848879</v>
      </c>
    </row>
    <row r="183" spans="1:35" ht="12.75" outlineLevel="1">
      <c r="A183" s="1" t="s">
        <v>528</v>
      </c>
      <c r="B183" s="16" t="s">
        <v>529</v>
      </c>
      <c r="C183" s="1" t="s">
        <v>1143</v>
      </c>
      <c r="E183" s="5">
        <v>0</v>
      </c>
      <c r="G183" s="5">
        <v>7.34</v>
      </c>
      <c r="I183" s="9">
        <f t="shared" si="56"/>
        <v>-7.34</v>
      </c>
      <c r="K183" s="21" t="str">
        <f t="shared" si="57"/>
        <v>N.M.</v>
      </c>
      <c r="M183" s="9">
        <v>-4.5200000000000005</v>
      </c>
      <c r="O183" s="9">
        <v>26.44</v>
      </c>
      <c r="Q183" s="9">
        <f t="shared" si="58"/>
        <v>-30.96</v>
      </c>
      <c r="S183" s="21">
        <f t="shared" si="59"/>
        <v>-1.1709531013615733</v>
      </c>
      <c r="U183" s="9">
        <v>-4.5200000000000005</v>
      </c>
      <c r="W183" s="9">
        <v>26.44</v>
      </c>
      <c r="Y183" s="9">
        <f t="shared" si="60"/>
        <v>-30.96</v>
      </c>
      <c r="AA183" s="21">
        <f t="shared" si="61"/>
        <v>-1.1709531013615733</v>
      </c>
      <c r="AC183" s="9">
        <v>-26.44</v>
      </c>
      <c r="AE183" s="9">
        <v>26.44</v>
      </c>
      <c r="AG183" s="9">
        <f t="shared" si="62"/>
        <v>-52.88</v>
      </c>
      <c r="AI183" s="21">
        <f t="shared" si="63"/>
        <v>-2</v>
      </c>
    </row>
    <row r="184" spans="1:35" ht="12.75" outlineLevel="1">
      <c r="A184" s="1" t="s">
        <v>530</v>
      </c>
      <c r="B184" s="16" t="s">
        <v>531</v>
      </c>
      <c r="C184" s="1" t="s">
        <v>1144</v>
      </c>
      <c r="E184" s="5">
        <v>149296.72</v>
      </c>
      <c r="G184" s="5">
        <v>116656.62</v>
      </c>
      <c r="I184" s="9">
        <f t="shared" si="56"/>
        <v>32640.100000000006</v>
      </c>
      <c r="K184" s="21">
        <f t="shared" si="57"/>
        <v>0.27979638017971037</v>
      </c>
      <c r="M184" s="9">
        <v>837166.76</v>
      </c>
      <c r="O184" s="9">
        <v>351674.93</v>
      </c>
      <c r="Q184" s="9">
        <f t="shared" si="58"/>
        <v>485491.83</v>
      </c>
      <c r="S184" s="21">
        <f t="shared" si="59"/>
        <v>1.3805130493663567</v>
      </c>
      <c r="U184" s="9">
        <v>837166.76</v>
      </c>
      <c r="W184" s="9">
        <v>351674.93</v>
      </c>
      <c r="Y184" s="9">
        <f t="shared" si="60"/>
        <v>485491.83</v>
      </c>
      <c r="AA184" s="21">
        <f t="shared" si="61"/>
        <v>1.3805130493663567</v>
      </c>
      <c r="AC184" s="9">
        <v>2293178.7800000003</v>
      </c>
      <c r="AE184" s="9">
        <v>1612319.32</v>
      </c>
      <c r="AG184" s="9">
        <f t="shared" si="62"/>
        <v>680859.4600000002</v>
      </c>
      <c r="AI184" s="21">
        <f t="shared" si="63"/>
        <v>0.4222857417598892</v>
      </c>
    </row>
    <row r="185" spans="1:35" ht="12.75" outlineLevel="1">
      <c r="A185" s="1" t="s">
        <v>532</v>
      </c>
      <c r="B185" s="16" t="s">
        <v>533</v>
      </c>
      <c r="C185" s="1" t="s">
        <v>1145</v>
      </c>
      <c r="E185" s="5">
        <v>0</v>
      </c>
      <c r="G185" s="5">
        <v>0</v>
      </c>
      <c r="I185" s="9">
        <f t="shared" si="56"/>
        <v>0</v>
      </c>
      <c r="K185" s="21">
        <f t="shared" si="57"/>
        <v>0</v>
      </c>
      <c r="M185" s="9">
        <v>0</v>
      </c>
      <c r="O185" s="9">
        <v>0</v>
      </c>
      <c r="Q185" s="9">
        <f t="shared" si="58"/>
        <v>0</v>
      </c>
      <c r="S185" s="21">
        <f t="shared" si="59"/>
        <v>0</v>
      </c>
      <c r="U185" s="9">
        <v>0</v>
      </c>
      <c r="W185" s="9">
        <v>0</v>
      </c>
      <c r="Y185" s="9">
        <f t="shared" si="60"/>
        <v>0</v>
      </c>
      <c r="AA185" s="21">
        <f t="shared" si="61"/>
        <v>0</v>
      </c>
      <c r="AC185" s="9">
        <v>0</v>
      </c>
      <c r="AE185" s="9">
        <v>-1505.63</v>
      </c>
      <c r="AG185" s="9">
        <f t="shared" si="62"/>
        <v>1505.63</v>
      </c>
      <c r="AI185" s="21" t="str">
        <f t="shared" si="63"/>
        <v>N.M.</v>
      </c>
    </row>
    <row r="186" spans="1:35" ht="12.75" outlineLevel="1">
      <c r="A186" s="1" t="s">
        <v>534</v>
      </c>
      <c r="B186" s="16" t="s">
        <v>535</v>
      </c>
      <c r="C186" s="1" t="s">
        <v>1146</v>
      </c>
      <c r="E186" s="5">
        <v>-19879.99</v>
      </c>
      <c r="G186" s="5">
        <v>0</v>
      </c>
      <c r="I186" s="9">
        <f t="shared" si="56"/>
        <v>-19879.99</v>
      </c>
      <c r="K186" s="21" t="str">
        <f t="shared" si="57"/>
        <v>N.M.</v>
      </c>
      <c r="M186" s="9">
        <v>-7632.3</v>
      </c>
      <c r="O186" s="9">
        <v>0</v>
      </c>
      <c r="Q186" s="9">
        <f t="shared" si="58"/>
        <v>-7632.3</v>
      </c>
      <c r="S186" s="21" t="str">
        <f t="shared" si="59"/>
        <v>N.M.</v>
      </c>
      <c r="U186" s="9">
        <v>-7632.3</v>
      </c>
      <c r="W186" s="9">
        <v>0</v>
      </c>
      <c r="Y186" s="9">
        <f t="shared" si="60"/>
        <v>-7632.3</v>
      </c>
      <c r="AA186" s="21" t="str">
        <f t="shared" si="61"/>
        <v>N.M.</v>
      </c>
      <c r="AC186" s="9">
        <v>511263</v>
      </c>
      <c r="AE186" s="9">
        <v>0</v>
      </c>
      <c r="AG186" s="9">
        <f t="shared" si="62"/>
        <v>511263</v>
      </c>
      <c r="AI186" s="21" t="str">
        <f t="shared" si="63"/>
        <v>N.M.</v>
      </c>
    </row>
    <row r="187" spans="1:35" ht="12.75" outlineLevel="1">
      <c r="A187" s="1" t="s">
        <v>536</v>
      </c>
      <c r="B187" s="16" t="s">
        <v>537</v>
      </c>
      <c r="C187" s="1" t="s">
        <v>1147</v>
      </c>
      <c r="E187" s="5">
        <v>32965.16</v>
      </c>
      <c r="G187" s="5">
        <v>27785.09</v>
      </c>
      <c r="I187" s="9">
        <f t="shared" si="56"/>
        <v>5180.070000000003</v>
      </c>
      <c r="K187" s="21">
        <f t="shared" si="57"/>
        <v>0.18643344326039626</v>
      </c>
      <c r="M187" s="9">
        <v>104746.92</v>
      </c>
      <c r="O187" s="9">
        <v>97213.38</v>
      </c>
      <c r="Q187" s="9">
        <f t="shared" si="58"/>
        <v>7533.539999999994</v>
      </c>
      <c r="S187" s="21">
        <f t="shared" si="59"/>
        <v>0.07749488804936104</v>
      </c>
      <c r="U187" s="9">
        <v>104746.92</v>
      </c>
      <c r="W187" s="9">
        <v>97213.38</v>
      </c>
      <c r="Y187" s="9">
        <f t="shared" si="60"/>
        <v>7533.539999999994</v>
      </c>
      <c r="AA187" s="21">
        <f t="shared" si="61"/>
        <v>0.07749488804936104</v>
      </c>
      <c r="AC187" s="9">
        <v>428161.48</v>
      </c>
      <c r="AE187" s="9">
        <v>387581.19</v>
      </c>
      <c r="AG187" s="9">
        <f t="shared" si="62"/>
        <v>40580.28999999998</v>
      </c>
      <c r="AI187" s="21">
        <f t="shared" si="63"/>
        <v>0.10470139172646634</v>
      </c>
    </row>
    <row r="188" spans="1:35" ht="12.75" outlineLevel="1">
      <c r="A188" s="1" t="s">
        <v>538</v>
      </c>
      <c r="B188" s="16" t="s">
        <v>539</v>
      </c>
      <c r="C188" s="1" t="s">
        <v>1148</v>
      </c>
      <c r="E188" s="5">
        <v>183146.64</v>
      </c>
      <c r="G188" s="5">
        <v>153468.56</v>
      </c>
      <c r="I188" s="9">
        <f t="shared" si="56"/>
        <v>29678.080000000016</v>
      </c>
      <c r="K188" s="21">
        <f t="shared" si="57"/>
        <v>0.1933821494122315</v>
      </c>
      <c r="M188" s="9">
        <v>618026.25</v>
      </c>
      <c r="O188" s="9">
        <v>660862.59</v>
      </c>
      <c r="Q188" s="9">
        <f t="shared" si="58"/>
        <v>-42836.33999999997</v>
      </c>
      <c r="S188" s="21">
        <f t="shared" si="59"/>
        <v>-0.06481883018979781</v>
      </c>
      <c r="U188" s="9">
        <v>618026.25</v>
      </c>
      <c r="W188" s="9">
        <v>660862.59</v>
      </c>
      <c r="Y188" s="9">
        <f t="shared" si="60"/>
        <v>-42836.33999999997</v>
      </c>
      <c r="AA188" s="21">
        <f t="shared" si="61"/>
        <v>-0.06481883018979781</v>
      </c>
      <c r="AC188" s="9">
        <v>2671918.4069999997</v>
      </c>
      <c r="AE188" s="9">
        <v>2545505.7199999997</v>
      </c>
      <c r="AG188" s="9">
        <f t="shared" si="62"/>
        <v>126412.68699999992</v>
      </c>
      <c r="AI188" s="21">
        <f t="shared" si="63"/>
        <v>0.049661128634195306</v>
      </c>
    </row>
    <row r="189" spans="1:35" ht="12.75" outlineLevel="1">
      <c r="A189" s="1" t="s">
        <v>540</v>
      </c>
      <c r="B189" s="16" t="s">
        <v>541</v>
      </c>
      <c r="C189" s="1" t="s">
        <v>1149</v>
      </c>
      <c r="E189" s="5">
        <v>4897.52</v>
      </c>
      <c r="G189" s="5">
        <v>3280.57</v>
      </c>
      <c r="I189" s="9">
        <f t="shared" si="56"/>
        <v>1616.9500000000003</v>
      </c>
      <c r="K189" s="21">
        <f t="shared" si="57"/>
        <v>0.49288690684850506</v>
      </c>
      <c r="M189" s="9">
        <v>6375.92</v>
      </c>
      <c r="O189" s="9">
        <v>3297.9500000000003</v>
      </c>
      <c r="Q189" s="9">
        <f t="shared" si="58"/>
        <v>3077.97</v>
      </c>
      <c r="S189" s="21">
        <f t="shared" si="59"/>
        <v>0.9332979578222834</v>
      </c>
      <c r="U189" s="9">
        <v>6375.92</v>
      </c>
      <c r="W189" s="9">
        <v>3297.9500000000003</v>
      </c>
      <c r="Y189" s="9">
        <f t="shared" si="60"/>
        <v>3077.97</v>
      </c>
      <c r="AA189" s="21">
        <f t="shared" si="61"/>
        <v>0.9332979578222834</v>
      </c>
      <c r="AC189" s="9">
        <v>11414.54</v>
      </c>
      <c r="AE189" s="9">
        <v>5517.05</v>
      </c>
      <c r="AG189" s="9">
        <f t="shared" si="62"/>
        <v>5897.490000000001</v>
      </c>
      <c r="AI189" s="21">
        <f t="shared" si="63"/>
        <v>1.0689571419508614</v>
      </c>
    </row>
    <row r="190" spans="1:35" ht="12.75" outlineLevel="1">
      <c r="A190" s="1" t="s">
        <v>542</v>
      </c>
      <c r="B190" s="16" t="s">
        <v>543</v>
      </c>
      <c r="C190" s="1" t="s">
        <v>1150</v>
      </c>
      <c r="E190" s="5">
        <v>4</v>
      </c>
      <c r="G190" s="5">
        <v>36</v>
      </c>
      <c r="I190" s="9">
        <f t="shared" si="56"/>
        <v>-32</v>
      </c>
      <c r="K190" s="21">
        <f t="shared" si="57"/>
        <v>-0.8888888888888888</v>
      </c>
      <c r="M190" s="9">
        <v>16</v>
      </c>
      <c r="O190" s="9">
        <v>128.68</v>
      </c>
      <c r="Q190" s="9">
        <f t="shared" si="58"/>
        <v>-112.68</v>
      </c>
      <c r="S190" s="21">
        <f t="shared" si="59"/>
        <v>-0.8756605533105378</v>
      </c>
      <c r="U190" s="9">
        <v>16</v>
      </c>
      <c r="W190" s="9">
        <v>128.68</v>
      </c>
      <c r="Y190" s="9">
        <f t="shared" si="60"/>
        <v>-112.68</v>
      </c>
      <c r="AA190" s="21">
        <f t="shared" si="61"/>
        <v>-0.8756605533105378</v>
      </c>
      <c r="AC190" s="9">
        <v>348</v>
      </c>
      <c r="AE190" s="9">
        <v>188.18</v>
      </c>
      <c r="AG190" s="9">
        <f t="shared" si="62"/>
        <v>159.82</v>
      </c>
      <c r="AI190" s="21">
        <f t="shared" si="63"/>
        <v>0.849293229886279</v>
      </c>
    </row>
    <row r="191" spans="1:35" ht="12.75" outlineLevel="1">
      <c r="A191" s="1" t="s">
        <v>544</v>
      </c>
      <c r="B191" s="16" t="s">
        <v>545</v>
      </c>
      <c r="C191" s="1" t="s">
        <v>1129</v>
      </c>
      <c r="E191" s="5">
        <v>51442.12</v>
      </c>
      <c r="G191" s="5">
        <v>36962.58</v>
      </c>
      <c r="I191" s="9">
        <f t="shared" si="56"/>
        <v>14479.54</v>
      </c>
      <c r="K191" s="21">
        <f t="shared" si="57"/>
        <v>0.3917351007424265</v>
      </c>
      <c r="M191" s="9">
        <v>151292.55000000002</v>
      </c>
      <c r="O191" s="9">
        <v>136618.73</v>
      </c>
      <c r="Q191" s="9">
        <f t="shared" si="58"/>
        <v>14673.820000000007</v>
      </c>
      <c r="S191" s="21">
        <f t="shared" si="59"/>
        <v>0.10740708832529776</v>
      </c>
      <c r="U191" s="9">
        <v>151292.55000000002</v>
      </c>
      <c r="W191" s="9">
        <v>136618.73</v>
      </c>
      <c r="Y191" s="9">
        <f t="shared" si="60"/>
        <v>14673.820000000007</v>
      </c>
      <c r="AA191" s="21">
        <f t="shared" si="61"/>
        <v>0.10740708832529776</v>
      </c>
      <c r="AC191" s="9">
        <v>564500.81</v>
      </c>
      <c r="AE191" s="9">
        <v>553552.142</v>
      </c>
      <c r="AG191" s="9">
        <f t="shared" si="62"/>
        <v>10948.668000000063</v>
      </c>
      <c r="AI191" s="21">
        <f t="shared" si="63"/>
        <v>0.019778928070700273</v>
      </c>
    </row>
    <row r="192" spans="1:35" ht="12.75" outlineLevel="1">
      <c r="A192" s="1" t="s">
        <v>546</v>
      </c>
      <c r="B192" s="16" t="s">
        <v>547</v>
      </c>
      <c r="C192" s="1" t="s">
        <v>1151</v>
      </c>
      <c r="E192" s="5">
        <v>-47.31</v>
      </c>
      <c r="G192" s="5">
        <v>59.92</v>
      </c>
      <c r="I192" s="9">
        <f t="shared" si="56"/>
        <v>-107.23</v>
      </c>
      <c r="K192" s="21">
        <f t="shared" si="57"/>
        <v>-1.7895527369826436</v>
      </c>
      <c r="M192" s="9">
        <v>-996.9300000000001</v>
      </c>
      <c r="O192" s="9">
        <v>158.32</v>
      </c>
      <c r="Q192" s="9">
        <f t="shared" si="58"/>
        <v>-1155.25</v>
      </c>
      <c r="S192" s="21">
        <f t="shared" si="59"/>
        <v>-7.2969302678120265</v>
      </c>
      <c r="U192" s="9">
        <v>-996.9300000000001</v>
      </c>
      <c r="W192" s="9">
        <v>158.32</v>
      </c>
      <c r="Y192" s="9">
        <f t="shared" si="60"/>
        <v>-1155.25</v>
      </c>
      <c r="AA192" s="21">
        <f t="shared" si="61"/>
        <v>-7.2969302678120265</v>
      </c>
      <c r="AC192" s="9">
        <v>865.27</v>
      </c>
      <c r="AE192" s="9">
        <v>1440.06</v>
      </c>
      <c r="AG192" s="9">
        <f t="shared" si="62"/>
        <v>-574.79</v>
      </c>
      <c r="AI192" s="21">
        <f t="shared" si="63"/>
        <v>-0.3991430912600864</v>
      </c>
    </row>
    <row r="193" spans="1:35" ht="12.75" outlineLevel="1">
      <c r="A193" s="1" t="s">
        <v>548</v>
      </c>
      <c r="B193" s="16" t="s">
        <v>549</v>
      </c>
      <c r="C193" s="1" t="s">
        <v>1152</v>
      </c>
      <c r="E193" s="5">
        <v>988.44</v>
      </c>
      <c r="G193" s="5">
        <v>648.26</v>
      </c>
      <c r="I193" s="9">
        <f t="shared" si="56"/>
        <v>340.18000000000006</v>
      </c>
      <c r="K193" s="21">
        <f t="shared" si="57"/>
        <v>0.5247585845185575</v>
      </c>
      <c r="M193" s="9">
        <v>3087.59</v>
      </c>
      <c r="O193" s="9">
        <v>3116.66</v>
      </c>
      <c r="Q193" s="9">
        <f t="shared" si="58"/>
        <v>-29.06999999999971</v>
      </c>
      <c r="S193" s="21">
        <f t="shared" si="59"/>
        <v>-0.009327292678700824</v>
      </c>
      <c r="U193" s="9">
        <v>3087.59</v>
      </c>
      <c r="W193" s="9">
        <v>3116.66</v>
      </c>
      <c r="Y193" s="9">
        <f t="shared" si="60"/>
        <v>-29.06999999999971</v>
      </c>
      <c r="AA193" s="21">
        <f t="shared" si="61"/>
        <v>-0.009327292678700824</v>
      </c>
      <c r="AC193" s="9">
        <v>10034.96</v>
      </c>
      <c r="AE193" s="9">
        <v>10226.189999999999</v>
      </c>
      <c r="AG193" s="9">
        <f t="shared" si="62"/>
        <v>-191.22999999999956</v>
      </c>
      <c r="AI193" s="21">
        <f t="shared" si="63"/>
        <v>-0.01870002415366814</v>
      </c>
    </row>
    <row r="194" spans="1:35" ht="12.75" outlineLevel="1">
      <c r="A194" s="1" t="s">
        <v>550</v>
      </c>
      <c r="B194" s="16" t="s">
        <v>551</v>
      </c>
      <c r="C194" s="1" t="s">
        <v>1153</v>
      </c>
      <c r="E194" s="5">
        <v>65749.67</v>
      </c>
      <c r="G194" s="5">
        <v>50914.380000000005</v>
      </c>
      <c r="I194" s="9">
        <f t="shared" si="56"/>
        <v>14835.289999999994</v>
      </c>
      <c r="K194" s="21">
        <f t="shared" si="57"/>
        <v>0.2913772101319901</v>
      </c>
      <c r="M194" s="9">
        <v>196380.85</v>
      </c>
      <c r="O194" s="9">
        <v>204626.06</v>
      </c>
      <c r="Q194" s="9">
        <f t="shared" si="58"/>
        <v>-8245.209999999992</v>
      </c>
      <c r="S194" s="21">
        <f t="shared" si="59"/>
        <v>-0.04029403683968695</v>
      </c>
      <c r="U194" s="9">
        <v>196380.85</v>
      </c>
      <c r="W194" s="9">
        <v>204626.06</v>
      </c>
      <c r="Y194" s="9">
        <f t="shared" si="60"/>
        <v>-8245.209999999992</v>
      </c>
      <c r="AA194" s="21">
        <f t="shared" si="61"/>
        <v>-0.04029403683968695</v>
      </c>
      <c r="AC194" s="9">
        <v>742328.39</v>
      </c>
      <c r="AE194" s="9">
        <v>779683.612</v>
      </c>
      <c r="AG194" s="9">
        <f t="shared" si="62"/>
        <v>-37355.22199999995</v>
      </c>
      <c r="AI194" s="21">
        <f t="shared" si="63"/>
        <v>-0.047910744082690755</v>
      </c>
    </row>
    <row r="195" spans="1:35" ht="12.75" outlineLevel="1">
      <c r="A195" s="1" t="s">
        <v>552</v>
      </c>
      <c r="B195" s="16" t="s">
        <v>553</v>
      </c>
      <c r="C195" s="1" t="s">
        <v>1154</v>
      </c>
      <c r="E195" s="5">
        <v>54.51</v>
      </c>
      <c r="G195" s="5">
        <v>270.06</v>
      </c>
      <c r="I195" s="9">
        <f t="shared" si="56"/>
        <v>-215.55</v>
      </c>
      <c r="K195" s="21">
        <f t="shared" si="57"/>
        <v>-0.7981559653410354</v>
      </c>
      <c r="M195" s="9">
        <v>88.73</v>
      </c>
      <c r="O195" s="9">
        <v>931.41</v>
      </c>
      <c r="Q195" s="9">
        <f t="shared" si="58"/>
        <v>-842.68</v>
      </c>
      <c r="S195" s="21">
        <f t="shared" si="59"/>
        <v>-0.9047358306223897</v>
      </c>
      <c r="U195" s="9">
        <v>88.73</v>
      </c>
      <c r="W195" s="9">
        <v>931.41</v>
      </c>
      <c r="Y195" s="9">
        <f t="shared" si="60"/>
        <v>-842.68</v>
      </c>
      <c r="AA195" s="21">
        <f t="shared" si="61"/>
        <v>-0.9047358306223897</v>
      </c>
      <c r="AC195" s="9">
        <v>823.74</v>
      </c>
      <c r="AE195" s="9">
        <v>1133.02</v>
      </c>
      <c r="AG195" s="9">
        <f t="shared" si="62"/>
        <v>-309.28</v>
      </c>
      <c r="AI195" s="21">
        <f t="shared" si="63"/>
        <v>-0.2729695857089901</v>
      </c>
    </row>
    <row r="196" spans="1:35" ht="12.75" outlineLevel="1">
      <c r="A196" s="1" t="s">
        <v>554</v>
      </c>
      <c r="B196" s="16" t="s">
        <v>555</v>
      </c>
      <c r="C196" s="1" t="s">
        <v>1155</v>
      </c>
      <c r="E196" s="5">
        <v>7486.110000000001</v>
      </c>
      <c r="G196" s="5">
        <v>8566.24</v>
      </c>
      <c r="I196" s="9">
        <f t="shared" si="56"/>
        <v>-1080.1299999999992</v>
      </c>
      <c r="K196" s="21">
        <f t="shared" si="57"/>
        <v>-0.12609149405106548</v>
      </c>
      <c r="M196" s="9">
        <v>24430.69</v>
      </c>
      <c r="O196" s="9">
        <v>24185.66</v>
      </c>
      <c r="Q196" s="9">
        <f t="shared" si="58"/>
        <v>245.02999999999884</v>
      </c>
      <c r="S196" s="21">
        <f t="shared" si="59"/>
        <v>0.010131209981451771</v>
      </c>
      <c r="U196" s="9">
        <v>24430.69</v>
      </c>
      <c r="W196" s="9">
        <v>24185.66</v>
      </c>
      <c r="Y196" s="9">
        <f t="shared" si="60"/>
        <v>245.02999999999884</v>
      </c>
      <c r="AA196" s="21">
        <f t="shared" si="61"/>
        <v>0.010131209981451771</v>
      </c>
      <c r="AC196" s="9">
        <v>82546.89</v>
      </c>
      <c r="AE196" s="9">
        <v>79097.28</v>
      </c>
      <c r="AG196" s="9">
        <f t="shared" si="62"/>
        <v>3449.6100000000006</v>
      </c>
      <c r="AI196" s="21">
        <f t="shared" si="63"/>
        <v>0.043612245579114736</v>
      </c>
    </row>
    <row r="197" spans="1:35" ht="12.75" outlineLevel="1">
      <c r="A197" s="1" t="s">
        <v>556</v>
      </c>
      <c r="B197" s="16" t="s">
        <v>557</v>
      </c>
      <c r="C197" s="1" t="s">
        <v>1156</v>
      </c>
      <c r="E197" s="5">
        <v>93087.97</v>
      </c>
      <c r="G197" s="5">
        <v>101660.52</v>
      </c>
      <c r="I197" s="9">
        <f aca="true" t="shared" si="64" ref="I197:I228">+E197-G197</f>
        <v>-8572.550000000003</v>
      </c>
      <c r="K197" s="21">
        <f aca="true" t="shared" si="65" ref="K197:K228">IF(G197&lt;0,IF(I197=0,0,IF(OR(G197=0,E197=0),"N.M.",IF(ABS(I197/G197)&gt;=10,"N.M.",I197/(-G197)))),IF(I197=0,0,IF(OR(G197=0,E197=0),"N.M.",IF(ABS(I197/G197)&gt;=10,"N.M.",I197/G197))))</f>
        <v>-0.08432526215683338</v>
      </c>
      <c r="M197" s="9">
        <v>338723.16000000003</v>
      </c>
      <c r="O197" s="9">
        <v>337428.28</v>
      </c>
      <c r="Q197" s="9">
        <f aca="true" t="shared" si="66" ref="Q197:Q228">(+M197-O197)</f>
        <v>1294.8800000000047</v>
      </c>
      <c r="S197" s="21">
        <f aca="true" t="shared" si="67" ref="S197:S228">IF(O197&lt;0,IF(Q197=0,0,IF(OR(O197=0,M197=0),"N.M.",IF(ABS(Q197/O197)&gt;=10,"N.M.",Q197/(-O197)))),IF(Q197=0,0,IF(OR(O197=0,M197=0),"N.M.",IF(ABS(Q197/O197)&gt;=10,"N.M.",Q197/O197))))</f>
        <v>0.003837496963799254</v>
      </c>
      <c r="U197" s="9">
        <v>338723.16000000003</v>
      </c>
      <c r="W197" s="9">
        <v>337428.28</v>
      </c>
      <c r="Y197" s="9">
        <f aca="true" t="shared" si="68" ref="Y197:Y228">(+U197-W197)</f>
        <v>1294.8800000000047</v>
      </c>
      <c r="AA197" s="21">
        <f aca="true" t="shared" si="69" ref="AA197:AA228">IF(W197&lt;0,IF(Y197=0,0,IF(OR(W197=0,U197=0),"N.M.",IF(ABS(Y197/W197)&gt;=10,"N.M.",Y197/(-W197)))),IF(Y197=0,0,IF(OR(W197=0,U197=0),"N.M.",IF(ABS(Y197/W197)&gt;=10,"N.M.",Y197/W197))))</f>
        <v>0.003837496963799254</v>
      </c>
      <c r="AC197" s="9">
        <v>987017.54</v>
      </c>
      <c r="AE197" s="9">
        <v>832847.1000000001</v>
      </c>
      <c r="AG197" s="9">
        <f aca="true" t="shared" si="70" ref="AG197:AG228">(+AC197-AE197)</f>
        <v>154170.43999999994</v>
      </c>
      <c r="AI197" s="21">
        <f aca="true" t="shared" si="71" ref="AI197:AI228">IF(AE197&lt;0,IF(AG197=0,0,IF(OR(AE197=0,AC197=0),"N.M.",IF(ABS(AG197/AE197)&gt;=10,"N.M.",AG197/(-AE197)))),IF(AG197=0,0,IF(OR(AE197=0,AC197=0),"N.M.",IF(ABS(AG197/AE197)&gt;=10,"N.M.",AG197/AE197))))</f>
        <v>0.18511253746335904</v>
      </c>
    </row>
    <row r="198" spans="1:35" ht="12.75" outlineLevel="1">
      <c r="A198" s="1" t="s">
        <v>558</v>
      </c>
      <c r="B198" s="16" t="s">
        <v>559</v>
      </c>
      <c r="C198" s="1" t="s">
        <v>1157</v>
      </c>
      <c r="E198" s="5">
        <v>0</v>
      </c>
      <c r="G198" s="5">
        <v>422.94</v>
      </c>
      <c r="I198" s="9">
        <f t="shared" si="64"/>
        <v>-422.94</v>
      </c>
      <c r="K198" s="21" t="str">
        <f t="shared" si="65"/>
        <v>N.M.</v>
      </c>
      <c r="M198" s="9">
        <v>0</v>
      </c>
      <c r="O198" s="9">
        <v>422.94</v>
      </c>
      <c r="Q198" s="9">
        <f t="shared" si="66"/>
        <v>-422.94</v>
      </c>
      <c r="S198" s="21" t="str">
        <f t="shared" si="67"/>
        <v>N.M.</v>
      </c>
      <c r="U198" s="9">
        <v>0</v>
      </c>
      <c r="W198" s="9">
        <v>422.94</v>
      </c>
      <c r="Y198" s="9">
        <f t="shared" si="68"/>
        <v>-422.94</v>
      </c>
      <c r="AA198" s="21" t="str">
        <f t="shared" si="69"/>
        <v>N.M.</v>
      </c>
      <c r="AC198" s="9">
        <v>18109.82</v>
      </c>
      <c r="AE198" s="9">
        <v>24145.91</v>
      </c>
      <c r="AG198" s="9">
        <f t="shared" si="70"/>
        <v>-6036.09</v>
      </c>
      <c r="AI198" s="21">
        <f t="shared" si="71"/>
        <v>-0.24998395173344057</v>
      </c>
    </row>
    <row r="199" spans="1:35" ht="12.75" outlineLevel="1">
      <c r="A199" s="1" t="s">
        <v>560</v>
      </c>
      <c r="B199" s="16" t="s">
        <v>561</v>
      </c>
      <c r="C199" s="1" t="s">
        <v>1158</v>
      </c>
      <c r="E199" s="5">
        <v>0</v>
      </c>
      <c r="G199" s="5">
        <v>36.69</v>
      </c>
      <c r="I199" s="9">
        <f t="shared" si="64"/>
        <v>-36.69</v>
      </c>
      <c r="K199" s="21" t="str">
        <f t="shared" si="65"/>
        <v>N.M.</v>
      </c>
      <c r="M199" s="9">
        <v>0</v>
      </c>
      <c r="O199" s="9">
        <v>36.69</v>
      </c>
      <c r="Q199" s="9">
        <f t="shared" si="66"/>
        <v>-36.69</v>
      </c>
      <c r="S199" s="21" t="str">
        <f t="shared" si="67"/>
        <v>N.M.</v>
      </c>
      <c r="U199" s="9">
        <v>0</v>
      </c>
      <c r="W199" s="9">
        <v>36.69</v>
      </c>
      <c r="Y199" s="9">
        <f t="shared" si="68"/>
        <v>-36.69</v>
      </c>
      <c r="AA199" s="21" t="str">
        <f t="shared" si="69"/>
        <v>N.M.</v>
      </c>
      <c r="AC199" s="9">
        <v>2891.34</v>
      </c>
      <c r="AE199" s="9">
        <v>7495.179999999999</v>
      </c>
      <c r="AG199" s="9">
        <f t="shared" si="70"/>
        <v>-4603.839999999999</v>
      </c>
      <c r="AI199" s="21">
        <f t="shared" si="71"/>
        <v>-0.6142400849612684</v>
      </c>
    </row>
    <row r="200" spans="1:35" ht="12.75" outlineLevel="1">
      <c r="A200" s="1" t="s">
        <v>562</v>
      </c>
      <c r="B200" s="16" t="s">
        <v>563</v>
      </c>
      <c r="C200" s="1" t="s">
        <v>1159</v>
      </c>
      <c r="E200" s="5">
        <v>5018.37</v>
      </c>
      <c r="G200" s="5">
        <v>1880.07</v>
      </c>
      <c r="I200" s="9">
        <f t="shared" si="64"/>
        <v>3138.3</v>
      </c>
      <c r="K200" s="21">
        <f t="shared" si="65"/>
        <v>1.669246357848378</v>
      </c>
      <c r="M200" s="9">
        <v>15916.15</v>
      </c>
      <c r="O200" s="9">
        <v>6381.83</v>
      </c>
      <c r="Q200" s="9">
        <f t="shared" si="66"/>
        <v>9534.32</v>
      </c>
      <c r="S200" s="21">
        <f t="shared" si="67"/>
        <v>1.493978999753989</v>
      </c>
      <c r="U200" s="9">
        <v>15916.15</v>
      </c>
      <c r="W200" s="9">
        <v>6381.83</v>
      </c>
      <c r="Y200" s="9">
        <f t="shared" si="68"/>
        <v>9534.32</v>
      </c>
      <c r="AA200" s="21">
        <f t="shared" si="69"/>
        <v>1.493978999753989</v>
      </c>
      <c r="AC200" s="9">
        <v>52438.91</v>
      </c>
      <c r="AE200" s="9">
        <v>21368.48</v>
      </c>
      <c r="AG200" s="9">
        <f t="shared" si="70"/>
        <v>31070.430000000004</v>
      </c>
      <c r="AI200" s="21">
        <f t="shared" si="71"/>
        <v>1.4540308903581352</v>
      </c>
    </row>
    <row r="201" spans="1:35" ht="12.75" outlineLevel="1">
      <c r="A201" s="1" t="s">
        <v>564</v>
      </c>
      <c r="B201" s="16" t="s">
        <v>565</v>
      </c>
      <c r="C201" s="1" t="s">
        <v>1160</v>
      </c>
      <c r="E201" s="5">
        <v>1747.31</v>
      </c>
      <c r="G201" s="5">
        <v>1431.24</v>
      </c>
      <c r="I201" s="9">
        <f t="shared" si="64"/>
        <v>316.06999999999994</v>
      </c>
      <c r="K201" s="21">
        <f t="shared" si="65"/>
        <v>0.22083647746010449</v>
      </c>
      <c r="M201" s="9">
        <v>6695.87</v>
      </c>
      <c r="O201" s="9">
        <v>4594</v>
      </c>
      <c r="Q201" s="9">
        <f t="shared" si="66"/>
        <v>2101.87</v>
      </c>
      <c r="S201" s="21">
        <f t="shared" si="67"/>
        <v>0.45752503265128425</v>
      </c>
      <c r="U201" s="9">
        <v>6695.87</v>
      </c>
      <c r="W201" s="9">
        <v>4594</v>
      </c>
      <c r="Y201" s="9">
        <f t="shared" si="68"/>
        <v>2101.87</v>
      </c>
      <c r="AA201" s="21">
        <f t="shared" si="69"/>
        <v>0.45752503265128425</v>
      </c>
      <c r="AC201" s="9">
        <v>18225.71</v>
      </c>
      <c r="AE201" s="9">
        <v>17892.59</v>
      </c>
      <c r="AG201" s="9">
        <f t="shared" si="70"/>
        <v>333.119999999999</v>
      </c>
      <c r="AI201" s="21">
        <f t="shared" si="71"/>
        <v>0.018617762995742873</v>
      </c>
    </row>
    <row r="202" spans="1:35" ht="12.75" outlineLevel="1">
      <c r="A202" s="1" t="s">
        <v>566</v>
      </c>
      <c r="B202" s="16" t="s">
        <v>567</v>
      </c>
      <c r="C202" s="1" t="s">
        <v>1161</v>
      </c>
      <c r="E202" s="5">
        <v>22218.74</v>
      </c>
      <c r="G202" s="5">
        <v>16465.87</v>
      </c>
      <c r="I202" s="9">
        <f t="shared" si="64"/>
        <v>5752.870000000003</v>
      </c>
      <c r="K202" s="21">
        <f t="shared" si="65"/>
        <v>0.3493814781727296</v>
      </c>
      <c r="M202" s="9">
        <v>90832.71</v>
      </c>
      <c r="O202" s="9">
        <v>59110.22</v>
      </c>
      <c r="Q202" s="9">
        <f t="shared" si="66"/>
        <v>31722.490000000005</v>
      </c>
      <c r="S202" s="21">
        <f t="shared" si="67"/>
        <v>0.5366667557657543</v>
      </c>
      <c r="U202" s="9">
        <v>90832.71</v>
      </c>
      <c r="W202" s="9">
        <v>59110.22</v>
      </c>
      <c r="Y202" s="9">
        <f t="shared" si="68"/>
        <v>31722.490000000005</v>
      </c>
      <c r="AA202" s="21">
        <f t="shared" si="69"/>
        <v>0.5366667557657543</v>
      </c>
      <c r="AC202" s="9">
        <v>221034.97000000003</v>
      </c>
      <c r="AE202" s="9">
        <v>178201.11</v>
      </c>
      <c r="AG202" s="9">
        <f t="shared" si="70"/>
        <v>42833.860000000044</v>
      </c>
      <c r="AI202" s="21">
        <f t="shared" si="71"/>
        <v>0.24036808749395583</v>
      </c>
    </row>
    <row r="203" spans="1:35" ht="12.75" outlineLevel="1">
      <c r="A203" s="1" t="s">
        <v>568</v>
      </c>
      <c r="B203" s="16" t="s">
        <v>569</v>
      </c>
      <c r="C203" s="1" t="s">
        <v>1162</v>
      </c>
      <c r="E203" s="5">
        <v>7187.64</v>
      </c>
      <c r="G203" s="5">
        <v>11671.07</v>
      </c>
      <c r="I203" s="9">
        <f t="shared" si="64"/>
        <v>-4483.429999999999</v>
      </c>
      <c r="K203" s="21">
        <f t="shared" si="65"/>
        <v>-0.3841490111874918</v>
      </c>
      <c r="M203" s="9">
        <v>30101.99</v>
      </c>
      <c r="O203" s="9">
        <v>36163.12</v>
      </c>
      <c r="Q203" s="9">
        <f t="shared" si="66"/>
        <v>-6061.130000000001</v>
      </c>
      <c r="S203" s="21">
        <f t="shared" si="67"/>
        <v>-0.16760528405734906</v>
      </c>
      <c r="U203" s="9">
        <v>30101.99</v>
      </c>
      <c r="W203" s="9">
        <v>36163.12</v>
      </c>
      <c r="Y203" s="9">
        <f t="shared" si="68"/>
        <v>-6061.130000000001</v>
      </c>
      <c r="AA203" s="21">
        <f t="shared" si="69"/>
        <v>-0.16760528405734906</v>
      </c>
      <c r="AC203" s="9">
        <v>203491.688</v>
      </c>
      <c r="AE203" s="9">
        <v>196819.859</v>
      </c>
      <c r="AG203" s="9">
        <f t="shared" si="70"/>
        <v>6671.828999999998</v>
      </c>
      <c r="AI203" s="21">
        <f t="shared" si="71"/>
        <v>0.03389814947484541</v>
      </c>
    </row>
    <row r="204" spans="1:35" ht="12.75" outlineLevel="1">
      <c r="A204" s="1" t="s">
        <v>570</v>
      </c>
      <c r="B204" s="16" t="s">
        <v>571</v>
      </c>
      <c r="C204" s="1" t="s">
        <v>1163</v>
      </c>
      <c r="E204" s="5">
        <v>26910.41</v>
      </c>
      <c r="G204" s="5">
        <v>7525.85</v>
      </c>
      <c r="I204" s="9">
        <f t="shared" si="64"/>
        <v>19384.559999999998</v>
      </c>
      <c r="K204" s="21">
        <f t="shared" si="65"/>
        <v>2.5757303161769096</v>
      </c>
      <c r="M204" s="9">
        <v>-27739.16</v>
      </c>
      <c r="O204" s="9">
        <v>85742.21</v>
      </c>
      <c r="Q204" s="9">
        <f t="shared" si="66"/>
        <v>-113481.37000000001</v>
      </c>
      <c r="S204" s="21">
        <f t="shared" si="67"/>
        <v>-1.3235181365164252</v>
      </c>
      <c r="U204" s="9">
        <v>-27739.16</v>
      </c>
      <c r="W204" s="9">
        <v>85742.21</v>
      </c>
      <c r="Y204" s="9">
        <f t="shared" si="68"/>
        <v>-113481.37000000001</v>
      </c>
      <c r="AA204" s="21">
        <f t="shared" si="69"/>
        <v>-1.3235181365164252</v>
      </c>
      <c r="AC204" s="9">
        <v>208016.02</v>
      </c>
      <c r="AE204" s="9">
        <v>303692.98600000003</v>
      </c>
      <c r="AG204" s="9">
        <f t="shared" si="70"/>
        <v>-95676.96600000004</v>
      </c>
      <c r="AI204" s="21">
        <f t="shared" si="71"/>
        <v>-0.3150450303781465</v>
      </c>
    </row>
    <row r="205" spans="1:35" ht="12.75" outlineLevel="1">
      <c r="A205" s="1" t="s">
        <v>572</v>
      </c>
      <c r="B205" s="16" t="s">
        <v>573</v>
      </c>
      <c r="C205" s="1" t="s">
        <v>1164</v>
      </c>
      <c r="E205" s="5">
        <v>8800.5</v>
      </c>
      <c r="G205" s="5">
        <v>11817</v>
      </c>
      <c r="I205" s="9">
        <f t="shared" si="64"/>
        <v>-3016.5</v>
      </c>
      <c r="K205" s="21">
        <f t="shared" si="65"/>
        <v>-0.2552678344757553</v>
      </c>
      <c r="M205" s="9">
        <v>32740.5</v>
      </c>
      <c r="O205" s="9">
        <v>36843</v>
      </c>
      <c r="Q205" s="9">
        <f t="shared" si="66"/>
        <v>-4102.5</v>
      </c>
      <c r="S205" s="21">
        <f t="shared" si="67"/>
        <v>-0.1113508671932253</v>
      </c>
      <c r="U205" s="9">
        <v>32740.5</v>
      </c>
      <c r="W205" s="9">
        <v>36843</v>
      </c>
      <c r="Y205" s="9">
        <f t="shared" si="68"/>
        <v>-4102.5</v>
      </c>
      <c r="AA205" s="21">
        <f t="shared" si="69"/>
        <v>-0.1113508671932253</v>
      </c>
      <c r="AC205" s="9">
        <v>108943.5</v>
      </c>
      <c r="AE205" s="9">
        <v>119512.5</v>
      </c>
      <c r="AG205" s="9">
        <f t="shared" si="70"/>
        <v>-10569</v>
      </c>
      <c r="AI205" s="21">
        <f t="shared" si="71"/>
        <v>-0.08843426419830562</v>
      </c>
    </row>
    <row r="206" spans="1:35" ht="12.75" outlineLevel="1">
      <c r="A206" s="1" t="s">
        <v>574</v>
      </c>
      <c r="B206" s="16" t="s">
        <v>575</v>
      </c>
      <c r="C206" s="1" t="s">
        <v>1165</v>
      </c>
      <c r="E206" s="5">
        <v>-760408</v>
      </c>
      <c r="G206" s="5">
        <v>-799954</v>
      </c>
      <c r="I206" s="9">
        <f t="shared" si="64"/>
        <v>39546</v>
      </c>
      <c r="K206" s="21">
        <f t="shared" si="65"/>
        <v>0.0494353425321956</v>
      </c>
      <c r="M206" s="9">
        <v>-2198020</v>
      </c>
      <c r="O206" s="9">
        <v>-2322310</v>
      </c>
      <c r="Q206" s="9">
        <f t="shared" si="66"/>
        <v>124290</v>
      </c>
      <c r="S206" s="21">
        <f t="shared" si="67"/>
        <v>0.05351998656510113</v>
      </c>
      <c r="U206" s="9">
        <v>-2198020</v>
      </c>
      <c r="W206" s="9">
        <v>-2322310</v>
      </c>
      <c r="Y206" s="9">
        <f t="shared" si="68"/>
        <v>124290</v>
      </c>
      <c r="AA206" s="21">
        <f t="shared" si="69"/>
        <v>0.05351998656510113</v>
      </c>
      <c r="AC206" s="9">
        <v>-8711007</v>
      </c>
      <c r="AE206" s="9">
        <v>-3807787</v>
      </c>
      <c r="AG206" s="9">
        <f t="shared" si="70"/>
        <v>-4903220</v>
      </c>
      <c r="AI206" s="21">
        <f t="shared" si="71"/>
        <v>-1.2876823204659293</v>
      </c>
    </row>
    <row r="207" spans="1:35" ht="12.75" outlineLevel="1">
      <c r="A207" s="1" t="s">
        <v>576</v>
      </c>
      <c r="B207" s="16" t="s">
        <v>577</v>
      </c>
      <c r="C207" s="1" t="s">
        <v>1166</v>
      </c>
      <c r="E207" s="5">
        <v>129039.67</v>
      </c>
      <c r="G207" s="5">
        <v>55293.36</v>
      </c>
      <c r="I207" s="9">
        <f t="shared" si="64"/>
        <v>73746.31</v>
      </c>
      <c r="K207" s="21">
        <f t="shared" si="65"/>
        <v>1.3337281366153186</v>
      </c>
      <c r="M207" s="9">
        <v>390467.13</v>
      </c>
      <c r="O207" s="9">
        <v>168741.39</v>
      </c>
      <c r="Q207" s="9">
        <f t="shared" si="66"/>
        <v>221725.74</v>
      </c>
      <c r="S207" s="21">
        <f t="shared" si="67"/>
        <v>1.3139973541761152</v>
      </c>
      <c r="U207" s="9">
        <v>390467.13</v>
      </c>
      <c r="W207" s="9">
        <v>168741.39</v>
      </c>
      <c r="Y207" s="9">
        <f t="shared" si="68"/>
        <v>221725.74</v>
      </c>
      <c r="AA207" s="21">
        <f t="shared" si="69"/>
        <v>1.3139973541761152</v>
      </c>
      <c r="AC207" s="9">
        <v>1215149.99</v>
      </c>
      <c r="AE207" s="9">
        <v>510844.36000000004</v>
      </c>
      <c r="AG207" s="9">
        <f t="shared" si="70"/>
        <v>704305.6299999999</v>
      </c>
      <c r="AI207" s="21">
        <f t="shared" si="71"/>
        <v>1.378708830219834</v>
      </c>
    </row>
    <row r="208" spans="1:35" ht="12.75" outlineLevel="1">
      <c r="A208" s="1" t="s">
        <v>578</v>
      </c>
      <c r="B208" s="16" t="s">
        <v>579</v>
      </c>
      <c r="C208" s="1" t="s">
        <v>1167</v>
      </c>
      <c r="E208" s="5">
        <v>-18300.75</v>
      </c>
      <c r="G208" s="5">
        <v>0</v>
      </c>
      <c r="I208" s="9">
        <f t="shared" si="64"/>
        <v>-18300.75</v>
      </c>
      <c r="K208" s="21" t="str">
        <f t="shared" si="65"/>
        <v>N.M.</v>
      </c>
      <c r="M208" s="9">
        <v>-55319.22</v>
      </c>
      <c r="O208" s="9">
        <v>0</v>
      </c>
      <c r="Q208" s="9">
        <f t="shared" si="66"/>
        <v>-55319.22</v>
      </c>
      <c r="S208" s="21" t="str">
        <f t="shared" si="67"/>
        <v>N.M.</v>
      </c>
      <c r="U208" s="9">
        <v>-55319.22</v>
      </c>
      <c r="W208" s="9">
        <v>0</v>
      </c>
      <c r="Y208" s="9">
        <f t="shared" si="68"/>
        <v>-55319.22</v>
      </c>
      <c r="AA208" s="21" t="str">
        <f t="shared" si="69"/>
        <v>N.M.</v>
      </c>
      <c r="AC208" s="9">
        <v>-188059.929</v>
      </c>
      <c r="AE208" s="9">
        <v>0</v>
      </c>
      <c r="AG208" s="9">
        <f t="shared" si="70"/>
        <v>-188059.929</v>
      </c>
      <c r="AI208" s="21" t="str">
        <f t="shared" si="71"/>
        <v>N.M.</v>
      </c>
    </row>
    <row r="209" spans="1:35" ht="12.75" outlineLevel="1">
      <c r="A209" s="1" t="s">
        <v>580</v>
      </c>
      <c r="B209" s="16" t="s">
        <v>581</v>
      </c>
      <c r="C209" s="1" t="s">
        <v>1168</v>
      </c>
      <c r="E209" s="5">
        <v>99553.05</v>
      </c>
      <c r="G209" s="5">
        <v>39821.484</v>
      </c>
      <c r="I209" s="9">
        <f t="shared" si="64"/>
        <v>59731.566000000006</v>
      </c>
      <c r="K209" s="21">
        <f t="shared" si="65"/>
        <v>1.4999834260320386</v>
      </c>
      <c r="M209" s="9">
        <v>250305</v>
      </c>
      <c r="O209" s="9">
        <v>-90723.536</v>
      </c>
      <c r="Q209" s="9">
        <f t="shared" si="66"/>
        <v>341028.53599999996</v>
      </c>
      <c r="S209" s="21">
        <f t="shared" si="67"/>
        <v>3.7589863781323514</v>
      </c>
      <c r="U209" s="9">
        <v>250305</v>
      </c>
      <c r="W209" s="9">
        <v>-90723.536</v>
      </c>
      <c r="Y209" s="9">
        <f t="shared" si="68"/>
        <v>341028.53599999996</v>
      </c>
      <c r="AA209" s="21">
        <f t="shared" si="69"/>
        <v>3.7589863781323514</v>
      </c>
      <c r="AC209" s="9">
        <v>887033.62</v>
      </c>
      <c r="AE209" s="9">
        <v>925118.4450000001</v>
      </c>
      <c r="AG209" s="9">
        <f t="shared" si="70"/>
        <v>-38084.82500000007</v>
      </c>
      <c r="AI209" s="21">
        <f t="shared" si="71"/>
        <v>-0.04116751233946056</v>
      </c>
    </row>
    <row r="210" spans="1:35" ht="12.75" outlineLevel="1">
      <c r="A210" s="1" t="s">
        <v>582</v>
      </c>
      <c r="B210" s="16" t="s">
        <v>583</v>
      </c>
      <c r="C210" s="1" t="s">
        <v>1169</v>
      </c>
      <c r="E210" s="5">
        <v>401</v>
      </c>
      <c r="G210" s="5">
        <v>1662.72</v>
      </c>
      <c r="I210" s="9">
        <f t="shared" si="64"/>
        <v>-1261.72</v>
      </c>
      <c r="K210" s="21">
        <f t="shared" si="65"/>
        <v>-0.7588289068514241</v>
      </c>
      <c r="M210" s="9">
        <v>401</v>
      </c>
      <c r="O210" s="9">
        <v>4780.5</v>
      </c>
      <c r="Q210" s="9">
        <f t="shared" si="66"/>
        <v>-4379.5</v>
      </c>
      <c r="S210" s="21">
        <f t="shared" si="67"/>
        <v>-0.9161175609245895</v>
      </c>
      <c r="U210" s="9">
        <v>401</v>
      </c>
      <c r="W210" s="9">
        <v>4780.5</v>
      </c>
      <c r="Y210" s="9">
        <f t="shared" si="68"/>
        <v>-4379.5</v>
      </c>
      <c r="AA210" s="21">
        <f t="shared" si="69"/>
        <v>-0.9161175609245895</v>
      </c>
      <c r="AC210" s="9">
        <v>4483.93</v>
      </c>
      <c r="AE210" s="9">
        <v>4927.01</v>
      </c>
      <c r="AG210" s="9">
        <f t="shared" si="70"/>
        <v>-443.0799999999999</v>
      </c>
      <c r="AI210" s="21">
        <f t="shared" si="71"/>
        <v>-0.0899287803353352</v>
      </c>
    </row>
    <row r="211" spans="1:35" ht="12.75" outlineLevel="1">
      <c r="A211" s="1" t="s">
        <v>584</v>
      </c>
      <c r="B211" s="16" t="s">
        <v>585</v>
      </c>
      <c r="C211" s="1" t="s">
        <v>1170</v>
      </c>
      <c r="E211" s="5">
        <v>8664.55</v>
      </c>
      <c r="G211" s="5">
        <v>8244.94</v>
      </c>
      <c r="I211" s="9">
        <f t="shared" si="64"/>
        <v>419.60999999999876</v>
      </c>
      <c r="K211" s="21">
        <f t="shared" si="65"/>
        <v>0.050893032575130774</v>
      </c>
      <c r="M211" s="9">
        <v>26194.08</v>
      </c>
      <c r="O211" s="9">
        <v>23346.75</v>
      </c>
      <c r="Q211" s="9">
        <f t="shared" si="66"/>
        <v>2847.3300000000017</v>
      </c>
      <c r="S211" s="21">
        <f t="shared" si="67"/>
        <v>0.12195830254746386</v>
      </c>
      <c r="U211" s="9">
        <v>26194.08</v>
      </c>
      <c r="W211" s="9">
        <v>23346.75</v>
      </c>
      <c r="Y211" s="9">
        <f t="shared" si="68"/>
        <v>2847.3300000000017</v>
      </c>
      <c r="AA211" s="21">
        <f t="shared" si="69"/>
        <v>0.12195830254746386</v>
      </c>
      <c r="AC211" s="9">
        <v>92081.74</v>
      </c>
      <c r="AE211" s="9">
        <v>89047.49</v>
      </c>
      <c r="AG211" s="9">
        <f t="shared" si="70"/>
        <v>3034.25</v>
      </c>
      <c r="AI211" s="21">
        <f t="shared" si="71"/>
        <v>0.03407451462135541</v>
      </c>
    </row>
    <row r="212" spans="1:35" ht="12.75" outlineLevel="1">
      <c r="A212" s="1" t="s">
        <v>586</v>
      </c>
      <c r="B212" s="16" t="s">
        <v>587</v>
      </c>
      <c r="C212" s="1" t="s">
        <v>1171</v>
      </c>
      <c r="E212" s="5">
        <v>110420.8</v>
      </c>
      <c r="G212" s="5">
        <v>101129.31</v>
      </c>
      <c r="I212" s="9">
        <f t="shared" si="64"/>
        <v>9291.490000000005</v>
      </c>
      <c r="K212" s="21">
        <f t="shared" si="65"/>
        <v>0.0918773202348558</v>
      </c>
      <c r="M212" s="9">
        <v>360267.5</v>
      </c>
      <c r="O212" s="9">
        <v>328748.71</v>
      </c>
      <c r="Q212" s="9">
        <f t="shared" si="66"/>
        <v>31518.78999999998</v>
      </c>
      <c r="S212" s="21">
        <f t="shared" si="67"/>
        <v>0.09587502259704678</v>
      </c>
      <c r="U212" s="9">
        <v>360267.5</v>
      </c>
      <c r="W212" s="9">
        <v>328748.71</v>
      </c>
      <c r="Y212" s="9">
        <f t="shared" si="68"/>
        <v>31518.78999999998</v>
      </c>
      <c r="AA212" s="21">
        <f t="shared" si="69"/>
        <v>0.09587502259704678</v>
      </c>
      <c r="AC212" s="9">
        <v>1110595</v>
      </c>
      <c r="AE212" s="9">
        <v>918753.48</v>
      </c>
      <c r="AG212" s="9">
        <f t="shared" si="70"/>
        <v>191841.52000000002</v>
      </c>
      <c r="AI212" s="21">
        <f t="shared" si="71"/>
        <v>0.20880630569148975</v>
      </c>
    </row>
    <row r="213" spans="1:35" ht="12.75" outlineLevel="1">
      <c r="A213" s="1" t="s">
        <v>588</v>
      </c>
      <c r="B213" s="16" t="s">
        <v>589</v>
      </c>
      <c r="C213" s="1" t="s">
        <v>1129</v>
      </c>
      <c r="E213" s="5">
        <v>63388.92</v>
      </c>
      <c r="G213" s="5">
        <v>-228712.15</v>
      </c>
      <c r="I213" s="9">
        <f t="shared" si="64"/>
        <v>292101.07</v>
      </c>
      <c r="K213" s="21">
        <f t="shared" si="65"/>
        <v>1.2771558922427164</v>
      </c>
      <c r="M213" s="9">
        <v>242702.54</v>
      </c>
      <c r="O213" s="9">
        <v>166829.28</v>
      </c>
      <c r="Q213" s="9">
        <f t="shared" si="66"/>
        <v>75873.26000000001</v>
      </c>
      <c r="S213" s="21">
        <f t="shared" si="67"/>
        <v>0.4547958248096498</v>
      </c>
      <c r="U213" s="9">
        <v>242702.54</v>
      </c>
      <c r="W213" s="9">
        <v>166829.28</v>
      </c>
      <c r="Y213" s="9">
        <f t="shared" si="68"/>
        <v>75873.26000000001</v>
      </c>
      <c r="AA213" s="21">
        <f t="shared" si="69"/>
        <v>0.4547958248096498</v>
      </c>
      <c r="AC213" s="9">
        <v>897330.8300000001</v>
      </c>
      <c r="AE213" s="9">
        <v>1026462.018</v>
      </c>
      <c r="AG213" s="9">
        <f t="shared" si="70"/>
        <v>-129131.18799999997</v>
      </c>
      <c r="AI213" s="21">
        <f t="shared" si="71"/>
        <v>-0.12580220771500575</v>
      </c>
    </row>
    <row r="214" spans="1:35" ht="12.75" outlineLevel="1">
      <c r="A214" s="1" t="s">
        <v>590</v>
      </c>
      <c r="B214" s="16" t="s">
        <v>591</v>
      </c>
      <c r="C214" s="1" t="s">
        <v>1151</v>
      </c>
      <c r="E214" s="5">
        <v>242.81</v>
      </c>
      <c r="G214" s="5">
        <v>267.04</v>
      </c>
      <c r="I214" s="9">
        <f t="shared" si="64"/>
        <v>-24.230000000000018</v>
      </c>
      <c r="K214" s="21">
        <f t="shared" si="65"/>
        <v>-0.09073547034152193</v>
      </c>
      <c r="M214" s="9">
        <v>17.25</v>
      </c>
      <c r="O214" s="9">
        <v>1356.64</v>
      </c>
      <c r="Q214" s="9">
        <f t="shared" si="66"/>
        <v>-1339.39</v>
      </c>
      <c r="S214" s="21">
        <f t="shared" si="67"/>
        <v>-0.9872847623540512</v>
      </c>
      <c r="U214" s="9">
        <v>17.25</v>
      </c>
      <c r="W214" s="9">
        <v>1356.64</v>
      </c>
      <c r="Y214" s="9">
        <f t="shared" si="68"/>
        <v>-1339.39</v>
      </c>
      <c r="AA214" s="21">
        <f t="shared" si="69"/>
        <v>-0.9872847623540512</v>
      </c>
      <c r="AC214" s="9">
        <v>2404.27</v>
      </c>
      <c r="AE214" s="9">
        <v>4452.6900000000005</v>
      </c>
      <c r="AG214" s="9">
        <f t="shared" si="70"/>
        <v>-2048.4200000000005</v>
      </c>
      <c r="AI214" s="21">
        <f t="shared" si="71"/>
        <v>-0.46004100891820454</v>
      </c>
    </row>
    <row r="215" spans="1:35" ht="12.75" outlineLevel="1">
      <c r="A215" s="1" t="s">
        <v>592</v>
      </c>
      <c r="B215" s="16" t="s">
        <v>593</v>
      </c>
      <c r="C215" s="1" t="s">
        <v>1172</v>
      </c>
      <c r="E215" s="5">
        <v>14013.1</v>
      </c>
      <c r="G215" s="5">
        <v>22854.66</v>
      </c>
      <c r="I215" s="9">
        <f t="shared" si="64"/>
        <v>-8841.56</v>
      </c>
      <c r="K215" s="21">
        <f t="shared" si="65"/>
        <v>-0.3868602726971217</v>
      </c>
      <c r="M215" s="9">
        <v>53153.72</v>
      </c>
      <c r="O215" s="9">
        <v>60773.74</v>
      </c>
      <c r="Q215" s="9">
        <f t="shared" si="66"/>
        <v>-7620.019999999997</v>
      </c>
      <c r="S215" s="21">
        <f t="shared" si="67"/>
        <v>-0.12538343040925237</v>
      </c>
      <c r="U215" s="9">
        <v>53153.72</v>
      </c>
      <c r="W215" s="9">
        <v>60773.74</v>
      </c>
      <c r="Y215" s="9">
        <f t="shared" si="68"/>
        <v>-7620.019999999997</v>
      </c>
      <c r="AA215" s="21">
        <f t="shared" si="69"/>
        <v>-0.12538343040925237</v>
      </c>
      <c r="AC215" s="9">
        <v>233893.2</v>
      </c>
      <c r="AE215" s="9">
        <v>243159.367</v>
      </c>
      <c r="AG215" s="9">
        <f t="shared" si="70"/>
        <v>-9266.166999999987</v>
      </c>
      <c r="AI215" s="21">
        <f t="shared" si="71"/>
        <v>-0.038107382472335465</v>
      </c>
    </row>
    <row r="216" spans="1:35" ht="12.75" outlineLevel="1">
      <c r="A216" s="1" t="s">
        <v>594</v>
      </c>
      <c r="B216" s="16" t="s">
        <v>595</v>
      </c>
      <c r="C216" s="1" t="s">
        <v>1163</v>
      </c>
      <c r="E216" s="5">
        <v>50242.5</v>
      </c>
      <c r="G216" s="5">
        <v>61056.24</v>
      </c>
      <c r="I216" s="9">
        <f t="shared" si="64"/>
        <v>-10813.739999999998</v>
      </c>
      <c r="K216" s="21">
        <f t="shared" si="65"/>
        <v>-0.17711113556943564</v>
      </c>
      <c r="M216" s="9">
        <v>470246.71</v>
      </c>
      <c r="O216" s="9">
        <v>178555.97</v>
      </c>
      <c r="Q216" s="9">
        <f t="shared" si="66"/>
        <v>291690.74</v>
      </c>
      <c r="S216" s="21">
        <f t="shared" si="67"/>
        <v>1.6336095623125901</v>
      </c>
      <c r="U216" s="9">
        <v>470246.71</v>
      </c>
      <c r="W216" s="9">
        <v>178555.97</v>
      </c>
      <c r="Y216" s="9">
        <f t="shared" si="68"/>
        <v>291690.74</v>
      </c>
      <c r="AA216" s="21">
        <f t="shared" si="69"/>
        <v>1.6336095623125901</v>
      </c>
      <c r="AC216" s="9">
        <v>1488318.7</v>
      </c>
      <c r="AE216" s="9">
        <v>783839.279</v>
      </c>
      <c r="AG216" s="9">
        <f t="shared" si="70"/>
        <v>704479.421</v>
      </c>
      <c r="AI216" s="21">
        <f t="shared" si="71"/>
        <v>0.8987549359592631</v>
      </c>
    </row>
    <row r="217" spans="1:35" ht="12.75" outlineLevel="1">
      <c r="A217" s="1" t="s">
        <v>596</v>
      </c>
      <c r="B217" s="16" t="s">
        <v>597</v>
      </c>
      <c r="C217" s="1" t="s">
        <v>1173</v>
      </c>
      <c r="E217" s="5">
        <v>10213.5</v>
      </c>
      <c r="G217" s="5">
        <v>3504.42</v>
      </c>
      <c r="I217" s="9">
        <f t="shared" si="64"/>
        <v>6709.08</v>
      </c>
      <c r="K217" s="21">
        <f t="shared" si="65"/>
        <v>1.9144623076001164</v>
      </c>
      <c r="M217" s="9">
        <v>25773.59</v>
      </c>
      <c r="O217" s="9">
        <v>19489.670000000002</v>
      </c>
      <c r="Q217" s="9">
        <f t="shared" si="66"/>
        <v>6283.919999999998</v>
      </c>
      <c r="S217" s="21">
        <f t="shared" si="67"/>
        <v>0.3224231092676273</v>
      </c>
      <c r="U217" s="9">
        <v>25773.59</v>
      </c>
      <c r="W217" s="9">
        <v>19489.670000000002</v>
      </c>
      <c r="Y217" s="9">
        <f t="shared" si="68"/>
        <v>6283.919999999998</v>
      </c>
      <c r="AA217" s="21">
        <f t="shared" si="69"/>
        <v>0.3224231092676273</v>
      </c>
      <c r="AC217" s="9">
        <v>97902.06999999999</v>
      </c>
      <c r="AE217" s="9">
        <v>80816.796</v>
      </c>
      <c r="AG217" s="9">
        <f t="shared" si="70"/>
        <v>17085.27399999999</v>
      </c>
      <c r="AI217" s="21">
        <f t="shared" si="71"/>
        <v>0.21140746534915825</v>
      </c>
    </row>
    <row r="218" spans="1:35" ht="12.75" outlineLevel="1">
      <c r="A218" s="1" t="s">
        <v>598</v>
      </c>
      <c r="B218" s="16" t="s">
        <v>599</v>
      </c>
      <c r="C218" s="1" t="s">
        <v>1174</v>
      </c>
      <c r="E218" s="5">
        <v>8859.27</v>
      </c>
      <c r="G218" s="5">
        <v>2805.32</v>
      </c>
      <c r="I218" s="9">
        <f t="shared" si="64"/>
        <v>6053.950000000001</v>
      </c>
      <c r="K218" s="21">
        <f t="shared" si="65"/>
        <v>2.158024752969358</v>
      </c>
      <c r="M218" s="9">
        <v>20754.7</v>
      </c>
      <c r="O218" s="9">
        <v>8687.23</v>
      </c>
      <c r="Q218" s="9">
        <f t="shared" si="66"/>
        <v>12067.470000000001</v>
      </c>
      <c r="S218" s="21">
        <f t="shared" si="67"/>
        <v>1.3891044671316406</v>
      </c>
      <c r="U218" s="9">
        <v>20754.7</v>
      </c>
      <c r="W218" s="9">
        <v>8687.23</v>
      </c>
      <c r="Y218" s="9">
        <f t="shared" si="68"/>
        <v>12067.470000000001</v>
      </c>
      <c r="AA218" s="21">
        <f t="shared" si="69"/>
        <v>1.3891044671316406</v>
      </c>
      <c r="AC218" s="9">
        <v>69801.19</v>
      </c>
      <c r="AE218" s="9">
        <v>57682.793999999994</v>
      </c>
      <c r="AG218" s="9">
        <f t="shared" si="70"/>
        <v>12118.396000000008</v>
      </c>
      <c r="AI218" s="21">
        <f t="shared" si="71"/>
        <v>0.21008684149384318</v>
      </c>
    </row>
    <row r="219" spans="1:35" ht="12.75" outlineLevel="1">
      <c r="A219" s="1" t="s">
        <v>600</v>
      </c>
      <c r="B219" s="16" t="s">
        <v>601</v>
      </c>
      <c r="C219" s="1" t="s">
        <v>1175</v>
      </c>
      <c r="E219" s="5">
        <v>114167.67</v>
      </c>
      <c r="G219" s="5">
        <v>34500.85</v>
      </c>
      <c r="I219" s="9">
        <f t="shared" si="64"/>
        <v>79666.82</v>
      </c>
      <c r="K219" s="21">
        <f t="shared" si="65"/>
        <v>2.309126296888338</v>
      </c>
      <c r="M219" s="9">
        <v>282575.52</v>
      </c>
      <c r="O219" s="9">
        <v>166441.21</v>
      </c>
      <c r="Q219" s="9">
        <f t="shared" si="66"/>
        <v>116134.31000000003</v>
      </c>
      <c r="S219" s="21">
        <f t="shared" si="67"/>
        <v>0.6977497339751377</v>
      </c>
      <c r="U219" s="9">
        <v>282575.52</v>
      </c>
      <c r="W219" s="9">
        <v>166441.21</v>
      </c>
      <c r="Y219" s="9">
        <f t="shared" si="68"/>
        <v>116134.31000000003</v>
      </c>
      <c r="AA219" s="21">
        <f t="shared" si="69"/>
        <v>0.6977497339751377</v>
      </c>
      <c r="AC219" s="9">
        <v>876704.7200000001</v>
      </c>
      <c r="AE219" s="9">
        <v>625541.598</v>
      </c>
      <c r="AG219" s="9">
        <f t="shared" si="70"/>
        <v>251163.1220000001</v>
      </c>
      <c r="AI219" s="21">
        <f t="shared" si="71"/>
        <v>0.4015130613264189</v>
      </c>
    </row>
    <row r="220" spans="1:35" ht="12.75" outlineLevel="1">
      <c r="A220" s="1" t="s">
        <v>602</v>
      </c>
      <c r="B220" s="16" t="s">
        <v>603</v>
      </c>
      <c r="C220" s="1" t="s">
        <v>1176</v>
      </c>
      <c r="E220" s="5">
        <v>14252.93</v>
      </c>
      <c r="G220" s="5">
        <v>9935.710000000001</v>
      </c>
      <c r="I220" s="9">
        <f t="shared" si="64"/>
        <v>4317.219999999999</v>
      </c>
      <c r="K220" s="21">
        <f t="shared" si="65"/>
        <v>0.43451550015046725</v>
      </c>
      <c r="M220" s="9">
        <v>37579.03</v>
      </c>
      <c r="O220" s="9">
        <v>31148.91</v>
      </c>
      <c r="Q220" s="9">
        <f t="shared" si="66"/>
        <v>6430.119999999999</v>
      </c>
      <c r="S220" s="21">
        <f t="shared" si="67"/>
        <v>0.20643162152383498</v>
      </c>
      <c r="U220" s="9">
        <v>37579.03</v>
      </c>
      <c r="W220" s="9">
        <v>31148.91</v>
      </c>
      <c r="Y220" s="9">
        <f t="shared" si="68"/>
        <v>6430.119999999999</v>
      </c>
      <c r="AA220" s="21">
        <f t="shared" si="69"/>
        <v>0.20643162152383498</v>
      </c>
      <c r="AC220" s="9">
        <v>133500.8</v>
      </c>
      <c r="AE220" s="9">
        <v>193170.727</v>
      </c>
      <c r="AG220" s="9">
        <f t="shared" si="70"/>
        <v>-59669.927000000025</v>
      </c>
      <c r="AI220" s="21">
        <f t="shared" si="71"/>
        <v>-0.3088973568961099</v>
      </c>
    </row>
    <row r="221" spans="1:35" ht="12.75" outlineLevel="1">
      <c r="A221" s="1" t="s">
        <v>604</v>
      </c>
      <c r="B221" s="16" t="s">
        <v>605</v>
      </c>
      <c r="C221" s="1" t="s">
        <v>1177</v>
      </c>
      <c r="E221" s="5">
        <v>274843.85</v>
      </c>
      <c r="G221" s="5">
        <v>211346.927</v>
      </c>
      <c r="I221" s="9">
        <f t="shared" si="64"/>
        <v>63496.92299999998</v>
      </c>
      <c r="K221" s="21">
        <f t="shared" si="65"/>
        <v>0.30043930092250637</v>
      </c>
      <c r="M221" s="9">
        <v>1293360.28</v>
      </c>
      <c r="O221" s="9">
        <v>-118350.462</v>
      </c>
      <c r="Q221" s="9">
        <f t="shared" si="66"/>
        <v>1411710.742</v>
      </c>
      <c r="S221" s="21" t="str">
        <f t="shared" si="67"/>
        <v>N.M.</v>
      </c>
      <c r="U221" s="9">
        <v>1293360.28</v>
      </c>
      <c r="W221" s="9">
        <v>-118350.462</v>
      </c>
      <c r="Y221" s="9">
        <f t="shared" si="68"/>
        <v>1411710.742</v>
      </c>
      <c r="AA221" s="21" t="str">
        <f t="shared" si="69"/>
        <v>N.M.</v>
      </c>
      <c r="AC221" s="9">
        <v>4117744.425</v>
      </c>
      <c r="AE221" s="9">
        <v>3240434.389</v>
      </c>
      <c r="AG221" s="9">
        <f t="shared" si="70"/>
        <v>877310.0359999998</v>
      </c>
      <c r="AI221" s="21">
        <f t="shared" si="71"/>
        <v>0.2707384043874248</v>
      </c>
    </row>
    <row r="222" spans="1:35" ht="12.75" outlineLevel="1">
      <c r="A222" s="1" t="s">
        <v>606</v>
      </c>
      <c r="B222" s="16" t="s">
        <v>607</v>
      </c>
      <c r="C222" s="1" t="s">
        <v>1169</v>
      </c>
      <c r="E222" s="5">
        <v>119536.34</v>
      </c>
      <c r="G222" s="5">
        <v>152304.63</v>
      </c>
      <c r="I222" s="9">
        <f t="shared" si="64"/>
        <v>-32768.29000000001</v>
      </c>
      <c r="K222" s="21">
        <f t="shared" si="65"/>
        <v>-0.21514966419602613</v>
      </c>
      <c r="M222" s="9">
        <v>475952.31</v>
      </c>
      <c r="O222" s="9">
        <v>388796.55</v>
      </c>
      <c r="Q222" s="9">
        <f t="shared" si="66"/>
        <v>87155.76000000001</v>
      </c>
      <c r="S222" s="21">
        <f t="shared" si="67"/>
        <v>0.22416803852811967</v>
      </c>
      <c r="U222" s="9">
        <v>475952.31</v>
      </c>
      <c r="W222" s="9">
        <v>388796.55</v>
      </c>
      <c r="Y222" s="9">
        <f t="shared" si="68"/>
        <v>87155.76000000001</v>
      </c>
      <c r="AA222" s="21">
        <f t="shared" si="69"/>
        <v>0.22416803852811967</v>
      </c>
      <c r="AC222" s="9">
        <v>1602040.22</v>
      </c>
      <c r="AE222" s="9">
        <v>1397772.75</v>
      </c>
      <c r="AG222" s="9">
        <f t="shared" si="70"/>
        <v>204267.46999999997</v>
      </c>
      <c r="AI222" s="21">
        <f t="shared" si="71"/>
        <v>0.14613782533677236</v>
      </c>
    </row>
    <row r="223" spans="1:35" ht="12.75" outlineLevel="1">
      <c r="A223" s="1" t="s">
        <v>608</v>
      </c>
      <c r="B223" s="16" t="s">
        <v>609</v>
      </c>
      <c r="C223" s="1" t="s">
        <v>1178</v>
      </c>
      <c r="E223" s="5">
        <v>5390.735000000001</v>
      </c>
      <c r="G223" s="5">
        <v>5393.59</v>
      </c>
      <c r="I223" s="9">
        <f t="shared" si="64"/>
        <v>-2.8549999999995634</v>
      </c>
      <c r="K223" s="21">
        <f t="shared" si="65"/>
        <v>-0.0005293320404405161</v>
      </c>
      <c r="M223" s="9">
        <v>16172.205</v>
      </c>
      <c r="O223" s="9">
        <v>16180.77</v>
      </c>
      <c r="Q223" s="9">
        <f t="shared" si="66"/>
        <v>-8.56500000000051</v>
      </c>
      <c r="S223" s="21">
        <f t="shared" si="67"/>
        <v>-0.0005293320404406286</v>
      </c>
      <c r="U223" s="9">
        <v>16172.205</v>
      </c>
      <c r="W223" s="9">
        <v>16180.77</v>
      </c>
      <c r="Y223" s="9">
        <f t="shared" si="68"/>
        <v>-8.56500000000051</v>
      </c>
      <c r="AA223" s="21">
        <f t="shared" si="69"/>
        <v>-0.0005293320404406286</v>
      </c>
      <c r="AC223" s="9">
        <v>64714.515</v>
      </c>
      <c r="AE223" s="9">
        <v>68762.28</v>
      </c>
      <c r="AG223" s="9">
        <f t="shared" si="70"/>
        <v>-4047.7649999999994</v>
      </c>
      <c r="AI223" s="21">
        <f t="shared" si="71"/>
        <v>-0.05886606726827556</v>
      </c>
    </row>
    <row r="224" spans="1:35" ht="12.75" outlineLevel="1">
      <c r="A224" s="1" t="s">
        <v>610</v>
      </c>
      <c r="B224" s="16" t="s">
        <v>611</v>
      </c>
      <c r="C224" s="1" t="s">
        <v>1179</v>
      </c>
      <c r="E224" s="5">
        <v>31829.48</v>
      </c>
      <c r="G224" s="5">
        <v>36585.69</v>
      </c>
      <c r="I224" s="9">
        <f t="shared" si="64"/>
        <v>-4756.210000000003</v>
      </c>
      <c r="K224" s="21">
        <f t="shared" si="65"/>
        <v>-0.13000192151630877</v>
      </c>
      <c r="M224" s="9">
        <v>96299.62</v>
      </c>
      <c r="O224" s="9">
        <v>106446</v>
      </c>
      <c r="Q224" s="9">
        <f t="shared" si="66"/>
        <v>-10146.380000000005</v>
      </c>
      <c r="S224" s="21">
        <f t="shared" si="67"/>
        <v>-0.09531950472540071</v>
      </c>
      <c r="U224" s="9">
        <v>96299.62</v>
      </c>
      <c r="W224" s="9">
        <v>106446</v>
      </c>
      <c r="Y224" s="9">
        <f t="shared" si="68"/>
        <v>-10146.380000000005</v>
      </c>
      <c r="AA224" s="21">
        <f t="shared" si="69"/>
        <v>-0.09531950472540071</v>
      </c>
      <c r="AC224" s="9">
        <v>378109.556</v>
      </c>
      <c r="AE224" s="9">
        <v>407746.905</v>
      </c>
      <c r="AG224" s="9">
        <f t="shared" si="70"/>
        <v>-29637.349000000046</v>
      </c>
      <c r="AI224" s="21">
        <f t="shared" si="71"/>
        <v>-0.07268565042817442</v>
      </c>
    </row>
    <row r="225" spans="1:35" ht="12.75" outlineLevel="1">
      <c r="A225" s="1" t="s">
        <v>612</v>
      </c>
      <c r="B225" s="16" t="s">
        <v>613</v>
      </c>
      <c r="C225" s="1" t="s">
        <v>1180</v>
      </c>
      <c r="E225" s="5">
        <v>-6905.610000000001</v>
      </c>
      <c r="G225" s="5">
        <v>1168.67</v>
      </c>
      <c r="I225" s="9">
        <f t="shared" si="64"/>
        <v>-8074.280000000001</v>
      </c>
      <c r="K225" s="21">
        <f t="shared" si="65"/>
        <v>-6.908947778243645</v>
      </c>
      <c r="M225" s="9">
        <v>3450.67</v>
      </c>
      <c r="O225" s="9">
        <v>6057.88</v>
      </c>
      <c r="Q225" s="9">
        <f t="shared" si="66"/>
        <v>-2607.21</v>
      </c>
      <c r="S225" s="21">
        <f t="shared" si="67"/>
        <v>-0.4303832363797236</v>
      </c>
      <c r="U225" s="9">
        <v>3450.67</v>
      </c>
      <c r="W225" s="9">
        <v>6057.88</v>
      </c>
      <c r="Y225" s="9">
        <f t="shared" si="68"/>
        <v>-2607.21</v>
      </c>
      <c r="AA225" s="21">
        <f t="shared" si="69"/>
        <v>-0.4303832363797236</v>
      </c>
      <c r="AC225" s="9">
        <v>13212.43</v>
      </c>
      <c r="AE225" s="9">
        <v>34463.246</v>
      </c>
      <c r="AG225" s="9">
        <f t="shared" si="70"/>
        <v>-21250.816</v>
      </c>
      <c r="AI225" s="21">
        <f t="shared" si="71"/>
        <v>-0.6166225897583762</v>
      </c>
    </row>
    <row r="226" spans="1:35" ht="12.75" outlineLevel="1">
      <c r="A226" s="1" t="s">
        <v>614</v>
      </c>
      <c r="B226" s="16" t="s">
        <v>615</v>
      </c>
      <c r="C226" s="1" t="s">
        <v>1181</v>
      </c>
      <c r="E226" s="5">
        <v>0</v>
      </c>
      <c r="G226" s="5">
        <v>1.6300000000000001</v>
      </c>
      <c r="I226" s="9">
        <f t="shared" si="64"/>
        <v>-1.6300000000000001</v>
      </c>
      <c r="K226" s="21" t="str">
        <f t="shared" si="65"/>
        <v>N.M.</v>
      </c>
      <c r="M226" s="9">
        <v>0</v>
      </c>
      <c r="O226" s="9">
        <v>-4.5200000000000005</v>
      </c>
      <c r="Q226" s="9">
        <f t="shared" si="66"/>
        <v>4.5200000000000005</v>
      </c>
      <c r="S226" s="21" t="str">
        <f t="shared" si="67"/>
        <v>N.M.</v>
      </c>
      <c r="U226" s="9">
        <v>0</v>
      </c>
      <c r="W226" s="9">
        <v>-4.5200000000000005</v>
      </c>
      <c r="Y226" s="9">
        <f t="shared" si="68"/>
        <v>4.5200000000000005</v>
      </c>
      <c r="AA226" s="21" t="str">
        <f t="shared" si="69"/>
        <v>N.M.</v>
      </c>
      <c r="AC226" s="9">
        <v>-7.98</v>
      </c>
      <c r="AE226" s="9">
        <v>8.04</v>
      </c>
      <c r="AG226" s="9">
        <f t="shared" si="70"/>
        <v>-16.02</v>
      </c>
      <c r="AI226" s="21">
        <f t="shared" si="71"/>
        <v>-1.992537313432836</v>
      </c>
    </row>
    <row r="227" spans="1:35" ht="12.75" outlineLevel="1">
      <c r="A227" s="1" t="s">
        <v>616</v>
      </c>
      <c r="B227" s="16" t="s">
        <v>617</v>
      </c>
      <c r="C227" s="1" t="s">
        <v>1182</v>
      </c>
      <c r="E227" s="5">
        <v>47297.43</v>
      </c>
      <c r="G227" s="5">
        <v>49478.55</v>
      </c>
      <c r="I227" s="9">
        <f t="shared" si="64"/>
        <v>-2181.1200000000026</v>
      </c>
      <c r="K227" s="21">
        <f t="shared" si="65"/>
        <v>-0.044082132560473226</v>
      </c>
      <c r="M227" s="9">
        <v>146834.44</v>
      </c>
      <c r="O227" s="9">
        <v>170170.38</v>
      </c>
      <c r="Q227" s="9">
        <f t="shared" si="66"/>
        <v>-23335.940000000002</v>
      </c>
      <c r="S227" s="21">
        <f t="shared" si="67"/>
        <v>-0.1371327959660195</v>
      </c>
      <c r="U227" s="9">
        <v>146834.44</v>
      </c>
      <c r="W227" s="9">
        <v>170170.38</v>
      </c>
      <c r="Y227" s="9">
        <f t="shared" si="68"/>
        <v>-23335.940000000002</v>
      </c>
      <c r="AA227" s="21">
        <f t="shared" si="69"/>
        <v>-0.1371327959660195</v>
      </c>
      <c r="AC227" s="9">
        <v>579782.8</v>
      </c>
      <c r="AE227" s="9">
        <v>758682.311</v>
      </c>
      <c r="AG227" s="9">
        <f t="shared" si="70"/>
        <v>-178899.51099999994</v>
      </c>
      <c r="AI227" s="21">
        <f t="shared" si="71"/>
        <v>-0.23580292884935858</v>
      </c>
    </row>
    <row r="228" spans="1:35" ht="12.75" outlineLevel="1">
      <c r="A228" s="1" t="s">
        <v>618</v>
      </c>
      <c r="B228" s="16" t="s">
        <v>619</v>
      </c>
      <c r="C228" s="1" t="s">
        <v>1183</v>
      </c>
      <c r="E228" s="5">
        <v>3409.46</v>
      </c>
      <c r="G228" s="5">
        <v>2797.09</v>
      </c>
      <c r="I228" s="9">
        <f t="shared" si="64"/>
        <v>612.3699999999999</v>
      </c>
      <c r="K228" s="21">
        <f t="shared" si="65"/>
        <v>0.21893110339674443</v>
      </c>
      <c r="M228" s="9">
        <v>10600.17</v>
      </c>
      <c r="O228" s="9">
        <v>11460.4</v>
      </c>
      <c r="Q228" s="9">
        <f t="shared" si="66"/>
        <v>-860.2299999999996</v>
      </c>
      <c r="S228" s="21">
        <f t="shared" si="67"/>
        <v>-0.07506107989249935</v>
      </c>
      <c r="U228" s="9">
        <v>10600.17</v>
      </c>
      <c r="W228" s="9">
        <v>11460.4</v>
      </c>
      <c r="Y228" s="9">
        <f t="shared" si="68"/>
        <v>-860.2299999999996</v>
      </c>
      <c r="AA228" s="21">
        <f t="shared" si="69"/>
        <v>-0.07506107989249935</v>
      </c>
      <c r="AC228" s="9">
        <v>40259.6</v>
      </c>
      <c r="AE228" s="9">
        <v>45958.928</v>
      </c>
      <c r="AG228" s="9">
        <f t="shared" si="70"/>
        <v>-5699.328000000001</v>
      </c>
      <c r="AI228" s="21">
        <f t="shared" si="71"/>
        <v>-0.12400915878629722</v>
      </c>
    </row>
    <row r="229" spans="1:35" ht="12.75" outlineLevel="1">
      <c r="A229" s="1" t="s">
        <v>620</v>
      </c>
      <c r="B229" s="16" t="s">
        <v>621</v>
      </c>
      <c r="C229" s="1" t="s">
        <v>1184</v>
      </c>
      <c r="E229" s="5">
        <v>2347.01</v>
      </c>
      <c r="G229" s="5">
        <v>1058.08</v>
      </c>
      <c r="I229" s="9">
        <f aca="true" t="shared" si="72" ref="I229:I260">+E229-G229</f>
        <v>1288.9300000000003</v>
      </c>
      <c r="K229" s="21">
        <f aca="true" t="shared" si="73" ref="K229:K260">IF(G229&lt;0,IF(I229=0,0,IF(OR(G229=0,E229=0),"N.M.",IF(ABS(I229/G229)&gt;=10,"N.M.",I229/(-G229)))),IF(I229=0,0,IF(OR(G229=0,E229=0),"N.M.",IF(ABS(I229/G229)&gt;=10,"N.M.",I229/G229))))</f>
        <v>1.2181782095871772</v>
      </c>
      <c r="M229" s="9">
        <v>13722.220000000001</v>
      </c>
      <c r="O229" s="9">
        <v>4986.89</v>
      </c>
      <c r="Q229" s="9">
        <f aca="true" t="shared" si="74" ref="Q229:Q260">(+M229-O229)</f>
        <v>8735.330000000002</v>
      </c>
      <c r="S229" s="21">
        <f aca="true" t="shared" si="75" ref="S229:S260">IF(O229&lt;0,IF(Q229=0,0,IF(OR(O229=0,M229=0),"N.M.",IF(ABS(Q229/O229)&gt;=10,"N.M.",Q229/(-O229)))),IF(Q229=0,0,IF(OR(O229=0,M229=0),"N.M.",IF(ABS(Q229/O229)&gt;=10,"N.M.",Q229/O229))))</f>
        <v>1.7516588495033982</v>
      </c>
      <c r="U229" s="9">
        <v>13722.220000000001</v>
      </c>
      <c r="W229" s="9">
        <v>4986.89</v>
      </c>
      <c r="Y229" s="9">
        <f aca="true" t="shared" si="76" ref="Y229:Y260">(+U229-W229)</f>
        <v>8735.330000000002</v>
      </c>
      <c r="AA229" s="21">
        <f aca="true" t="shared" si="77" ref="AA229:AA260">IF(W229&lt;0,IF(Y229=0,0,IF(OR(W229=0,U229=0),"N.M.",IF(ABS(Y229/W229)&gt;=10,"N.M.",Y229/(-W229)))),IF(Y229=0,0,IF(OR(W229=0,U229=0),"N.M.",IF(ABS(Y229/W229)&gt;=10,"N.M.",Y229/W229))))</f>
        <v>1.7516588495033982</v>
      </c>
      <c r="AC229" s="9">
        <v>62452.08</v>
      </c>
      <c r="AE229" s="9">
        <v>65394.282</v>
      </c>
      <c r="AG229" s="9">
        <f aca="true" t="shared" si="78" ref="AG229:AG260">(+AC229-AE229)</f>
        <v>-2942.2019999999975</v>
      </c>
      <c r="AI229" s="21">
        <f aca="true" t="shared" si="79" ref="AI229:AI260">IF(AE229&lt;0,IF(AG229=0,0,IF(OR(AE229=0,AC229=0),"N.M.",IF(ABS(AG229/AE229)&gt;=10,"N.M.",AG229/(-AE229)))),IF(AG229=0,0,IF(OR(AE229=0,AC229=0),"N.M.",IF(ABS(AG229/AE229)&gt;=10,"N.M.",AG229/AE229))))</f>
        <v>-0.04499173184591273</v>
      </c>
    </row>
    <row r="230" spans="1:35" ht="12.75" outlineLevel="1">
      <c r="A230" s="1" t="s">
        <v>622</v>
      </c>
      <c r="B230" s="16" t="s">
        <v>623</v>
      </c>
      <c r="C230" s="1" t="s">
        <v>1185</v>
      </c>
      <c r="E230" s="5">
        <v>51851.520000000004</v>
      </c>
      <c r="G230" s="5">
        <v>33722.16</v>
      </c>
      <c r="I230" s="9">
        <f t="shared" si="72"/>
        <v>18129.36</v>
      </c>
      <c r="K230" s="21">
        <f t="shared" si="73"/>
        <v>0.5376096904824602</v>
      </c>
      <c r="M230" s="9">
        <v>178642.82</v>
      </c>
      <c r="O230" s="9">
        <v>124430.41</v>
      </c>
      <c r="Q230" s="9">
        <f t="shared" si="74"/>
        <v>54212.41</v>
      </c>
      <c r="S230" s="21">
        <f t="shared" si="75"/>
        <v>0.4356845726056838</v>
      </c>
      <c r="U230" s="9">
        <v>178642.82</v>
      </c>
      <c r="W230" s="9">
        <v>124430.41</v>
      </c>
      <c r="Y230" s="9">
        <f t="shared" si="76"/>
        <v>54212.41</v>
      </c>
      <c r="AA230" s="21">
        <f t="shared" si="77"/>
        <v>0.4356845726056838</v>
      </c>
      <c r="AC230" s="9">
        <v>575439.89</v>
      </c>
      <c r="AE230" s="9">
        <v>504388.92799999996</v>
      </c>
      <c r="AG230" s="9">
        <f t="shared" si="78"/>
        <v>71050.96200000006</v>
      </c>
      <c r="AI230" s="21">
        <f t="shared" si="79"/>
        <v>0.14086542756148696</v>
      </c>
    </row>
    <row r="231" spans="1:35" ht="12.75" outlineLevel="1">
      <c r="A231" s="1" t="s">
        <v>624</v>
      </c>
      <c r="B231" s="16" t="s">
        <v>625</v>
      </c>
      <c r="C231" s="1" t="s">
        <v>1186</v>
      </c>
      <c r="E231" s="5">
        <v>176347.78</v>
      </c>
      <c r="G231" s="5">
        <v>197513.02000000002</v>
      </c>
      <c r="I231" s="9">
        <f t="shared" si="72"/>
        <v>-21165.24000000002</v>
      </c>
      <c r="K231" s="21">
        <f t="shared" si="73"/>
        <v>-0.10715870781581902</v>
      </c>
      <c r="M231" s="9">
        <v>577509.71</v>
      </c>
      <c r="O231" s="9">
        <v>773485.76</v>
      </c>
      <c r="Q231" s="9">
        <f t="shared" si="74"/>
        <v>-195976.05000000005</v>
      </c>
      <c r="S231" s="21">
        <f t="shared" si="75"/>
        <v>-0.2533673664528744</v>
      </c>
      <c r="U231" s="9">
        <v>577509.71</v>
      </c>
      <c r="W231" s="9">
        <v>773485.76</v>
      </c>
      <c r="Y231" s="9">
        <f t="shared" si="76"/>
        <v>-195976.05000000005</v>
      </c>
      <c r="AA231" s="21">
        <f t="shared" si="77"/>
        <v>-0.2533673664528744</v>
      </c>
      <c r="AC231" s="9">
        <v>2457750.4699999997</v>
      </c>
      <c r="AE231" s="9">
        <v>2897652.9560000002</v>
      </c>
      <c r="AG231" s="9">
        <f t="shared" si="78"/>
        <v>-439902.4860000005</v>
      </c>
      <c r="AI231" s="21">
        <f t="shared" si="79"/>
        <v>-0.1518133788551594</v>
      </c>
    </row>
    <row r="232" spans="1:35" ht="12.75" outlineLevel="1">
      <c r="A232" s="1" t="s">
        <v>626</v>
      </c>
      <c r="B232" s="16" t="s">
        <v>627</v>
      </c>
      <c r="C232" s="1" t="s">
        <v>1187</v>
      </c>
      <c r="E232" s="5">
        <v>2298.34</v>
      </c>
      <c r="G232" s="5">
        <v>4461.43</v>
      </c>
      <c r="I232" s="9">
        <f t="shared" si="72"/>
        <v>-2163.09</v>
      </c>
      <c r="K232" s="21">
        <f t="shared" si="73"/>
        <v>-0.48484230392497474</v>
      </c>
      <c r="M232" s="9">
        <v>7905.42</v>
      </c>
      <c r="O232" s="9">
        <v>12577</v>
      </c>
      <c r="Q232" s="9">
        <f t="shared" si="74"/>
        <v>-4671.58</v>
      </c>
      <c r="S232" s="21">
        <f t="shared" si="75"/>
        <v>-0.37143833982666774</v>
      </c>
      <c r="U232" s="9">
        <v>7905.42</v>
      </c>
      <c r="W232" s="9">
        <v>12577</v>
      </c>
      <c r="Y232" s="9">
        <f t="shared" si="76"/>
        <v>-4671.58</v>
      </c>
      <c r="AA232" s="21">
        <f t="shared" si="77"/>
        <v>-0.37143833982666774</v>
      </c>
      <c r="AC232" s="9">
        <v>36643.99</v>
      </c>
      <c r="AE232" s="9">
        <v>44566.64</v>
      </c>
      <c r="AG232" s="9">
        <f t="shared" si="78"/>
        <v>-7922.6500000000015</v>
      </c>
      <c r="AI232" s="21">
        <f t="shared" si="79"/>
        <v>-0.1777708617925875</v>
      </c>
    </row>
    <row r="233" spans="1:35" ht="12.75" outlineLevel="1">
      <c r="A233" s="1" t="s">
        <v>628</v>
      </c>
      <c r="B233" s="16" t="s">
        <v>629</v>
      </c>
      <c r="C233" s="1" t="s">
        <v>1188</v>
      </c>
      <c r="E233" s="5">
        <v>57807.91</v>
      </c>
      <c r="G233" s="5">
        <v>58284.19</v>
      </c>
      <c r="I233" s="9">
        <f t="shared" si="72"/>
        <v>-476.27999999999884</v>
      </c>
      <c r="K233" s="21">
        <f t="shared" si="73"/>
        <v>-0.008171684293802467</v>
      </c>
      <c r="M233" s="9">
        <v>108001.28</v>
      </c>
      <c r="O233" s="9">
        <v>159718.86000000002</v>
      </c>
      <c r="Q233" s="9">
        <f t="shared" si="74"/>
        <v>-51717.580000000016</v>
      </c>
      <c r="S233" s="21">
        <f t="shared" si="75"/>
        <v>-0.3238038388202872</v>
      </c>
      <c r="U233" s="9">
        <v>108001.28</v>
      </c>
      <c r="W233" s="9">
        <v>159718.86000000002</v>
      </c>
      <c r="Y233" s="9">
        <f t="shared" si="76"/>
        <v>-51717.580000000016</v>
      </c>
      <c r="AA233" s="21">
        <f t="shared" si="77"/>
        <v>-0.3238038388202872</v>
      </c>
      <c r="AC233" s="9">
        <v>711959.6900000001</v>
      </c>
      <c r="AE233" s="9">
        <v>804614.91</v>
      </c>
      <c r="AG233" s="9">
        <f t="shared" si="78"/>
        <v>-92655.21999999997</v>
      </c>
      <c r="AI233" s="21">
        <f t="shared" si="79"/>
        <v>-0.1151547390539904</v>
      </c>
    </row>
    <row r="234" spans="1:35" ht="12.75" outlineLevel="1">
      <c r="A234" s="1" t="s">
        <v>630</v>
      </c>
      <c r="B234" s="16" t="s">
        <v>631</v>
      </c>
      <c r="C234" s="1" t="s">
        <v>1189</v>
      </c>
      <c r="E234" s="5">
        <v>8139.900000000001</v>
      </c>
      <c r="G234" s="5">
        <v>5166.11</v>
      </c>
      <c r="I234" s="9">
        <f t="shared" si="72"/>
        <v>2973.790000000001</v>
      </c>
      <c r="K234" s="21">
        <f t="shared" si="73"/>
        <v>0.5756342780157606</v>
      </c>
      <c r="M234" s="9">
        <v>24648.2</v>
      </c>
      <c r="O234" s="9">
        <v>26905.940000000002</v>
      </c>
      <c r="Q234" s="9">
        <f t="shared" si="74"/>
        <v>-2257.7400000000016</v>
      </c>
      <c r="S234" s="21">
        <f t="shared" si="75"/>
        <v>-0.08391232567975701</v>
      </c>
      <c r="U234" s="9">
        <v>24648.2</v>
      </c>
      <c r="W234" s="9">
        <v>26905.940000000002</v>
      </c>
      <c r="Y234" s="9">
        <f t="shared" si="76"/>
        <v>-2257.7400000000016</v>
      </c>
      <c r="AA234" s="21">
        <f t="shared" si="77"/>
        <v>-0.08391232567975701</v>
      </c>
      <c r="AC234" s="9">
        <v>119698.43</v>
      </c>
      <c r="AE234" s="9">
        <v>121010.88</v>
      </c>
      <c r="AG234" s="9">
        <f t="shared" si="78"/>
        <v>-1312.4500000000116</v>
      </c>
      <c r="AI234" s="21">
        <f t="shared" si="79"/>
        <v>-0.010845718996506857</v>
      </c>
    </row>
    <row r="235" spans="1:35" ht="12.75" outlineLevel="1">
      <c r="A235" s="1" t="s">
        <v>632</v>
      </c>
      <c r="B235" s="16" t="s">
        <v>633</v>
      </c>
      <c r="C235" s="1" t="s">
        <v>1190</v>
      </c>
      <c r="E235" s="5">
        <v>7483.21</v>
      </c>
      <c r="G235" s="5">
        <v>8899.380000000001</v>
      </c>
      <c r="I235" s="9">
        <f t="shared" si="72"/>
        <v>-1416.170000000001</v>
      </c>
      <c r="K235" s="21">
        <f t="shared" si="73"/>
        <v>-0.15913131027105268</v>
      </c>
      <c r="M235" s="9">
        <v>21989.39</v>
      </c>
      <c r="O235" s="9">
        <v>27213.36</v>
      </c>
      <c r="Q235" s="9">
        <f t="shared" si="74"/>
        <v>-5223.970000000001</v>
      </c>
      <c r="S235" s="21">
        <f t="shared" si="75"/>
        <v>-0.191963432666896</v>
      </c>
      <c r="U235" s="9">
        <v>21989.39</v>
      </c>
      <c r="W235" s="9">
        <v>27213.36</v>
      </c>
      <c r="Y235" s="9">
        <f t="shared" si="76"/>
        <v>-5223.970000000001</v>
      </c>
      <c r="AA235" s="21">
        <f t="shared" si="77"/>
        <v>-0.191963432666896</v>
      </c>
      <c r="AC235" s="9">
        <v>98402.56</v>
      </c>
      <c r="AE235" s="9">
        <v>124965.3</v>
      </c>
      <c r="AG235" s="9">
        <f t="shared" si="78"/>
        <v>-26562.740000000005</v>
      </c>
      <c r="AI235" s="21">
        <f t="shared" si="79"/>
        <v>-0.21256092691331116</v>
      </c>
    </row>
    <row r="236" spans="1:35" ht="12.75" outlineLevel="1">
      <c r="A236" s="1" t="s">
        <v>634</v>
      </c>
      <c r="B236" s="16" t="s">
        <v>635</v>
      </c>
      <c r="C236" s="1" t="s">
        <v>1191</v>
      </c>
      <c r="E236" s="5">
        <v>89638.94</v>
      </c>
      <c r="G236" s="5">
        <v>78760.17</v>
      </c>
      <c r="I236" s="9">
        <f t="shared" si="72"/>
        <v>10878.770000000004</v>
      </c>
      <c r="K236" s="21">
        <f t="shared" si="73"/>
        <v>0.13812527321868406</v>
      </c>
      <c r="M236" s="9">
        <v>230795.6</v>
      </c>
      <c r="O236" s="9">
        <v>242707.55000000002</v>
      </c>
      <c r="Q236" s="9">
        <f t="shared" si="74"/>
        <v>-11911.950000000012</v>
      </c>
      <c r="S236" s="21">
        <f t="shared" si="75"/>
        <v>-0.049079437372261434</v>
      </c>
      <c r="U236" s="9">
        <v>230795.6</v>
      </c>
      <c r="W236" s="9">
        <v>242707.55000000002</v>
      </c>
      <c r="Y236" s="9">
        <f t="shared" si="76"/>
        <v>-11911.950000000012</v>
      </c>
      <c r="AA236" s="21">
        <f t="shared" si="77"/>
        <v>-0.049079437372261434</v>
      </c>
      <c r="AC236" s="9">
        <v>958420.96</v>
      </c>
      <c r="AE236" s="9">
        <v>863831.658</v>
      </c>
      <c r="AG236" s="9">
        <f t="shared" si="78"/>
        <v>94589.30199999991</v>
      </c>
      <c r="AI236" s="21">
        <f t="shared" si="79"/>
        <v>0.10949969374704244</v>
      </c>
    </row>
    <row r="237" spans="1:35" ht="12.75" outlineLevel="1">
      <c r="A237" s="1" t="s">
        <v>636</v>
      </c>
      <c r="B237" s="16" t="s">
        <v>637</v>
      </c>
      <c r="C237" s="1" t="s">
        <v>1192</v>
      </c>
      <c r="E237" s="5">
        <v>40652.270000000004</v>
      </c>
      <c r="G237" s="5">
        <v>34107.51</v>
      </c>
      <c r="I237" s="9">
        <f t="shared" si="72"/>
        <v>6544.760000000002</v>
      </c>
      <c r="K237" s="21">
        <f t="shared" si="73"/>
        <v>0.19188618576964434</v>
      </c>
      <c r="M237" s="9">
        <v>114844.53</v>
      </c>
      <c r="O237" s="9">
        <v>109311.39</v>
      </c>
      <c r="Q237" s="9">
        <f t="shared" si="74"/>
        <v>5533.139999999999</v>
      </c>
      <c r="S237" s="21">
        <f t="shared" si="75"/>
        <v>0.05061814692869608</v>
      </c>
      <c r="U237" s="9">
        <v>114844.53</v>
      </c>
      <c r="W237" s="9">
        <v>109311.39</v>
      </c>
      <c r="Y237" s="9">
        <f t="shared" si="76"/>
        <v>5533.139999999999</v>
      </c>
      <c r="AA237" s="21">
        <f t="shared" si="77"/>
        <v>0.05061814692869608</v>
      </c>
      <c r="AC237" s="9">
        <v>412530.9</v>
      </c>
      <c r="AE237" s="9">
        <v>565599.591</v>
      </c>
      <c r="AG237" s="9">
        <f t="shared" si="78"/>
        <v>-153068.691</v>
      </c>
      <c r="AI237" s="21">
        <f t="shared" si="79"/>
        <v>-0.2706308374964861</v>
      </c>
    </row>
    <row r="238" spans="1:35" ht="12.75" outlineLevel="1">
      <c r="A238" s="1" t="s">
        <v>638</v>
      </c>
      <c r="B238" s="16" t="s">
        <v>639</v>
      </c>
      <c r="C238" s="1" t="s">
        <v>1193</v>
      </c>
      <c r="E238" s="5">
        <v>10882.62</v>
      </c>
      <c r="G238" s="5">
        <v>14094.37</v>
      </c>
      <c r="I238" s="9">
        <f t="shared" si="72"/>
        <v>-3211.75</v>
      </c>
      <c r="K238" s="21">
        <f t="shared" si="73"/>
        <v>-0.22787467620049706</v>
      </c>
      <c r="M238" s="9">
        <v>36480.950000000004</v>
      </c>
      <c r="O238" s="9">
        <v>43988.86</v>
      </c>
      <c r="Q238" s="9">
        <f t="shared" si="74"/>
        <v>-7507.909999999996</v>
      </c>
      <c r="S238" s="21">
        <f t="shared" si="75"/>
        <v>-0.17067753062934563</v>
      </c>
      <c r="U238" s="9">
        <v>36480.950000000004</v>
      </c>
      <c r="W238" s="9">
        <v>43988.86</v>
      </c>
      <c r="Y238" s="9">
        <f t="shared" si="76"/>
        <v>-7507.909999999996</v>
      </c>
      <c r="AA238" s="21">
        <f t="shared" si="77"/>
        <v>-0.17067753062934563</v>
      </c>
      <c r="AC238" s="9">
        <v>179570.36000000002</v>
      </c>
      <c r="AE238" s="9">
        <v>184157.34000000003</v>
      </c>
      <c r="AG238" s="9">
        <f t="shared" si="78"/>
        <v>-4586.9800000000105</v>
      </c>
      <c r="AI238" s="21">
        <f t="shared" si="79"/>
        <v>-0.02490794013423527</v>
      </c>
    </row>
    <row r="239" spans="1:35" ht="12.75" outlineLevel="1">
      <c r="A239" s="1" t="s">
        <v>640</v>
      </c>
      <c r="B239" s="16" t="s">
        <v>641</v>
      </c>
      <c r="C239" s="1" t="s">
        <v>1194</v>
      </c>
      <c r="E239" s="5">
        <v>4299.36</v>
      </c>
      <c r="G239" s="5">
        <v>1658.93</v>
      </c>
      <c r="I239" s="9">
        <f t="shared" si="72"/>
        <v>2640.4299999999994</v>
      </c>
      <c r="K239" s="21">
        <f t="shared" si="73"/>
        <v>1.5916464226941458</v>
      </c>
      <c r="M239" s="9">
        <v>-4054.03</v>
      </c>
      <c r="O239" s="9">
        <v>11405.99</v>
      </c>
      <c r="Q239" s="9">
        <f t="shared" si="74"/>
        <v>-15460.02</v>
      </c>
      <c r="S239" s="21">
        <f t="shared" si="75"/>
        <v>-1.3554299100735667</v>
      </c>
      <c r="U239" s="9">
        <v>-4054.03</v>
      </c>
      <c r="W239" s="9">
        <v>11405.99</v>
      </c>
      <c r="Y239" s="9">
        <f t="shared" si="76"/>
        <v>-15460.02</v>
      </c>
      <c r="AA239" s="21">
        <f t="shared" si="77"/>
        <v>-1.3554299100735667</v>
      </c>
      <c r="AC239" s="9">
        <v>-6064.860000000001</v>
      </c>
      <c r="AE239" s="9">
        <v>44401.03</v>
      </c>
      <c r="AG239" s="9">
        <f t="shared" si="78"/>
        <v>-50465.89</v>
      </c>
      <c r="AI239" s="21">
        <f t="shared" si="79"/>
        <v>-1.1365927772396272</v>
      </c>
    </row>
    <row r="240" spans="1:35" ht="12.75" outlineLevel="1">
      <c r="A240" s="1" t="s">
        <v>642</v>
      </c>
      <c r="B240" s="16" t="s">
        <v>643</v>
      </c>
      <c r="C240" s="1" t="s">
        <v>1195</v>
      </c>
      <c r="E240" s="5">
        <v>827.95</v>
      </c>
      <c r="G240" s="5">
        <v>100.09</v>
      </c>
      <c r="I240" s="9">
        <f t="shared" si="72"/>
        <v>727.86</v>
      </c>
      <c r="K240" s="21">
        <f t="shared" si="73"/>
        <v>7.272055150364672</v>
      </c>
      <c r="M240" s="9">
        <v>2417.14</v>
      </c>
      <c r="O240" s="9">
        <v>1802.8</v>
      </c>
      <c r="Q240" s="9">
        <f t="shared" si="74"/>
        <v>614.3399999999999</v>
      </c>
      <c r="S240" s="21">
        <f t="shared" si="75"/>
        <v>0.3407699134679387</v>
      </c>
      <c r="U240" s="9">
        <v>2417.14</v>
      </c>
      <c r="W240" s="9">
        <v>1802.8</v>
      </c>
      <c r="Y240" s="9">
        <f t="shared" si="76"/>
        <v>614.3399999999999</v>
      </c>
      <c r="AA240" s="21">
        <f t="shared" si="77"/>
        <v>0.3407699134679387</v>
      </c>
      <c r="AC240" s="9">
        <v>11667.18</v>
      </c>
      <c r="AE240" s="9">
        <v>5592.4</v>
      </c>
      <c r="AG240" s="9">
        <f t="shared" si="78"/>
        <v>6074.780000000001</v>
      </c>
      <c r="AI240" s="21">
        <f t="shared" si="79"/>
        <v>1.0862563479007226</v>
      </c>
    </row>
    <row r="241" spans="1:35" ht="12.75" outlineLevel="1">
      <c r="A241" s="1" t="s">
        <v>644</v>
      </c>
      <c r="B241" s="16" t="s">
        <v>645</v>
      </c>
      <c r="C241" s="1" t="s">
        <v>1196</v>
      </c>
      <c r="E241" s="5">
        <v>34960.9</v>
      </c>
      <c r="G241" s="5">
        <v>21986.46</v>
      </c>
      <c r="I241" s="9">
        <f t="shared" si="72"/>
        <v>12974.440000000002</v>
      </c>
      <c r="K241" s="21">
        <f t="shared" si="73"/>
        <v>0.5901104588915179</v>
      </c>
      <c r="M241" s="9">
        <v>71327.26</v>
      </c>
      <c r="O241" s="9">
        <v>53494.21</v>
      </c>
      <c r="Q241" s="9">
        <f t="shared" si="74"/>
        <v>17833.049999999996</v>
      </c>
      <c r="S241" s="21">
        <f t="shared" si="75"/>
        <v>0.333364115480909</v>
      </c>
      <c r="U241" s="9">
        <v>71327.26</v>
      </c>
      <c r="W241" s="9">
        <v>53494.21</v>
      </c>
      <c r="Y241" s="9">
        <f t="shared" si="76"/>
        <v>17833.049999999996</v>
      </c>
      <c r="AA241" s="21">
        <f t="shared" si="77"/>
        <v>0.333364115480909</v>
      </c>
      <c r="AC241" s="9">
        <v>222097.57</v>
      </c>
      <c r="AE241" s="9">
        <v>206877.299</v>
      </c>
      <c r="AG241" s="9">
        <f t="shared" si="78"/>
        <v>15220.271000000008</v>
      </c>
      <c r="AI241" s="21">
        <f t="shared" si="79"/>
        <v>0.0735714893493462</v>
      </c>
    </row>
    <row r="242" spans="1:35" ht="12.75" outlineLevel="1">
      <c r="A242" s="1" t="s">
        <v>646</v>
      </c>
      <c r="B242" s="16" t="s">
        <v>647</v>
      </c>
      <c r="C242" s="1" t="s">
        <v>1197</v>
      </c>
      <c r="E242" s="5">
        <v>340.03000000000003</v>
      </c>
      <c r="G242" s="5">
        <v>333.59000000000003</v>
      </c>
      <c r="I242" s="9">
        <f t="shared" si="72"/>
        <v>6.439999999999998</v>
      </c>
      <c r="K242" s="21">
        <f t="shared" si="73"/>
        <v>0.01930513504601456</v>
      </c>
      <c r="M242" s="9">
        <v>939.51</v>
      </c>
      <c r="O242" s="9">
        <v>615.22</v>
      </c>
      <c r="Q242" s="9">
        <f t="shared" si="74"/>
        <v>324.28999999999996</v>
      </c>
      <c r="S242" s="21">
        <f t="shared" si="75"/>
        <v>0.527112252527551</v>
      </c>
      <c r="U242" s="9">
        <v>939.51</v>
      </c>
      <c r="W242" s="9">
        <v>615.22</v>
      </c>
      <c r="Y242" s="9">
        <f t="shared" si="76"/>
        <v>324.28999999999996</v>
      </c>
      <c r="AA242" s="21">
        <f t="shared" si="77"/>
        <v>0.527112252527551</v>
      </c>
      <c r="AC242" s="9">
        <v>4768.8</v>
      </c>
      <c r="AE242" s="9">
        <v>2726.8410000000003</v>
      </c>
      <c r="AG242" s="9">
        <f t="shared" si="78"/>
        <v>2041.9589999999998</v>
      </c>
      <c r="AI242" s="21">
        <f t="shared" si="79"/>
        <v>0.7488368408719098</v>
      </c>
    </row>
    <row r="243" spans="1:35" ht="12.75" outlineLevel="1">
      <c r="A243" s="1" t="s">
        <v>648</v>
      </c>
      <c r="B243" s="16" t="s">
        <v>649</v>
      </c>
      <c r="C243" s="1" t="s">
        <v>1198</v>
      </c>
      <c r="E243" s="5">
        <v>37141.9</v>
      </c>
      <c r="G243" s="5">
        <v>38388.29</v>
      </c>
      <c r="I243" s="9">
        <f t="shared" si="72"/>
        <v>-1246.3899999999994</v>
      </c>
      <c r="K243" s="21">
        <f t="shared" si="73"/>
        <v>-0.03246797395768344</v>
      </c>
      <c r="M243" s="9">
        <v>109586.11</v>
      </c>
      <c r="O243" s="9">
        <v>115007.26000000001</v>
      </c>
      <c r="Q243" s="9">
        <f t="shared" si="74"/>
        <v>-5421.150000000009</v>
      </c>
      <c r="S243" s="21">
        <f t="shared" si="75"/>
        <v>-0.04713745897432917</v>
      </c>
      <c r="U243" s="9">
        <v>109586.11</v>
      </c>
      <c r="W243" s="9">
        <v>115007.26000000001</v>
      </c>
      <c r="Y243" s="9">
        <f t="shared" si="76"/>
        <v>-5421.150000000009</v>
      </c>
      <c r="AA243" s="21">
        <f t="shared" si="77"/>
        <v>-0.04713745897432917</v>
      </c>
      <c r="AC243" s="9">
        <v>442676.52999999997</v>
      </c>
      <c r="AE243" s="9">
        <v>451744.968</v>
      </c>
      <c r="AG243" s="9">
        <f t="shared" si="78"/>
        <v>-9068.438000000024</v>
      </c>
      <c r="AI243" s="21">
        <f t="shared" si="79"/>
        <v>-0.020074242420781152</v>
      </c>
    </row>
    <row r="244" spans="1:35" ht="12.75" outlineLevel="1">
      <c r="A244" s="1" t="s">
        <v>650</v>
      </c>
      <c r="B244" s="16" t="s">
        <v>651</v>
      </c>
      <c r="C244" s="1" t="s">
        <v>1199</v>
      </c>
      <c r="E244" s="5">
        <v>7.23</v>
      </c>
      <c r="G244" s="5">
        <v>0</v>
      </c>
      <c r="I244" s="9">
        <f t="shared" si="72"/>
        <v>7.23</v>
      </c>
      <c r="K244" s="21" t="str">
        <f t="shared" si="73"/>
        <v>N.M.</v>
      </c>
      <c r="M244" s="9">
        <v>7.23</v>
      </c>
      <c r="O244" s="9">
        <v>0</v>
      </c>
      <c r="Q244" s="9">
        <f t="shared" si="74"/>
        <v>7.23</v>
      </c>
      <c r="S244" s="21" t="str">
        <f t="shared" si="75"/>
        <v>N.M.</v>
      </c>
      <c r="U244" s="9">
        <v>7.23</v>
      </c>
      <c r="W244" s="9">
        <v>0</v>
      </c>
      <c r="Y244" s="9">
        <f t="shared" si="76"/>
        <v>7.23</v>
      </c>
      <c r="AA244" s="21" t="str">
        <f t="shared" si="77"/>
        <v>N.M.</v>
      </c>
      <c r="AC244" s="9">
        <v>7.23</v>
      </c>
      <c r="AE244" s="9">
        <v>0</v>
      </c>
      <c r="AG244" s="9">
        <f t="shared" si="78"/>
        <v>7.23</v>
      </c>
      <c r="AI244" s="21" t="str">
        <f t="shared" si="79"/>
        <v>N.M.</v>
      </c>
    </row>
    <row r="245" spans="1:35" ht="12.75" outlineLevel="1">
      <c r="A245" s="1" t="s">
        <v>652</v>
      </c>
      <c r="B245" s="16" t="s">
        <v>653</v>
      </c>
      <c r="C245" s="1" t="s">
        <v>1200</v>
      </c>
      <c r="E245" s="5">
        <v>137494.18</v>
      </c>
      <c r="G245" s="5">
        <v>111334.05</v>
      </c>
      <c r="I245" s="9">
        <f t="shared" si="72"/>
        <v>26160.12999999999</v>
      </c>
      <c r="K245" s="21">
        <f t="shared" si="73"/>
        <v>0.23496971501530745</v>
      </c>
      <c r="M245" s="9">
        <v>443463.44</v>
      </c>
      <c r="O245" s="9">
        <v>400560.26</v>
      </c>
      <c r="Q245" s="9">
        <f t="shared" si="74"/>
        <v>42903.17999999999</v>
      </c>
      <c r="S245" s="21">
        <f t="shared" si="75"/>
        <v>0.10710792927885555</v>
      </c>
      <c r="U245" s="9">
        <v>443463.44</v>
      </c>
      <c r="W245" s="9">
        <v>400560.26</v>
      </c>
      <c r="Y245" s="9">
        <f t="shared" si="76"/>
        <v>42903.17999999999</v>
      </c>
      <c r="AA245" s="21">
        <f t="shared" si="77"/>
        <v>0.10710792927885555</v>
      </c>
      <c r="AC245" s="9">
        <v>986818.9099999999</v>
      </c>
      <c r="AE245" s="9">
        <v>757224.6100000001</v>
      </c>
      <c r="AG245" s="9">
        <f t="shared" si="78"/>
        <v>229594.2999999998</v>
      </c>
      <c r="AI245" s="21">
        <f t="shared" si="79"/>
        <v>0.30320501601235567</v>
      </c>
    </row>
    <row r="246" spans="1:35" ht="12.75" outlineLevel="1">
      <c r="A246" s="1" t="s">
        <v>654</v>
      </c>
      <c r="B246" s="16" t="s">
        <v>655</v>
      </c>
      <c r="C246" s="1" t="s">
        <v>1201</v>
      </c>
      <c r="E246" s="5">
        <v>65335.48</v>
      </c>
      <c r="G246" s="5">
        <v>22458.64</v>
      </c>
      <c r="I246" s="9">
        <f t="shared" si="72"/>
        <v>42876.840000000004</v>
      </c>
      <c r="K246" s="21">
        <f t="shared" si="73"/>
        <v>1.9091467693502369</v>
      </c>
      <c r="M246" s="9">
        <v>64263.93</v>
      </c>
      <c r="O246" s="9">
        <v>80791.36</v>
      </c>
      <c r="Q246" s="9">
        <f t="shared" si="74"/>
        <v>-16527.43</v>
      </c>
      <c r="S246" s="21">
        <f t="shared" si="75"/>
        <v>-0.20456927572453293</v>
      </c>
      <c r="U246" s="9">
        <v>64263.93</v>
      </c>
      <c r="W246" s="9">
        <v>80791.36</v>
      </c>
      <c r="Y246" s="9">
        <f t="shared" si="76"/>
        <v>-16527.43</v>
      </c>
      <c r="AA246" s="21">
        <f t="shared" si="77"/>
        <v>-0.20456927572453293</v>
      </c>
      <c r="AC246" s="9">
        <v>193726.78</v>
      </c>
      <c r="AE246" s="9">
        <v>210312.82</v>
      </c>
      <c r="AG246" s="9">
        <f t="shared" si="78"/>
        <v>-16586.040000000008</v>
      </c>
      <c r="AI246" s="21">
        <f t="shared" si="79"/>
        <v>-0.07886366603804755</v>
      </c>
    </row>
    <row r="247" spans="1:35" ht="12.75" outlineLevel="1">
      <c r="A247" s="1" t="s">
        <v>656</v>
      </c>
      <c r="B247" s="16" t="s">
        <v>657</v>
      </c>
      <c r="C247" s="1" t="s">
        <v>1202</v>
      </c>
      <c r="E247" s="5">
        <v>904.6800000000001</v>
      </c>
      <c r="G247" s="5">
        <v>1330.55</v>
      </c>
      <c r="I247" s="9">
        <f t="shared" si="72"/>
        <v>-425.8699999999999</v>
      </c>
      <c r="K247" s="21">
        <f t="shared" si="73"/>
        <v>-0.32007064747660735</v>
      </c>
      <c r="M247" s="9">
        <v>2802.73</v>
      </c>
      <c r="O247" s="9">
        <v>5360.12</v>
      </c>
      <c r="Q247" s="9">
        <f t="shared" si="74"/>
        <v>-2557.39</v>
      </c>
      <c r="S247" s="21">
        <f t="shared" si="75"/>
        <v>-0.47711431833615664</v>
      </c>
      <c r="U247" s="9">
        <v>2802.73</v>
      </c>
      <c r="W247" s="9">
        <v>5360.12</v>
      </c>
      <c r="Y247" s="9">
        <f t="shared" si="76"/>
        <v>-2557.39</v>
      </c>
      <c r="AA247" s="21">
        <f t="shared" si="77"/>
        <v>-0.47711431833615664</v>
      </c>
      <c r="AC247" s="9">
        <v>34340.200000000004</v>
      </c>
      <c r="AE247" s="9">
        <v>47096.768000000004</v>
      </c>
      <c r="AG247" s="9">
        <f t="shared" si="78"/>
        <v>-12756.568</v>
      </c>
      <c r="AI247" s="21">
        <f t="shared" si="79"/>
        <v>-0.27085867123620877</v>
      </c>
    </row>
    <row r="248" spans="1:35" ht="12.75" outlineLevel="1">
      <c r="A248" s="1" t="s">
        <v>658</v>
      </c>
      <c r="B248" s="16" t="s">
        <v>659</v>
      </c>
      <c r="C248" s="1" t="s">
        <v>1203</v>
      </c>
      <c r="E248" s="5">
        <v>0</v>
      </c>
      <c r="G248" s="5">
        <v>0</v>
      </c>
      <c r="I248" s="9">
        <f t="shared" si="72"/>
        <v>0</v>
      </c>
      <c r="K248" s="21">
        <f t="shared" si="73"/>
        <v>0</v>
      </c>
      <c r="M248" s="9">
        <v>0</v>
      </c>
      <c r="O248" s="9">
        <v>76.8</v>
      </c>
      <c r="Q248" s="9">
        <f t="shared" si="74"/>
        <v>-76.8</v>
      </c>
      <c r="S248" s="21" t="str">
        <f t="shared" si="75"/>
        <v>N.M.</v>
      </c>
      <c r="U248" s="9">
        <v>0</v>
      </c>
      <c r="W248" s="9">
        <v>76.8</v>
      </c>
      <c r="Y248" s="9">
        <f t="shared" si="76"/>
        <v>-76.8</v>
      </c>
      <c r="AA248" s="21" t="str">
        <f t="shared" si="77"/>
        <v>N.M.</v>
      </c>
      <c r="AC248" s="9">
        <v>0</v>
      </c>
      <c r="AE248" s="9">
        <v>76.8</v>
      </c>
      <c r="AG248" s="9">
        <f t="shared" si="78"/>
        <v>-76.8</v>
      </c>
      <c r="AI248" s="21" t="str">
        <f t="shared" si="79"/>
        <v>N.M.</v>
      </c>
    </row>
    <row r="249" spans="1:35" ht="12.75" outlineLevel="1">
      <c r="A249" s="1" t="s">
        <v>660</v>
      </c>
      <c r="B249" s="16" t="s">
        <v>661</v>
      </c>
      <c r="C249" s="1" t="s">
        <v>1204</v>
      </c>
      <c r="E249" s="5">
        <v>569726.28</v>
      </c>
      <c r="G249" s="5">
        <v>262822.71</v>
      </c>
      <c r="I249" s="9">
        <f t="shared" si="72"/>
        <v>306903.57</v>
      </c>
      <c r="K249" s="21">
        <f t="shared" si="73"/>
        <v>1.1677208944386883</v>
      </c>
      <c r="M249" s="9">
        <v>1701317.19</v>
      </c>
      <c r="O249" s="9">
        <v>1699406.419</v>
      </c>
      <c r="Q249" s="9">
        <f t="shared" si="74"/>
        <v>1910.7709999999497</v>
      </c>
      <c r="S249" s="21">
        <f t="shared" si="75"/>
        <v>0.0011243755340905005</v>
      </c>
      <c r="U249" s="9">
        <v>1701317.19</v>
      </c>
      <c r="W249" s="9">
        <v>1699406.419</v>
      </c>
      <c r="Y249" s="9">
        <f t="shared" si="76"/>
        <v>1910.7709999999497</v>
      </c>
      <c r="AA249" s="21">
        <f t="shared" si="77"/>
        <v>0.0011243755340905005</v>
      </c>
      <c r="AC249" s="9">
        <v>6734171.85</v>
      </c>
      <c r="AE249" s="9">
        <v>5711813.468</v>
      </c>
      <c r="AG249" s="9">
        <f t="shared" si="78"/>
        <v>1022358.3819999993</v>
      </c>
      <c r="AI249" s="21">
        <f t="shared" si="79"/>
        <v>0.17899015570583393</v>
      </c>
    </row>
    <row r="250" spans="1:35" ht="12.75" outlineLevel="1">
      <c r="A250" s="1" t="s">
        <v>662</v>
      </c>
      <c r="B250" s="16" t="s">
        <v>663</v>
      </c>
      <c r="C250" s="1" t="s">
        <v>1205</v>
      </c>
      <c r="E250" s="5">
        <v>48.97</v>
      </c>
      <c r="G250" s="5">
        <v>0</v>
      </c>
      <c r="I250" s="9">
        <f t="shared" si="72"/>
        <v>48.97</v>
      </c>
      <c r="K250" s="21" t="str">
        <f t="shared" si="73"/>
        <v>N.M.</v>
      </c>
      <c r="M250" s="9">
        <v>127.8</v>
      </c>
      <c r="O250" s="9">
        <v>0</v>
      </c>
      <c r="Q250" s="9">
        <f t="shared" si="74"/>
        <v>127.8</v>
      </c>
      <c r="S250" s="21" t="str">
        <f t="shared" si="75"/>
        <v>N.M.</v>
      </c>
      <c r="U250" s="9">
        <v>127.8</v>
      </c>
      <c r="W250" s="9">
        <v>0</v>
      </c>
      <c r="Y250" s="9">
        <f t="shared" si="76"/>
        <v>127.8</v>
      </c>
      <c r="AA250" s="21" t="str">
        <f t="shared" si="77"/>
        <v>N.M.</v>
      </c>
      <c r="AC250" s="9">
        <v>127.8</v>
      </c>
      <c r="AE250" s="9">
        <v>0</v>
      </c>
      <c r="AG250" s="9">
        <f t="shared" si="78"/>
        <v>127.8</v>
      </c>
      <c r="AI250" s="21" t="str">
        <f t="shared" si="79"/>
        <v>N.M.</v>
      </c>
    </row>
    <row r="251" spans="1:35" ht="12.75" outlineLevel="1">
      <c r="A251" s="1" t="s">
        <v>664</v>
      </c>
      <c r="B251" s="16" t="s">
        <v>665</v>
      </c>
      <c r="C251" s="1" t="s">
        <v>1206</v>
      </c>
      <c r="E251" s="5">
        <v>122082.775</v>
      </c>
      <c r="G251" s="5">
        <v>-103158.05</v>
      </c>
      <c r="I251" s="9">
        <f t="shared" si="72"/>
        <v>225240.825</v>
      </c>
      <c r="K251" s="21">
        <f t="shared" si="73"/>
        <v>2.1834536907202104</v>
      </c>
      <c r="M251" s="9">
        <v>511886.685</v>
      </c>
      <c r="O251" s="9">
        <v>227566.42</v>
      </c>
      <c r="Q251" s="9">
        <f t="shared" si="74"/>
        <v>284320.265</v>
      </c>
      <c r="S251" s="21">
        <f t="shared" si="75"/>
        <v>1.2493946382774752</v>
      </c>
      <c r="U251" s="9">
        <v>511886.685</v>
      </c>
      <c r="W251" s="9">
        <v>227566.42</v>
      </c>
      <c r="Y251" s="9">
        <f t="shared" si="76"/>
        <v>284320.265</v>
      </c>
      <c r="AA251" s="21">
        <f t="shared" si="77"/>
        <v>1.2493946382774752</v>
      </c>
      <c r="AC251" s="9">
        <v>863386.835</v>
      </c>
      <c r="AE251" s="9">
        <v>742091.227</v>
      </c>
      <c r="AG251" s="9">
        <f t="shared" si="78"/>
        <v>121295.60800000001</v>
      </c>
      <c r="AI251" s="21">
        <f t="shared" si="79"/>
        <v>0.16345107392032276</v>
      </c>
    </row>
    <row r="252" spans="1:35" ht="12.75" outlineLevel="1">
      <c r="A252" s="1" t="s">
        <v>666</v>
      </c>
      <c r="B252" s="16" t="s">
        <v>667</v>
      </c>
      <c r="C252" s="1" t="s">
        <v>1207</v>
      </c>
      <c r="E252" s="5">
        <v>0</v>
      </c>
      <c r="G252" s="5">
        <v>0</v>
      </c>
      <c r="I252" s="9">
        <f t="shared" si="72"/>
        <v>0</v>
      </c>
      <c r="K252" s="21">
        <f t="shared" si="73"/>
        <v>0</v>
      </c>
      <c r="M252" s="9">
        <v>34.39</v>
      </c>
      <c r="O252" s="9">
        <v>0</v>
      </c>
      <c r="Q252" s="9">
        <f t="shared" si="74"/>
        <v>34.39</v>
      </c>
      <c r="S252" s="21" t="str">
        <f t="shared" si="75"/>
        <v>N.M.</v>
      </c>
      <c r="U252" s="9">
        <v>34.39</v>
      </c>
      <c r="W252" s="9">
        <v>0</v>
      </c>
      <c r="Y252" s="9">
        <f t="shared" si="76"/>
        <v>34.39</v>
      </c>
      <c r="AA252" s="21" t="str">
        <f t="shared" si="77"/>
        <v>N.M.</v>
      </c>
      <c r="AC252" s="9">
        <v>34.39</v>
      </c>
      <c r="AE252" s="9">
        <v>21.76</v>
      </c>
      <c r="AG252" s="9">
        <f t="shared" si="78"/>
        <v>12.629999999999999</v>
      </c>
      <c r="AI252" s="21">
        <f t="shared" si="79"/>
        <v>0.580422794117647</v>
      </c>
    </row>
    <row r="253" spans="1:35" ht="12.75" outlineLevel="1">
      <c r="A253" s="1" t="s">
        <v>668</v>
      </c>
      <c r="B253" s="16" t="s">
        <v>669</v>
      </c>
      <c r="C253" s="1" t="s">
        <v>1208</v>
      </c>
      <c r="E253" s="5">
        <v>0</v>
      </c>
      <c r="G253" s="5">
        <v>0</v>
      </c>
      <c r="I253" s="9">
        <f t="shared" si="72"/>
        <v>0</v>
      </c>
      <c r="K253" s="21">
        <f t="shared" si="73"/>
        <v>0</v>
      </c>
      <c r="M253" s="9">
        <v>5.33</v>
      </c>
      <c r="O253" s="9">
        <v>0</v>
      </c>
      <c r="Q253" s="9">
        <f t="shared" si="74"/>
        <v>5.33</v>
      </c>
      <c r="S253" s="21" t="str">
        <f t="shared" si="75"/>
        <v>N.M.</v>
      </c>
      <c r="U253" s="9">
        <v>5.33</v>
      </c>
      <c r="W253" s="9">
        <v>0</v>
      </c>
      <c r="Y253" s="9">
        <f t="shared" si="76"/>
        <v>5.33</v>
      </c>
      <c r="AA253" s="21" t="str">
        <f t="shared" si="77"/>
        <v>N.M.</v>
      </c>
      <c r="AC253" s="9">
        <v>25.910000000000004</v>
      </c>
      <c r="AE253" s="9">
        <v>2.43</v>
      </c>
      <c r="AG253" s="9">
        <f t="shared" si="78"/>
        <v>23.480000000000004</v>
      </c>
      <c r="AI253" s="21">
        <f t="shared" si="79"/>
        <v>9.662551440329219</v>
      </c>
    </row>
    <row r="254" spans="1:35" ht="12.75" outlineLevel="1">
      <c r="A254" s="1" t="s">
        <v>670</v>
      </c>
      <c r="B254" s="16" t="s">
        <v>671</v>
      </c>
      <c r="C254" s="1" t="s">
        <v>1209</v>
      </c>
      <c r="E254" s="5">
        <v>0</v>
      </c>
      <c r="G254" s="5">
        <v>-13.700000000000001</v>
      </c>
      <c r="I254" s="9">
        <f t="shared" si="72"/>
        <v>13.700000000000001</v>
      </c>
      <c r="K254" s="21" t="str">
        <f t="shared" si="73"/>
        <v>N.M.</v>
      </c>
      <c r="M254" s="9">
        <v>0</v>
      </c>
      <c r="O254" s="9">
        <v>-13.21</v>
      </c>
      <c r="Q254" s="9">
        <f t="shared" si="74"/>
        <v>13.21</v>
      </c>
      <c r="S254" s="21" t="str">
        <f t="shared" si="75"/>
        <v>N.M.</v>
      </c>
      <c r="U254" s="9">
        <v>0</v>
      </c>
      <c r="W254" s="9">
        <v>-13.21</v>
      </c>
      <c r="Y254" s="9">
        <f t="shared" si="76"/>
        <v>13.21</v>
      </c>
      <c r="AA254" s="21" t="str">
        <f t="shared" si="77"/>
        <v>N.M.</v>
      </c>
      <c r="AC254" s="9">
        <v>-6257.52</v>
      </c>
      <c r="AE254" s="9">
        <v>-83691.41</v>
      </c>
      <c r="AG254" s="9">
        <f t="shared" si="78"/>
        <v>77433.89</v>
      </c>
      <c r="AI254" s="21">
        <f t="shared" si="79"/>
        <v>0.9252310362556921</v>
      </c>
    </row>
    <row r="255" spans="1:35" ht="12.75" outlineLevel="1">
      <c r="A255" s="1" t="s">
        <v>672</v>
      </c>
      <c r="B255" s="16" t="s">
        <v>673</v>
      </c>
      <c r="C255" s="1" t="s">
        <v>1210</v>
      </c>
      <c r="E255" s="5">
        <v>-20295</v>
      </c>
      <c r="G255" s="5">
        <v>-51070</v>
      </c>
      <c r="I255" s="9">
        <f t="shared" si="72"/>
        <v>30775</v>
      </c>
      <c r="K255" s="21">
        <f t="shared" si="73"/>
        <v>0.6026042686508714</v>
      </c>
      <c r="M255" s="9">
        <v>-77914</v>
      </c>
      <c r="O255" s="9">
        <v>-121110.17</v>
      </c>
      <c r="Q255" s="9">
        <f t="shared" si="74"/>
        <v>43196.17</v>
      </c>
      <c r="S255" s="21">
        <f t="shared" si="75"/>
        <v>0.35666839539569634</v>
      </c>
      <c r="U255" s="9">
        <v>-77914</v>
      </c>
      <c r="W255" s="9">
        <v>-121110.17</v>
      </c>
      <c r="Y255" s="9">
        <f t="shared" si="76"/>
        <v>43196.17</v>
      </c>
      <c r="AA255" s="21">
        <f t="shared" si="77"/>
        <v>0.35666839539569634</v>
      </c>
      <c r="AC255" s="9">
        <v>-368703.76</v>
      </c>
      <c r="AE255" s="9">
        <v>-386673.6</v>
      </c>
      <c r="AG255" s="9">
        <f t="shared" si="78"/>
        <v>17969.839999999967</v>
      </c>
      <c r="AI255" s="21">
        <f t="shared" si="79"/>
        <v>0.04647289083092295</v>
      </c>
    </row>
    <row r="256" spans="1:35" ht="12.75" outlineLevel="1">
      <c r="A256" s="1" t="s">
        <v>674</v>
      </c>
      <c r="B256" s="16" t="s">
        <v>675</v>
      </c>
      <c r="C256" s="1" t="s">
        <v>1211</v>
      </c>
      <c r="E256" s="5">
        <v>-99.62</v>
      </c>
      <c r="G256" s="5">
        <v>-3506.1800000000003</v>
      </c>
      <c r="I256" s="9">
        <f t="shared" si="72"/>
        <v>3406.5600000000004</v>
      </c>
      <c r="K256" s="21">
        <f t="shared" si="73"/>
        <v>0.9715873115470398</v>
      </c>
      <c r="M256" s="9">
        <v>-444.6</v>
      </c>
      <c r="O256" s="9">
        <v>-4452.76</v>
      </c>
      <c r="Q256" s="9">
        <f t="shared" si="74"/>
        <v>4008.1600000000003</v>
      </c>
      <c r="S256" s="21">
        <f t="shared" si="75"/>
        <v>0.9001518159523532</v>
      </c>
      <c r="U256" s="9">
        <v>-444.6</v>
      </c>
      <c r="W256" s="9">
        <v>-4452.76</v>
      </c>
      <c r="Y256" s="9">
        <f t="shared" si="76"/>
        <v>4008.1600000000003</v>
      </c>
      <c r="AA256" s="21">
        <f t="shared" si="77"/>
        <v>0.9001518159523532</v>
      </c>
      <c r="AC256" s="9">
        <v>-5857.610000000001</v>
      </c>
      <c r="AE256" s="9">
        <v>-18234.7</v>
      </c>
      <c r="AG256" s="9">
        <f t="shared" si="78"/>
        <v>12377.09</v>
      </c>
      <c r="AI256" s="21">
        <f t="shared" si="79"/>
        <v>0.6787657597876576</v>
      </c>
    </row>
    <row r="257" spans="1:35" ht="12.75" outlineLevel="1">
      <c r="A257" s="1" t="s">
        <v>676</v>
      </c>
      <c r="B257" s="16" t="s">
        <v>677</v>
      </c>
      <c r="C257" s="1" t="s">
        <v>1212</v>
      </c>
      <c r="E257" s="5">
        <v>-51041.61</v>
      </c>
      <c r="G257" s="5">
        <v>-38008.54</v>
      </c>
      <c r="I257" s="9">
        <f t="shared" si="72"/>
        <v>-13033.07</v>
      </c>
      <c r="K257" s="21">
        <f t="shared" si="73"/>
        <v>-0.34289846439773797</v>
      </c>
      <c r="M257" s="9">
        <v>-140612.58000000002</v>
      </c>
      <c r="O257" s="9">
        <v>-125752.36</v>
      </c>
      <c r="Q257" s="9">
        <f t="shared" si="74"/>
        <v>-14860.220000000016</v>
      </c>
      <c r="S257" s="21">
        <f t="shared" si="75"/>
        <v>-0.11817050590541614</v>
      </c>
      <c r="U257" s="9">
        <v>-140612.58000000002</v>
      </c>
      <c r="W257" s="9">
        <v>-125752.36</v>
      </c>
      <c r="Y257" s="9">
        <f t="shared" si="76"/>
        <v>-14860.220000000016</v>
      </c>
      <c r="AA257" s="21">
        <f t="shared" si="77"/>
        <v>-0.11817050590541614</v>
      </c>
      <c r="AC257" s="9">
        <v>-514376.63</v>
      </c>
      <c r="AE257" s="9">
        <v>-584065.68</v>
      </c>
      <c r="AG257" s="9">
        <f t="shared" si="78"/>
        <v>69689.05000000005</v>
      </c>
      <c r="AI257" s="21">
        <f t="shared" si="79"/>
        <v>0.11931714597577457</v>
      </c>
    </row>
    <row r="258" spans="1:35" ht="12.75" outlineLevel="1">
      <c r="A258" s="1" t="s">
        <v>678</v>
      </c>
      <c r="B258" s="16" t="s">
        <v>679</v>
      </c>
      <c r="C258" s="1" t="s">
        <v>1213</v>
      </c>
      <c r="E258" s="5">
        <v>0</v>
      </c>
      <c r="G258" s="5">
        <v>0</v>
      </c>
      <c r="I258" s="9">
        <f t="shared" si="72"/>
        <v>0</v>
      </c>
      <c r="K258" s="21">
        <f t="shared" si="73"/>
        <v>0</v>
      </c>
      <c r="M258" s="9">
        <v>0</v>
      </c>
      <c r="O258" s="9">
        <v>-53</v>
      </c>
      <c r="Q258" s="9">
        <f t="shared" si="74"/>
        <v>53</v>
      </c>
      <c r="S258" s="21" t="str">
        <f t="shared" si="75"/>
        <v>N.M.</v>
      </c>
      <c r="U258" s="9">
        <v>0</v>
      </c>
      <c r="W258" s="9">
        <v>-53</v>
      </c>
      <c r="Y258" s="9">
        <f t="shared" si="76"/>
        <v>53</v>
      </c>
      <c r="AA258" s="21" t="str">
        <f t="shared" si="77"/>
        <v>N.M.</v>
      </c>
      <c r="AC258" s="9">
        <v>0</v>
      </c>
      <c r="AE258" s="9">
        <v>-53</v>
      </c>
      <c r="AG258" s="9">
        <f t="shared" si="78"/>
        <v>53</v>
      </c>
      <c r="AI258" s="21" t="str">
        <f t="shared" si="79"/>
        <v>N.M.</v>
      </c>
    </row>
    <row r="259" spans="1:35" ht="12.75" outlineLevel="1">
      <c r="A259" s="1" t="s">
        <v>680</v>
      </c>
      <c r="B259" s="16" t="s">
        <v>681</v>
      </c>
      <c r="C259" s="1" t="s">
        <v>1214</v>
      </c>
      <c r="E259" s="5">
        <v>66812.42</v>
      </c>
      <c r="G259" s="5">
        <v>64466.58</v>
      </c>
      <c r="I259" s="9">
        <f t="shared" si="72"/>
        <v>2345.8399999999965</v>
      </c>
      <c r="K259" s="21">
        <f t="shared" si="73"/>
        <v>0.03638846670631506</v>
      </c>
      <c r="M259" s="9">
        <v>214393.87</v>
      </c>
      <c r="O259" s="9">
        <v>193265.07</v>
      </c>
      <c r="Q259" s="9">
        <f t="shared" si="74"/>
        <v>21128.79999999999</v>
      </c>
      <c r="S259" s="21">
        <f t="shared" si="75"/>
        <v>0.10932549787708658</v>
      </c>
      <c r="U259" s="9">
        <v>214393.87</v>
      </c>
      <c r="W259" s="9">
        <v>193265.07</v>
      </c>
      <c r="Y259" s="9">
        <f t="shared" si="76"/>
        <v>21128.79999999999</v>
      </c>
      <c r="AA259" s="21">
        <f t="shared" si="77"/>
        <v>0.10932549787708658</v>
      </c>
      <c r="AC259" s="9">
        <v>714238.5</v>
      </c>
      <c r="AE259" s="9">
        <v>656150.6359999999</v>
      </c>
      <c r="AG259" s="9">
        <f t="shared" si="78"/>
        <v>58087.86400000006</v>
      </c>
      <c r="AI259" s="21">
        <f t="shared" si="79"/>
        <v>0.08852824460266173</v>
      </c>
    </row>
    <row r="260" spans="1:35" ht="12.75" outlineLevel="1">
      <c r="A260" s="1" t="s">
        <v>682</v>
      </c>
      <c r="B260" s="16" t="s">
        <v>683</v>
      </c>
      <c r="C260" s="1" t="s">
        <v>1215</v>
      </c>
      <c r="E260" s="5">
        <v>1003493.86</v>
      </c>
      <c r="G260" s="5">
        <v>277675.69</v>
      </c>
      <c r="I260" s="9">
        <f t="shared" si="72"/>
        <v>725818.1699999999</v>
      </c>
      <c r="K260" s="21">
        <f t="shared" si="73"/>
        <v>2.6139060643011276</v>
      </c>
      <c r="M260" s="9">
        <v>1781033.088</v>
      </c>
      <c r="O260" s="9">
        <v>1351913</v>
      </c>
      <c r="Q260" s="9">
        <f t="shared" si="74"/>
        <v>429120.088</v>
      </c>
      <c r="S260" s="21">
        <f t="shared" si="75"/>
        <v>0.31741694029127615</v>
      </c>
      <c r="U260" s="9">
        <v>1781033.088</v>
      </c>
      <c r="W260" s="9">
        <v>1351913</v>
      </c>
      <c r="Y260" s="9">
        <f t="shared" si="76"/>
        <v>429120.088</v>
      </c>
      <c r="AA260" s="21">
        <f t="shared" si="77"/>
        <v>0.31741694029127615</v>
      </c>
      <c r="AC260" s="9">
        <v>4219825.723999999</v>
      </c>
      <c r="AE260" s="9">
        <v>5043052.9059999995</v>
      </c>
      <c r="AG260" s="9">
        <f t="shared" si="78"/>
        <v>-823227.182</v>
      </c>
      <c r="AI260" s="21">
        <f t="shared" si="79"/>
        <v>-0.1632398464470918</v>
      </c>
    </row>
    <row r="261" spans="1:35" ht="12.75" outlineLevel="1">
      <c r="A261" s="1" t="s">
        <v>684</v>
      </c>
      <c r="B261" s="16" t="s">
        <v>685</v>
      </c>
      <c r="C261" s="1" t="s">
        <v>1216</v>
      </c>
      <c r="E261" s="5">
        <v>35564</v>
      </c>
      <c r="G261" s="5">
        <v>30244.87</v>
      </c>
      <c r="I261" s="9">
        <f aca="true" t="shared" si="80" ref="I261:I292">+E261-G261</f>
        <v>5319.130000000001</v>
      </c>
      <c r="K261" s="21">
        <f aca="true" t="shared" si="81" ref="K261:K292">IF(G261&lt;0,IF(I261=0,0,IF(OR(G261=0,E261=0),"N.M.",IF(ABS(I261/G261)&gt;=10,"N.M.",I261/(-G261)))),IF(I261=0,0,IF(OR(G261=0,E261=0),"N.M.",IF(ABS(I261/G261)&gt;=10,"N.M.",I261/G261))))</f>
        <v>0.17586883329305106</v>
      </c>
      <c r="M261" s="9">
        <v>106475.71</v>
      </c>
      <c r="O261" s="9">
        <v>93176.14</v>
      </c>
      <c r="Q261" s="9">
        <f aca="true" t="shared" si="82" ref="Q261:Q292">(+M261-O261)</f>
        <v>13299.570000000007</v>
      </c>
      <c r="S261" s="21">
        <f aca="true" t="shared" si="83" ref="S261:S292">IF(O261&lt;0,IF(Q261=0,0,IF(OR(O261=0,M261=0),"N.M.",IF(ABS(Q261/O261)&gt;=10,"N.M.",Q261/(-O261)))),IF(Q261=0,0,IF(OR(O261=0,M261=0),"N.M.",IF(ABS(Q261/O261)&gt;=10,"N.M.",Q261/O261))))</f>
        <v>0.14273579051461036</v>
      </c>
      <c r="U261" s="9">
        <v>106475.71</v>
      </c>
      <c r="W261" s="9">
        <v>93176.14</v>
      </c>
      <c r="Y261" s="9">
        <f aca="true" t="shared" si="84" ref="Y261:Y292">(+U261-W261)</f>
        <v>13299.570000000007</v>
      </c>
      <c r="AA261" s="21">
        <f aca="true" t="shared" si="85" ref="AA261:AA292">IF(W261&lt;0,IF(Y261=0,0,IF(OR(W261=0,U261=0),"N.M.",IF(ABS(Y261/W261)&gt;=10,"N.M.",Y261/(-W261)))),IF(Y261=0,0,IF(OR(W261=0,U261=0),"N.M.",IF(ABS(Y261/W261)&gt;=10,"N.M.",Y261/W261))))</f>
        <v>0.14273579051461036</v>
      </c>
      <c r="AC261" s="9">
        <v>419698.28</v>
      </c>
      <c r="AE261" s="9">
        <v>372416.77</v>
      </c>
      <c r="AG261" s="9">
        <f aca="true" t="shared" si="86" ref="AG261:AG292">(+AC261-AE261)</f>
        <v>47281.51000000001</v>
      </c>
      <c r="AI261" s="21">
        <f aca="true" t="shared" si="87" ref="AI261:AI292">IF(AE261&lt;0,IF(AG261=0,0,IF(OR(AE261=0,AC261=0),"N.M.",IF(ABS(AG261/AE261)&gt;=10,"N.M.",AG261/(-AE261)))),IF(AG261=0,0,IF(OR(AE261=0,AC261=0),"N.M.",IF(ABS(AG261/AE261)&gt;=10,"N.M.",AG261/AE261))))</f>
        <v>0.12695859533930226</v>
      </c>
    </row>
    <row r="262" spans="1:35" ht="12.75" outlineLevel="1">
      <c r="A262" s="1" t="s">
        <v>686</v>
      </c>
      <c r="B262" s="16" t="s">
        <v>687</v>
      </c>
      <c r="C262" s="1" t="s">
        <v>1217</v>
      </c>
      <c r="E262" s="5">
        <v>93022.8</v>
      </c>
      <c r="G262" s="5">
        <v>85906.73</v>
      </c>
      <c r="I262" s="9">
        <f t="shared" si="80"/>
        <v>7116.070000000007</v>
      </c>
      <c r="K262" s="21">
        <f t="shared" si="81"/>
        <v>0.0828348372706074</v>
      </c>
      <c r="M262" s="9">
        <v>279307.6</v>
      </c>
      <c r="O262" s="9">
        <v>244106.09</v>
      </c>
      <c r="Q262" s="9">
        <f t="shared" si="82"/>
        <v>35201.50999999998</v>
      </c>
      <c r="S262" s="21">
        <f t="shared" si="83"/>
        <v>0.14420578364103895</v>
      </c>
      <c r="U262" s="9">
        <v>279307.6</v>
      </c>
      <c r="W262" s="9">
        <v>244106.09</v>
      </c>
      <c r="Y262" s="9">
        <f t="shared" si="84"/>
        <v>35201.50999999998</v>
      </c>
      <c r="AA262" s="21">
        <f t="shared" si="85"/>
        <v>0.14420578364103895</v>
      </c>
      <c r="AC262" s="9">
        <v>1092136.403</v>
      </c>
      <c r="AE262" s="9">
        <v>995735.522</v>
      </c>
      <c r="AG262" s="9">
        <f t="shared" si="86"/>
        <v>96400.88099999994</v>
      </c>
      <c r="AI262" s="21">
        <f t="shared" si="87"/>
        <v>0.09681374106888589</v>
      </c>
    </row>
    <row r="263" spans="1:35" ht="12.75" outlineLevel="1">
      <c r="A263" s="1" t="s">
        <v>688</v>
      </c>
      <c r="B263" s="16" t="s">
        <v>689</v>
      </c>
      <c r="C263" s="1" t="s">
        <v>1218</v>
      </c>
      <c r="E263" s="5">
        <v>0</v>
      </c>
      <c r="G263" s="5">
        <v>0</v>
      </c>
      <c r="I263" s="9">
        <f t="shared" si="80"/>
        <v>0</v>
      </c>
      <c r="K263" s="21">
        <f t="shared" si="81"/>
        <v>0</v>
      </c>
      <c r="M263" s="9">
        <v>0</v>
      </c>
      <c r="O263" s="9">
        <v>-11.88</v>
      </c>
      <c r="Q263" s="9">
        <f t="shared" si="82"/>
        <v>11.88</v>
      </c>
      <c r="S263" s="21" t="str">
        <f t="shared" si="83"/>
        <v>N.M.</v>
      </c>
      <c r="U263" s="9">
        <v>0</v>
      </c>
      <c r="W263" s="9">
        <v>-11.88</v>
      </c>
      <c r="Y263" s="9">
        <f t="shared" si="84"/>
        <v>11.88</v>
      </c>
      <c r="AA263" s="21" t="str">
        <f t="shared" si="85"/>
        <v>N.M.</v>
      </c>
      <c r="AC263" s="9">
        <v>185.68</v>
      </c>
      <c r="AE263" s="9">
        <v>2097.63</v>
      </c>
      <c r="AG263" s="9">
        <f t="shared" si="86"/>
        <v>-1911.95</v>
      </c>
      <c r="AI263" s="21">
        <f t="shared" si="87"/>
        <v>-0.9114810524258329</v>
      </c>
    </row>
    <row r="264" spans="1:35" ht="12.75" outlineLevel="1">
      <c r="A264" s="1" t="s">
        <v>690</v>
      </c>
      <c r="B264" s="16" t="s">
        <v>691</v>
      </c>
      <c r="C264" s="1" t="s">
        <v>1219</v>
      </c>
      <c r="E264" s="5">
        <v>10496.36</v>
      </c>
      <c r="G264" s="5">
        <v>9871.34</v>
      </c>
      <c r="I264" s="9">
        <f t="shared" si="80"/>
        <v>625.0200000000004</v>
      </c>
      <c r="K264" s="21">
        <f t="shared" si="81"/>
        <v>0.06331663178453993</v>
      </c>
      <c r="M264" s="9">
        <v>29007.71</v>
      </c>
      <c r="O264" s="9">
        <v>31670.43</v>
      </c>
      <c r="Q264" s="9">
        <f t="shared" si="82"/>
        <v>-2662.720000000001</v>
      </c>
      <c r="S264" s="21">
        <f t="shared" si="83"/>
        <v>-0.08407590297953016</v>
      </c>
      <c r="U264" s="9">
        <v>29007.71</v>
      </c>
      <c r="W264" s="9">
        <v>31670.43</v>
      </c>
      <c r="Y264" s="9">
        <f t="shared" si="84"/>
        <v>-2662.720000000001</v>
      </c>
      <c r="AA264" s="21">
        <f t="shared" si="85"/>
        <v>-0.08407590297953016</v>
      </c>
      <c r="AC264" s="9">
        <v>113844.53</v>
      </c>
      <c r="AE264" s="9">
        <v>109221.01999999999</v>
      </c>
      <c r="AG264" s="9">
        <f t="shared" si="86"/>
        <v>4623.510000000009</v>
      </c>
      <c r="AI264" s="21">
        <f t="shared" si="87"/>
        <v>0.04233168670279777</v>
      </c>
    </row>
    <row r="265" spans="1:35" ht="12.75" outlineLevel="1">
      <c r="A265" s="1" t="s">
        <v>692</v>
      </c>
      <c r="B265" s="16" t="s">
        <v>693</v>
      </c>
      <c r="C265" s="1" t="s">
        <v>1220</v>
      </c>
      <c r="E265" s="5">
        <v>7.41</v>
      </c>
      <c r="G265" s="5">
        <v>0</v>
      </c>
      <c r="I265" s="9">
        <f t="shared" si="80"/>
        <v>7.41</v>
      </c>
      <c r="K265" s="21" t="str">
        <f t="shared" si="81"/>
        <v>N.M.</v>
      </c>
      <c r="M265" s="9">
        <v>7.41</v>
      </c>
      <c r="O265" s="9">
        <v>0</v>
      </c>
      <c r="Q265" s="9">
        <f t="shared" si="82"/>
        <v>7.41</v>
      </c>
      <c r="S265" s="21" t="str">
        <f t="shared" si="83"/>
        <v>N.M.</v>
      </c>
      <c r="U265" s="9">
        <v>7.41</v>
      </c>
      <c r="W265" s="9">
        <v>0</v>
      </c>
      <c r="Y265" s="9">
        <f t="shared" si="84"/>
        <v>7.41</v>
      </c>
      <c r="AA265" s="21" t="str">
        <f t="shared" si="85"/>
        <v>N.M.</v>
      </c>
      <c r="AC265" s="9">
        <v>303.17</v>
      </c>
      <c r="AE265" s="9">
        <v>0</v>
      </c>
      <c r="AG265" s="9">
        <f t="shared" si="86"/>
        <v>303.17</v>
      </c>
      <c r="AI265" s="21" t="str">
        <f t="shared" si="87"/>
        <v>N.M.</v>
      </c>
    </row>
    <row r="266" spans="1:35" ht="12.75" outlineLevel="1">
      <c r="A266" s="1" t="s">
        <v>694</v>
      </c>
      <c r="B266" s="16" t="s">
        <v>695</v>
      </c>
      <c r="C266" s="1" t="s">
        <v>1221</v>
      </c>
      <c r="E266" s="5">
        <v>-60441.73</v>
      </c>
      <c r="G266" s="5">
        <v>559.86</v>
      </c>
      <c r="I266" s="9">
        <f t="shared" si="80"/>
        <v>-61001.590000000004</v>
      </c>
      <c r="K266" s="21" t="str">
        <f t="shared" si="81"/>
        <v>N.M.</v>
      </c>
      <c r="M266" s="9">
        <v>46269.97</v>
      </c>
      <c r="O266" s="9">
        <v>151.96</v>
      </c>
      <c r="Q266" s="9">
        <f t="shared" si="82"/>
        <v>46118.01</v>
      </c>
      <c r="S266" s="21" t="str">
        <f t="shared" si="83"/>
        <v>N.M.</v>
      </c>
      <c r="U266" s="9">
        <v>46269.97</v>
      </c>
      <c r="W266" s="9">
        <v>151.96</v>
      </c>
      <c r="Y266" s="9">
        <f t="shared" si="84"/>
        <v>46118.01</v>
      </c>
      <c r="AA266" s="21" t="str">
        <f t="shared" si="85"/>
        <v>N.M.</v>
      </c>
      <c r="AC266" s="9">
        <v>624227.277</v>
      </c>
      <c r="AE266" s="9">
        <v>246723.71</v>
      </c>
      <c r="AG266" s="9">
        <f t="shared" si="86"/>
        <v>377503.56700000004</v>
      </c>
      <c r="AI266" s="21">
        <f t="shared" si="87"/>
        <v>1.5300660281089322</v>
      </c>
    </row>
    <row r="267" spans="1:35" ht="12.75" outlineLevel="1">
      <c r="A267" s="1" t="s">
        <v>696</v>
      </c>
      <c r="B267" s="16" t="s">
        <v>697</v>
      </c>
      <c r="C267" s="1" t="s">
        <v>1222</v>
      </c>
      <c r="E267" s="5">
        <v>6998.53</v>
      </c>
      <c r="G267" s="5">
        <v>95909.42</v>
      </c>
      <c r="I267" s="9">
        <f t="shared" si="80"/>
        <v>-88910.89</v>
      </c>
      <c r="K267" s="21">
        <f t="shared" si="81"/>
        <v>-0.9270297954048726</v>
      </c>
      <c r="M267" s="9">
        <v>38276.520000000004</v>
      </c>
      <c r="O267" s="9">
        <v>173102.27</v>
      </c>
      <c r="Q267" s="9">
        <f t="shared" si="82"/>
        <v>-134825.75</v>
      </c>
      <c r="S267" s="21">
        <f t="shared" si="83"/>
        <v>-0.7788791562352129</v>
      </c>
      <c r="U267" s="9">
        <v>38276.520000000004</v>
      </c>
      <c r="W267" s="9">
        <v>173102.27</v>
      </c>
      <c r="Y267" s="9">
        <f t="shared" si="84"/>
        <v>-134825.75</v>
      </c>
      <c r="AA267" s="21">
        <f t="shared" si="85"/>
        <v>-0.7788791562352129</v>
      </c>
      <c r="AC267" s="9">
        <v>151076.31</v>
      </c>
      <c r="AE267" s="9">
        <v>262692.195</v>
      </c>
      <c r="AG267" s="9">
        <f t="shared" si="86"/>
        <v>-111615.88500000001</v>
      </c>
      <c r="AI267" s="21">
        <f t="shared" si="87"/>
        <v>-0.42489227744280716</v>
      </c>
    </row>
    <row r="268" spans="1:35" ht="12.75" outlineLevel="1">
      <c r="A268" s="1" t="s">
        <v>698</v>
      </c>
      <c r="B268" s="16" t="s">
        <v>699</v>
      </c>
      <c r="C268" s="1" t="s">
        <v>1223</v>
      </c>
      <c r="E268" s="5">
        <v>-9313.43</v>
      </c>
      <c r="G268" s="5">
        <v>-10361</v>
      </c>
      <c r="I268" s="9">
        <f t="shared" si="80"/>
        <v>1047.5699999999997</v>
      </c>
      <c r="K268" s="21">
        <f t="shared" si="81"/>
        <v>0.10110703600038604</v>
      </c>
      <c r="M268" s="9">
        <v>-25581.21</v>
      </c>
      <c r="O268" s="9">
        <v>-31097.83</v>
      </c>
      <c r="Q268" s="9">
        <f t="shared" si="82"/>
        <v>5516.620000000003</v>
      </c>
      <c r="S268" s="21">
        <f t="shared" si="83"/>
        <v>0.17739565751050804</v>
      </c>
      <c r="U268" s="9">
        <v>-25581.21</v>
      </c>
      <c r="W268" s="9">
        <v>-31097.83</v>
      </c>
      <c r="Y268" s="9">
        <f t="shared" si="84"/>
        <v>5516.620000000003</v>
      </c>
      <c r="AA268" s="21">
        <f t="shared" si="85"/>
        <v>0.17739565751050804</v>
      </c>
      <c r="AC268" s="9">
        <v>-110210.84700000001</v>
      </c>
      <c r="AE268" s="9">
        <v>-152130.336</v>
      </c>
      <c r="AG268" s="9">
        <f t="shared" si="86"/>
        <v>41919.489</v>
      </c>
      <c r="AI268" s="21">
        <f t="shared" si="87"/>
        <v>0.27554983510981</v>
      </c>
    </row>
    <row r="269" spans="1:35" ht="12.75" outlineLevel="1">
      <c r="A269" s="1" t="s">
        <v>700</v>
      </c>
      <c r="B269" s="16" t="s">
        <v>701</v>
      </c>
      <c r="C269" s="1" t="s">
        <v>1224</v>
      </c>
      <c r="E269" s="5">
        <v>744.5500000000001</v>
      </c>
      <c r="G269" s="5">
        <v>843.8000000000001</v>
      </c>
      <c r="I269" s="9">
        <f t="shared" si="80"/>
        <v>-99.25</v>
      </c>
      <c r="K269" s="21">
        <f t="shared" si="81"/>
        <v>-0.1176226593979616</v>
      </c>
      <c r="M269" s="9">
        <v>2292.84</v>
      </c>
      <c r="O269" s="9">
        <v>2396.93</v>
      </c>
      <c r="Q269" s="9">
        <f t="shared" si="82"/>
        <v>-104.08999999999969</v>
      </c>
      <c r="S269" s="21">
        <f t="shared" si="83"/>
        <v>-0.04342638291481174</v>
      </c>
      <c r="U269" s="9">
        <v>2292.84</v>
      </c>
      <c r="W269" s="9">
        <v>2396.93</v>
      </c>
      <c r="Y269" s="9">
        <f t="shared" si="84"/>
        <v>-104.08999999999969</v>
      </c>
      <c r="AA269" s="21">
        <f t="shared" si="85"/>
        <v>-0.04342638291481174</v>
      </c>
      <c r="AC269" s="9">
        <v>9568.66</v>
      </c>
      <c r="AE269" s="9">
        <v>9748.34</v>
      </c>
      <c r="AG269" s="9">
        <f t="shared" si="86"/>
        <v>-179.6800000000003</v>
      </c>
      <c r="AI269" s="21">
        <f t="shared" si="87"/>
        <v>-0.018431856090370288</v>
      </c>
    </row>
    <row r="270" spans="1:35" ht="12.75" outlineLevel="1">
      <c r="A270" s="1" t="s">
        <v>702</v>
      </c>
      <c r="B270" s="16" t="s">
        <v>703</v>
      </c>
      <c r="C270" s="1" t="s">
        <v>1225</v>
      </c>
      <c r="E270" s="5">
        <v>1252.97</v>
      </c>
      <c r="G270" s="5">
        <v>-388.91</v>
      </c>
      <c r="I270" s="9">
        <f t="shared" si="80"/>
        <v>1641.88</v>
      </c>
      <c r="K270" s="21">
        <f t="shared" si="81"/>
        <v>4.2217479622534775</v>
      </c>
      <c r="M270" s="9">
        <v>4852.85</v>
      </c>
      <c r="O270" s="9">
        <v>3157.36</v>
      </c>
      <c r="Q270" s="9">
        <f t="shared" si="82"/>
        <v>1695.4900000000002</v>
      </c>
      <c r="S270" s="21">
        <f t="shared" si="83"/>
        <v>0.5369960980059291</v>
      </c>
      <c r="U270" s="9">
        <v>4852.85</v>
      </c>
      <c r="W270" s="9">
        <v>3157.36</v>
      </c>
      <c r="Y270" s="9">
        <f t="shared" si="84"/>
        <v>1695.4900000000002</v>
      </c>
      <c r="AA270" s="21">
        <f t="shared" si="85"/>
        <v>0.5369960980059291</v>
      </c>
      <c r="AC270" s="9">
        <v>19437.440000000002</v>
      </c>
      <c r="AE270" s="9">
        <v>10974.07</v>
      </c>
      <c r="AG270" s="9">
        <f t="shared" si="86"/>
        <v>8463.370000000003</v>
      </c>
      <c r="AI270" s="21">
        <f t="shared" si="87"/>
        <v>0.77121523737319</v>
      </c>
    </row>
    <row r="271" spans="1:35" ht="12.75" outlineLevel="1">
      <c r="A271" s="1" t="s">
        <v>704</v>
      </c>
      <c r="B271" s="16" t="s">
        <v>705</v>
      </c>
      <c r="C271" s="1" t="s">
        <v>1226</v>
      </c>
      <c r="E271" s="5">
        <v>44</v>
      </c>
      <c r="G271" s="5">
        <v>871</v>
      </c>
      <c r="I271" s="9">
        <f t="shared" si="80"/>
        <v>-827</v>
      </c>
      <c r="K271" s="21">
        <f t="shared" si="81"/>
        <v>-0.9494833524684271</v>
      </c>
      <c r="M271" s="9">
        <v>1865</v>
      </c>
      <c r="O271" s="9">
        <v>2679</v>
      </c>
      <c r="Q271" s="9">
        <f t="shared" si="82"/>
        <v>-814</v>
      </c>
      <c r="S271" s="21">
        <f t="shared" si="83"/>
        <v>-0.3038447181784248</v>
      </c>
      <c r="U271" s="9">
        <v>1865</v>
      </c>
      <c r="W271" s="9">
        <v>2679</v>
      </c>
      <c r="Y271" s="9">
        <f t="shared" si="84"/>
        <v>-814</v>
      </c>
      <c r="AA271" s="21">
        <f t="shared" si="85"/>
        <v>-0.3038447181784248</v>
      </c>
      <c r="AC271" s="9">
        <v>11240</v>
      </c>
      <c r="AE271" s="9">
        <v>13506</v>
      </c>
      <c r="AG271" s="9">
        <f t="shared" si="86"/>
        <v>-2266</v>
      </c>
      <c r="AI271" s="21">
        <f t="shared" si="87"/>
        <v>-0.16777728416999851</v>
      </c>
    </row>
    <row r="272" spans="1:35" ht="12.75" outlineLevel="1">
      <c r="A272" s="1" t="s">
        <v>706</v>
      </c>
      <c r="B272" s="16" t="s">
        <v>707</v>
      </c>
      <c r="C272" s="1" t="s">
        <v>1227</v>
      </c>
      <c r="E272" s="5">
        <v>116900.8</v>
      </c>
      <c r="G272" s="5">
        <v>182354.06</v>
      </c>
      <c r="I272" s="9">
        <f t="shared" si="80"/>
        <v>-65453.259999999995</v>
      </c>
      <c r="K272" s="21">
        <f t="shared" si="81"/>
        <v>-0.3589350300179771</v>
      </c>
      <c r="M272" s="9">
        <v>748900.8</v>
      </c>
      <c r="O272" s="9">
        <v>553854.06</v>
      </c>
      <c r="Q272" s="9">
        <f t="shared" si="82"/>
        <v>195046.74</v>
      </c>
      <c r="S272" s="21">
        <f t="shared" si="83"/>
        <v>0.3521626978774878</v>
      </c>
      <c r="U272" s="9">
        <v>748900.8</v>
      </c>
      <c r="W272" s="9">
        <v>553854.06</v>
      </c>
      <c r="Y272" s="9">
        <f t="shared" si="84"/>
        <v>195046.74</v>
      </c>
      <c r="AA272" s="21">
        <f t="shared" si="85"/>
        <v>0.3521626978774878</v>
      </c>
      <c r="AC272" s="9">
        <v>2410462.9800000004</v>
      </c>
      <c r="AE272" s="9">
        <v>1296561.03</v>
      </c>
      <c r="AG272" s="9">
        <f t="shared" si="86"/>
        <v>1113901.9500000004</v>
      </c>
      <c r="AI272" s="21">
        <f t="shared" si="87"/>
        <v>0.8591203377445337</v>
      </c>
    </row>
    <row r="273" spans="1:35" ht="12.75" outlineLevel="1">
      <c r="A273" s="1" t="s">
        <v>708</v>
      </c>
      <c r="B273" s="16" t="s">
        <v>709</v>
      </c>
      <c r="C273" s="1" t="s">
        <v>1228</v>
      </c>
      <c r="E273" s="5">
        <v>13136.7</v>
      </c>
      <c r="G273" s="5">
        <v>12855.130000000001</v>
      </c>
      <c r="I273" s="9">
        <f t="shared" si="80"/>
        <v>281.5699999999997</v>
      </c>
      <c r="K273" s="21">
        <f t="shared" si="81"/>
        <v>0.021903317975002952</v>
      </c>
      <c r="M273" s="9">
        <v>39259.99</v>
      </c>
      <c r="O273" s="9">
        <v>38653.87</v>
      </c>
      <c r="Q273" s="9">
        <f t="shared" si="82"/>
        <v>606.1199999999953</v>
      </c>
      <c r="S273" s="21">
        <f t="shared" si="83"/>
        <v>0.015680706744240495</v>
      </c>
      <c r="U273" s="9">
        <v>39259.99</v>
      </c>
      <c r="W273" s="9">
        <v>38653.87</v>
      </c>
      <c r="Y273" s="9">
        <f t="shared" si="84"/>
        <v>606.1199999999953</v>
      </c>
      <c r="AA273" s="21">
        <f t="shared" si="85"/>
        <v>0.015680706744240495</v>
      </c>
      <c r="AC273" s="9">
        <v>154914.5</v>
      </c>
      <c r="AE273" s="9">
        <v>150052.07</v>
      </c>
      <c r="AG273" s="9">
        <f t="shared" si="86"/>
        <v>4862.429999999993</v>
      </c>
      <c r="AI273" s="21">
        <f t="shared" si="87"/>
        <v>0.03240495116128683</v>
      </c>
    </row>
    <row r="274" spans="1:35" ht="12.75" outlineLevel="1">
      <c r="A274" s="1" t="s">
        <v>710</v>
      </c>
      <c r="B274" s="16" t="s">
        <v>711</v>
      </c>
      <c r="C274" s="1" t="s">
        <v>1229</v>
      </c>
      <c r="E274" s="5">
        <v>332990.22000000003</v>
      </c>
      <c r="G274" s="5">
        <v>310220.01</v>
      </c>
      <c r="I274" s="9">
        <f t="shared" si="80"/>
        <v>22770.21000000002</v>
      </c>
      <c r="K274" s="21">
        <f t="shared" si="81"/>
        <v>0.07340019749209607</v>
      </c>
      <c r="M274" s="9">
        <v>1205160.04</v>
      </c>
      <c r="O274" s="9">
        <v>1081220.66</v>
      </c>
      <c r="Q274" s="9">
        <f t="shared" si="82"/>
        <v>123939.38000000012</v>
      </c>
      <c r="S274" s="21">
        <f t="shared" si="83"/>
        <v>0.1146291266761404</v>
      </c>
      <c r="U274" s="9">
        <v>1205160.04</v>
      </c>
      <c r="W274" s="9">
        <v>1081220.66</v>
      </c>
      <c r="Y274" s="9">
        <f t="shared" si="84"/>
        <v>123939.38000000012</v>
      </c>
      <c r="AA274" s="21">
        <f t="shared" si="85"/>
        <v>0.1146291266761404</v>
      </c>
      <c r="AC274" s="9">
        <v>5240768.3100000005</v>
      </c>
      <c r="AE274" s="9">
        <v>4252514.02</v>
      </c>
      <c r="AG274" s="9">
        <f t="shared" si="86"/>
        <v>988254.290000001</v>
      </c>
      <c r="AI274" s="21">
        <f t="shared" si="87"/>
        <v>0.23239295281617933</v>
      </c>
    </row>
    <row r="275" spans="1:35" ht="12.75" outlineLevel="1">
      <c r="A275" s="1" t="s">
        <v>712</v>
      </c>
      <c r="B275" s="16" t="s">
        <v>713</v>
      </c>
      <c r="C275" s="1" t="s">
        <v>1230</v>
      </c>
      <c r="E275" s="5">
        <v>0</v>
      </c>
      <c r="G275" s="5">
        <v>0</v>
      </c>
      <c r="I275" s="9">
        <f t="shared" si="80"/>
        <v>0</v>
      </c>
      <c r="K275" s="21">
        <f t="shared" si="81"/>
        <v>0</v>
      </c>
      <c r="M275" s="9">
        <v>0</v>
      </c>
      <c r="O275" s="9">
        <v>125</v>
      </c>
      <c r="Q275" s="9">
        <f t="shared" si="82"/>
        <v>-125</v>
      </c>
      <c r="S275" s="21" t="str">
        <f t="shared" si="83"/>
        <v>N.M.</v>
      </c>
      <c r="U275" s="9">
        <v>0</v>
      </c>
      <c r="W275" s="9">
        <v>125</v>
      </c>
      <c r="Y275" s="9">
        <f t="shared" si="84"/>
        <v>-125</v>
      </c>
      <c r="AA275" s="21" t="str">
        <f t="shared" si="85"/>
        <v>N.M.</v>
      </c>
      <c r="AC275" s="9">
        <v>0</v>
      </c>
      <c r="AE275" s="9">
        <v>448.2</v>
      </c>
      <c r="AG275" s="9">
        <f t="shared" si="86"/>
        <v>-448.2</v>
      </c>
      <c r="AI275" s="21" t="str">
        <f t="shared" si="87"/>
        <v>N.M.</v>
      </c>
    </row>
    <row r="276" spans="1:35" ht="12.75" outlineLevel="1">
      <c r="A276" s="1" t="s">
        <v>714</v>
      </c>
      <c r="B276" s="16" t="s">
        <v>715</v>
      </c>
      <c r="C276" s="1" t="s">
        <v>1231</v>
      </c>
      <c r="E276" s="5">
        <v>16629.44</v>
      </c>
      <c r="G276" s="5">
        <v>0</v>
      </c>
      <c r="I276" s="9">
        <f t="shared" si="80"/>
        <v>16629.44</v>
      </c>
      <c r="K276" s="21" t="str">
        <f t="shared" si="81"/>
        <v>N.M.</v>
      </c>
      <c r="M276" s="9">
        <v>50127.93</v>
      </c>
      <c r="O276" s="9">
        <v>-15.610000000000001</v>
      </c>
      <c r="Q276" s="9">
        <f t="shared" si="82"/>
        <v>50143.54</v>
      </c>
      <c r="S276" s="21" t="str">
        <f t="shared" si="83"/>
        <v>N.M.</v>
      </c>
      <c r="U276" s="9">
        <v>50127.93</v>
      </c>
      <c r="W276" s="9">
        <v>-15.610000000000001</v>
      </c>
      <c r="Y276" s="9">
        <f t="shared" si="84"/>
        <v>50143.54</v>
      </c>
      <c r="AA276" s="21" t="str">
        <f t="shared" si="85"/>
        <v>N.M.</v>
      </c>
      <c r="AC276" s="9">
        <v>47121.56</v>
      </c>
      <c r="AE276" s="9">
        <v>75799.39</v>
      </c>
      <c r="AG276" s="9">
        <f t="shared" si="86"/>
        <v>-28677.83</v>
      </c>
      <c r="AI276" s="21">
        <f t="shared" si="87"/>
        <v>-0.3783385328034962</v>
      </c>
    </row>
    <row r="277" spans="1:35" ht="12.75" outlineLevel="1">
      <c r="A277" s="1" t="s">
        <v>716</v>
      </c>
      <c r="B277" s="16" t="s">
        <v>717</v>
      </c>
      <c r="C277" s="1" t="s">
        <v>1232</v>
      </c>
      <c r="E277" s="5">
        <v>21285.54</v>
      </c>
      <c r="G277" s="5">
        <v>19567.48</v>
      </c>
      <c r="I277" s="9">
        <f t="shared" si="80"/>
        <v>1718.0600000000013</v>
      </c>
      <c r="K277" s="21">
        <f t="shared" si="81"/>
        <v>0.0878018017649693</v>
      </c>
      <c r="M277" s="9">
        <v>65633.8</v>
      </c>
      <c r="O277" s="9">
        <v>57432.450000000004</v>
      </c>
      <c r="Q277" s="9">
        <f t="shared" si="82"/>
        <v>8201.349999999999</v>
      </c>
      <c r="S277" s="21">
        <f t="shared" si="83"/>
        <v>0.14279993279060876</v>
      </c>
      <c r="U277" s="9">
        <v>65633.8</v>
      </c>
      <c r="W277" s="9">
        <v>57432.450000000004</v>
      </c>
      <c r="Y277" s="9">
        <f t="shared" si="84"/>
        <v>8201.349999999999</v>
      </c>
      <c r="AA277" s="21">
        <f t="shared" si="85"/>
        <v>0.14279993279060876</v>
      </c>
      <c r="AC277" s="9">
        <v>181100.85</v>
      </c>
      <c r="AE277" s="9">
        <v>260865.02000000002</v>
      </c>
      <c r="AG277" s="9">
        <f t="shared" si="86"/>
        <v>-79764.17000000001</v>
      </c>
      <c r="AI277" s="21">
        <f t="shared" si="87"/>
        <v>-0.3057679791640903</v>
      </c>
    </row>
    <row r="278" spans="1:35" ht="12.75" outlineLevel="1">
      <c r="A278" s="1" t="s">
        <v>718</v>
      </c>
      <c r="B278" s="16" t="s">
        <v>719</v>
      </c>
      <c r="C278" s="1" t="s">
        <v>1233</v>
      </c>
      <c r="E278" s="5">
        <v>517.32</v>
      </c>
      <c r="G278" s="5">
        <v>3000</v>
      </c>
      <c r="I278" s="9">
        <f t="shared" si="80"/>
        <v>-2482.68</v>
      </c>
      <c r="K278" s="21">
        <f t="shared" si="81"/>
        <v>-0.82756</v>
      </c>
      <c r="M278" s="9">
        <v>517.32</v>
      </c>
      <c r="O278" s="9">
        <v>3008.8</v>
      </c>
      <c r="Q278" s="9">
        <f t="shared" si="82"/>
        <v>-2491.48</v>
      </c>
      <c r="S278" s="21">
        <f t="shared" si="83"/>
        <v>-0.828064344589205</v>
      </c>
      <c r="U278" s="9">
        <v>517.32</v>
      </c>
      <c r="W278" s="9">
        <v>3008.8</v>
      </c>
      <c r="Y278" s="9">
        <f t="shared" si="84"/>
        <v>-2491.48</v>
      </c>
      <c r="AA278" s="21">
        <f t="shared" si="85"/>
        <v>-0.828064344589205</v>
      </c>
      <c r="AC278" s="9">
        <v>7429.639999999999</v>
      </c>
      <c r="AE278" s="9">
        <v>6923.0160000000005</v>
      </c>
      <c r="AG278" s="9">
        <f t="shared" si="86"/>
        <v>506.6239999999989</v>
      </c>
      <c r="AI278" s="21">
        <f t="shared" si="87"/>
        <v>0.07317966620328464</v>
      </c>
    </row>
    <row r="279" spans="1:35" ht="12.75" outlineLevel="1">
      <c r="A279" s="1" t="s">
        <v>720</v>
      </c>
      <c r="B279" s="16" t="s">
        <v>721</v>
      </c>
      <c r="C279" s="1" t="s">
        <v>1234</v>
      </c>
      <c r="E279" s="5">
        <v>128.51</v>
      </c>
      <c r="G279" s="5">
        <v>169.08</v>
      </c>
      <c r="I279" s="9">
        <f t="shared" si="80"/>
        <v>-40.57000000000002</v>
      </c>
      <c r="K279" s="21">
        <f t="shared" si="81"/>
        <v>-0.2399455878873907</v>
      </c>
      <c r="M279" s="9">
        <v>276.74</v>
      </c>
      <c r="O279" s="9">
        <v>122.55</v>
      </c>
      <c r="Q279" s="9">
        <f t="shared" si="82"/>
        <v>154.19</v>
      </c>
      <c r="S279" s="21">
        <f t="shared" si="83"/>
        <v>1.2581803345573235</v>
      </c>
      <c r="U279" s="9">
        <v>276.74</v>
      </c>
      <c r="W279" s="9">
        <v>122.55</v>
      </c>
      <c r="Y279" s="9">
        <f t="shared" si="84"/>
        <v>154.19</v>
      </c>
      <c r="AA279" s="21">
        <f t="shared" si="85"/>
        <v>1.2581803345573235</v>
      </c>
      <c r="AC279" s="9">
        <v>1049.6100000000001</v>
      </c>
      <c r="AE279" s="9">
        <v>2829.943</v>
      </c>
      <c r="AG279" s="9">
        <f t="shared" si="86"/>
        <v>-1780.333</v>
      </c>
      <c r="AI279" s="21">
        <f t="shared" si="87"/>
        <v>-0.6291056038937887</v>
      </c>
    </row>
    <row r="280" spans="1:35" ht="12.75" outlineLevel="1">
      <c r="A280" s="1" t="s">
        <v>722</v>
      </c>
      <c r="B280" s="16" t="s">
        <v>723</v>
      </c>
      <c r="C280" s="1" t="s">
        <v>1235</v>
      </c>
      <c r="E280" s="5">
        <v>3047.67</v>
      </c>
      <c r="G280" s="5">
        <v>3277.84</v>
      </c>
      <c r="I280" s="9">
        <f t="shared" si="80"/>
        <v>-230.17000000000007</v>
      </c>
      <c r="K280" s="21">
        <f t="shared" si="81"/>
        <v>-0.0702200229419374</v>
      </c>
      <c r="M280" s="9">
        <v>5180.55</v>
      </c>
      <c r="O280" s="9">
        <v>8629.18</v>
      </c>
      <c r="Q280" s="9">
        <f t="shared" si="82"/>
        <v>-3448.63</v>
      </c>
      <c r="S280" s="21">
        <f t="shared" si="83"/>
        <v>-0.3996474751946303</v>
      </c>
      <c r="U280" s="9">
        <v>5180.55</v>
      </c>
      <c r="W280" s="9">
        <v>8629.18</v>
      </c>
      <c r="Y280" s="9">
        <f t="shared" si="84"/>
        <v>-3448.63</v>
      </c>
      <c r="AA280" s="21">
        <f t="shared" si="85"/>
        <v>-0.3996474751946303</v>
      </c>
      <c r="AC280" s="9">
        <v>19730.75</v>
      </c>
      <c r="AE280" s="9">
        <v>14154.277000000002</v>
      </c>
      <c r="AG280" s="9">
        <f t="shared" si="86"/>
        <v>5576.472999999998</v>
      </c>
      <c r="AI280" s="21">
        <f t="shared" si="87"/>
        <v>0.39397794744302356</v>
      </c>
    </row>
    <row r="281" spans="1:35" ht="12.75" outlineLevel="1">
      <c r="A281" s="1" t="s">
        <v>724</v>
      </c>
      <c r="B281" s="16" t="s">
        <v>725</v>
      </c>
      <c r="C281" s="1" t="s">
        <v>1236</v>
      </c>
      <c r="E281" s="5">
        <v>273986.68</v>
      </c>
      <c r="G281" s="5">
        <v>293722.34</v>
      </c>
      <c r="I281" s="9">
        <f t="shared" si="80"/>
        <v>-19735.660000000033</v>
      </c>
      <c r="K281" s="21">
        <f t="shared" si="81"/>
        <v>-0.06719155240285785</v>
      </c>
      <c r="M281" s="9">
        <v>836709.5</v>
      </c>
      <c r="O281" s="9">
        <v>1024891.5</v>
      </c>
      <c r="Q281" s="9">
        <f t="shared" si="82"/>
        <v>-188182</v>
      </c>
      <c r="S281" s="21">
        <f t="shared" si="83"/>
        <v>-0.18361163108485143</v>
      </c>
      <c r="U281" s="9">
        <v>836709.5</v>
      </c>
      <c r="W281" s="9">
        <v>1024891.5</v>
      </c>
      <c r="Y281" s="9">
        <f t="shared" si="84"/>
        <v>-188182</v>
      </c>
      <c r="AA281" s="21">
        <f t="shared" si="85"/>
        <v>-0.18361163108485143</v>
      </c>
      <c r="AC281" s="9">
        <v>3911384</v>
      </c>
      <c r="AE281" s="9">
        <v>2964413.2139999997</v>
      </c>
      <c r="AG281" s="9">
        <f t="shared" si="86"/>
        <v>946970.7860000003</v>
      </c>
      <c r="AI281" s="21">
        <f t="shared" si="87"/>
        <v>0.31944628418459087</v>
      </c>
    </row>
    <row r="282" spans="1:35" ht="12.75" outlineLevel="1">
      <c r="A282" s="1" t="s">
        <v>726</v>
      </c>
      <c r="B282" s="16" t="s">
        <v>727</v>
      </c>
      <c r="C282" s="1" t="s">
        <v>1237</v>
      </c>
      <c r="E282" s="5">
        <v>117661.73</v>
      </c>
      <c r="G282" s="5">
        <v>62308.9</v>
      </c>
      <c r="I282" s="9">
        <f t="shared" si="80"/>
        <v>55352.829999999994</v>
      </c>
      <c r="K282" s="21">
        <f t="shared" si="81"/>
        <v>0.8883615342270526</v>
      </c>
      <c r="M282" s="9">
        <v>342006.83</v>
      </c>
      <c r="O282" s="9">
        <v>389119.49</v>
      </c>
      <c r="Q282" s="9">
        <f t="shared" si="82"/>
        <v>-47112.659999999974</v>
      </c>
      <c r="S282" s="21">
        <f t="shared" si="83"/>
        <v>-0.12107504561131074</v>
      </c>
      <c r="U282" s="9">
        <v>342006.83</v>
      </c>
      <c r="W282" s="9">
        <v>389119.49</v>
      </c>
      <c r="Y282" s="9">
        <f t="shared" si="84"/>
        <v>-47112.659999999974</v>
      </c>
      <c r="AA282" s="21">
        <f t="shared" si="85"/>
        <v>-0.12107504561131074</v>
      </c>
      <c r="AC282" s="9">
        <v>1566643.8</v>
      </c>
      <c r="AE282" s="9">
        <v>1533363.206</v>
      </c>
      <c r="AG282" s="9">
        <f t="shared" si="86"/>
        <v>33280.59400000004</v>
      </c>
      <c r="AI282" s="21">
        <f t="shared" si="87"/>
        <v>0.021704312370203073</v>
      </c>
    </row>
    <row r="283" spans="1:35" ht="12.75" outlineLevel="1">
      <c r="A283" s="1" t="s">
        <v>728</v>
      </c>
      <c r="B283" s="16" t="s">
        <v>729</v>
      </c>
      <c r="C283" s="1" t="s">
        <v>1238</v>
      </c>
      <c r="E283" s="5">
        <v>4012.08</v>
      </c>
      <c r="G283" s="5">
        <v>-547.28</v>
      </c>
      <c r="I283" s="9">
        <f t="shared" si="80"/>
        <v>4559.36</v>
      </c>
      <c r="K283" s="21">
        <f t="shared" si="81"/>
        <v>8.330945768162549</v>
      </c>
      <c r="M283" s="9">
        <v>4012.08</v>
      </c>
      <c r="O283" s="9">
        <v>-547.28</v>
      </c>
      <c r="Q283" s="9">
        <f t="shared" si="82"/>
        <v>4559.36</v>
      </c>
      <c r="S283" s="21">
        <f t="shared" si="83"/>
        <v>8.330945768162549</v>
      </c>
      <c r="U283" s="9">
        <v>4012.08</v>
      </c>
      <c r="W283" s="9">
        <v>-547.28</v>
      </c>
      <c r="Y283" s="9">
        <f t="shared" si="84"/>
        <v>4559.36</v>
      </c>
      <c r="AA283" s="21">
        <f t="shared" si="85"/>
        <v>8.330945768162549</v>
      </c>
      <c r="AC283" s="9">
        <v>25157.699999999997</v>
      </c>
      <c r="AE283" s="9">
        <v>30715.620000000003</v>
      </c>
      <c r="AG283" s="9">
        <f t="shared" si="86"/>
        <v>-5557.9200000000055</v>
      </c>
      <c r="AI283" s="21">
        <f t="shared" si="87"/>
        <v>-0.18094767418010788</v>
      </c>
    </row>
    <row r="284" spans="1:35" ht="12.75" outlineLevel="1">
      <c r="A284" s="1" t="s">
        <v>730</v>
      </c>
      <c r="B284" s="16" t="s">
        <v>731</v>
      </c>
      <c r="C284" s="1" t="s">
        <v>1239</v>
      </c>
      <c r="E284" s="5">
        <v>-74.95</v>
      </c>
      <c r="G284" s="5">
        <v>199.97</v>
      </c>
      <c r="I284" s="9">
        <f t="shared" si="80"/>
        <v>-274.92</v>
      </c>
      <c r="K284" s="21">
        <f t="shared" si="81"/>
        <v>-1.37480622093314</v>
      </c>
      <c r="M284" s="9">
        <v>258.39</v>
      </c>
      <c r="O284" s="9">
        <v>699.97</v>
      </c>
      <c r="Q284" s="9">
        <f t="shared" si="82"/>
        <v>-441.58000000000004</v>
      </c>
      <c r="S284" s="21">
        <f t="shared" si="83"/>
        <v>-0.63085560809749</v>
      </c>
      <c r="U284" s="9">
        <v>258.39</v>
      </c>
      <c r="W284" s="9">
        <v>699.97</v>
      </c>
      <c r="Y284" s="9">
        <f t="shared" si="84"/>
        <v>-441.58000000000004</v>
      </c>
      <c r="AA284" s="21">
        <f t="shared" si="85"/>
        <v>-0.63085560809749</v>
      </c>
      <c r="AC284" s="9">
        <v>2358.27</v>
      </c>
      <c r="AE284" s="9">
        <v>4632.25</v>
      </c>
      <c r="AG284" s="9">
        <f t="shared" si="86"/>
        <v>-2273.98</v>
      </c>
      <c r="AI284" s="21">
        <f t="shared" si="87"/>
        <v>-0.49090182956446654</v>
      </c>
    </row>
    <row r="285" spans="1:35" ht="12.75" outlineLevel="1">
      <c r="A285" s="1" t="s">
        <v>732</v>
      </c>
      <c r="B285" s="16" t="s">
        <v>733</v>
      </c>
      <c r="C285" s="1" t="s">
        <v>1240</v>
      </c>
      <c r="E285" s="5">
        <v>-112503.77</v>
      </c>
      <c r="G285" s="5">
        <v>-35778.57</v>
      </c>
      <c r="I285" s="9">
        <f t="shared" si="80"/>
        <v>-76725.20000000001</v>
      </c>
      <c r="K285" s="21">
        <f t="shared" si="81"/>
        <v>-2.1444456835474424</v>
      </c>
      <c r="M285" s="9">
        <v>-304004.04</v>
      </c>
      <c r="O285" s="9">
        <v>-106935.01000000001</v>
      </c>
      <c r="Q285" s="9">
        <f t="shared" si="82"/>
        <v>-197069.02999999997</v>
      </c>
      <c r="S285" s="21">
        <f t="shared" si="83"/>
        <v>-1.8428859734524732</v>
      </c>
      <c r="U285" s="9">
        <v>-304004.04</v>
      </c>
      <c r="W285" s="9">
        <v>-106935.01000000001</v>
      </c>
      <c r="Y285" s="9">
        <f t="shared" si="84"/>
        <v>-197069.02999999997</v>
      </c>
      <c r="AA285" s="21">
        <f t="shared" si="85"/>
        <v>-1.8428859734524732</v>
      </c>
      <c r="AC285" s="9">
        <v>-764098.85</v>
      </c>
      <c r="AE285" s="9">
        <v>-421570.33400000003</v>
      </c>
      <c r="AG285" s="9">
        <f t="shared" si="86"/>
        <v>-342528.51599999995</v>
      </c>
      <c r="AI285" s="21">
        <f t="shared" si="87"/>
        <v>-0.8125062139690311</v>
      </c>
    </row>
    <row r="286" spans="1:35" ht="12.75" outlineLevel="1">
      <c r="A286" s="1" t="s">
        <v>734</v>
      </c>
      <c r="B286" s="16" t="s">
        <v>735</v>
      </c>
      <c r="C286" s="1" t="s">
        <v>1241</v>
      </c>
      <c r="E286" s="5">
        <v>-151411.04</v>
      </c>
      <c r="G286" s="5">
        <v>-154764.78</v>
      </c>
      <c r="I286" s="9">
        <f t="shared" si="80"/>
        <v>3353.7399999999907</v>
      </c>
      <c r="K286" s="21">
        <f t="shared" si="81"/>
        <v>0.021669917406272866</v>
      </c>
      <c r="M286" s="9">
        <v>-409268.57</v>
      </c>
      <c r="O286" s="9">
        <v>-464881.81</v>
      </c>
      <c r="Q286" s="9">
        <f t="shared" si="82"/>
        <v>55613.23999999999</v>
      </c>
      <c r="S286" s="21">
        <f t="shared" si="83"/>
        <v>0.11962877188074962</v>
      </c>
      <c r="U286" s="9">
        <v>-409268.57</v>
      </c>
      <c r="W286" s="9">
        <v>-464881.81</v>
      </c>
      <c r="Y286" s="9">
        <f t="shared" si="84"/>
        <v>55613.23999999999</v>
      </c>
      <c r="AA286" s="21">
        <f t="shared" si="85"/>
        <v>0.11962877188074962</v>
      </c>
      <c r="AC286" s="9">
        <v>-1751375.7550000001</v>
      </c>
      <c r="AE286" s="9">
        <v>-1780150.288</v>
      </c>
      <c r="AG286" s="9">
        <f t="shared" si="86"/>
        <v>28774.53299999982</v>
      </c>
      <c r="AI286" s="21">
        <f t="shared" si="87"/>
        <v>0.016164103218682748</v>
      </c>
    </row>
    <row r="287" spans="1:35" ht="12.75" outlineLevel="1">
      <c r="A287" s="1" t="s">
        <v>736</v>
      </c>
      <c r="B287" s="16" t="s">
        <v>737</v>
      </c>
      <c r="C287" s="1" t="s">
        <v>1242</v>
      </c>
      <c r="E287" s="5">
        <v>-43619.020000000004</v>
      </c>
      <c r="G287" s="5">
        <v>-37655.717000000004</v>
      </c>
      <c r="I287" s="9">
        <f t="shared" si="80"/>
        <v>-5963.303</v>
      </c>
      <c r="K287" s="21">
        <f t="shared" si="81"/>
        <v>-0.1583638149819322</v>
      </c>
      <c r="M287" s="9">
        <v>-123263.89</v>
      </c>
      <c r="O287" s="9">
        <v>-164542.917</v>
      </c>
      <c r="Q287" s="9">
        <f t="shared" si="82"/>
        <v>41279.02699999999</v>
      </c>
      <c r="S287" s="21">
        <f t="shared" si="83"/>
        <v>0.25087088373424177</v>
      </c>
      <c r="U287" s="9">
        <v>-123263.89</v>
      </c>
      <c r="W287" s="9">
        <v>-164542.917</v>
      </c>
      <c r="Y287" s="9">
        <f t="shared" si="84"/>
        <v>41279.02699999999</v>
      </c>
      <c r="AA287" s="21">
        <f t="shared" si="85"/>
        <v>0.25087088373424177</v>
      </c>
      <c r="AC287" s="9">
        <v>-512118.859</v>
      </c>
      <c r="AE287" s="9">
        <v>-641860.092</v>
      </c>
      <c r="AG287" s="9">
        <f t="shared" si="86"/>
        <v>129741.23299999995</v>
      </c>
      <c r="AI287" s="21">
        <f t="shared" si="87"/>
        <v>0.20213319789945744</v>
      </c>
    </row>
    <row r="288" spans="1:35" ht="12.75" outlineLevel="1">
      <c r="A288" s="1" t="s">
        <v>738</v>
      </c>
      <c r="B288" s="16" t="s">
        <v>739</v>
      </c>
      <c r="C288" s="1" t="s">
        <v>1243</v>
      </c>
      <c r="E288" s="5">
        <v>-71310.2</v>
      </c>
      <c r="G288" s="5">
        <v>-83019.27</v>
      </c>
      <c r="I288" s="9">
        <f t="shared" si="80"/>
        <v>11709.070000000007</v>
      </c>
      <c r="K288" s="21">
        <f t="shared" si="81"/>
        <v>0.1410403873703058</v>
      </c>
      <c r="M288" s="9">
        <v>-196135.54</v>
      </c>
      <c r="O288" s="9">
        <v>-251808.2</v>
      </c>
      <c r="Q288" s="9">
        <f t="shared" si="82"/>
        <v>55672.66</v>
      </c>
      <c r="S288" s="21">
        <f t="shared" si="83"/>
        <v>0.22109152918769126</v>
      </c>
      <c r="U288" s="9">
        <v>-196135.54</v>
      </c>
      <c r="W288" s="9">
        <v>-251808.2</v>
      </c>
      <c r="Y288" s="9">
        <f t="shared" si="84"/>
        <v>55672.66</v>
      </c>
      <c r="AA288" s="21">
        <f t="shared" si="85"/>
        <v>0.22109152918769126</v>
      </c>
      <c r="AC288" s="9">
        <v>-882071.3720000001</v>
      </c>
      <c r="AE288" s="9">
        <v>-768346.256</v>
      </c>
      <c r="AG288" s="9">
        <f t="shared" si="86"/>
        <v>-113725.11600000004</v>
      </c>
      <c r="AI288" s="21">
        <f t="shared" si="87"/>
        <v>-0.1480128459166983</v>
      </c>
    </row>
    <row r="289" spans="1:35" ht="12.75" outlineLevel="1">
      <c r="A289" s="1" t="s">
        <v>740</v>
      </c>
      <c r="B289" s="16" t="s">
        <v>741</v>
      </c>
      <c r="C289" s="1" t="s">
        <v>1244</v>
      </c>
      <c r="E289" s="5">
        <v>-106290.44</v>
      </c>
      <c r="G289" s="5">
        <v>-78664.67</v>
      </c>
      <c r="I289" s="9">
        <f t="shared" si="80"/>
        <v>-27625.770000000004</v>
      </c>
      <c r="K289" s="21">
        <f t="shared" si="81"/>
        <v>-0.3511839558978637</v>
      </c>
      <c r="M289" s="9">
        <v>-308417.82</v>
      </c>
      <c r="O289" s="9">
        <v>-265047.1</v>
      </c>
      <c r="Q289" s="9">
        <f t="shared" si="82"/>
        <v>-43370.72000000003</v>
      </c>
      <c r="S289" s="21">
        <f t="shared" si="83"/>
        <v>-0.16363401070979472</v>
      </c>
      <c r="U289" s="9">
        <v>-308417.82</v>
      </c>
      <c r="W289" s="9">
        <v>-265047.1</v>
      </c>
      <c r="Y289" s="9">
        <f t="shared" si="84"/>
        <v>-43370.72000000003</v>
      </c>
      <c r="AA289" s="21">
        <f t="shared" si="85"/>
        <v>-0.16363401070979472</v>
      </c>
      <c r="AC289" s="9">
        <v>-1032650.6699999999</v>
      </c>
      <c r="AE289" s="9">
        <v>-912774.066</v>
      </c>
      <c r="AG289" s="9">
        <f t="shared" si="86"/>
        <v>-119876.60399999993</v>
      </c>
      <c r="AI289" s="21">
        <f t="shared" si="87"/>
        <v>-0.1313321756886988</v>
      </c>
    </row>
    <row r="290" spans="1:35" ht="12.75" outlineLevel="1">
      <c r="A290" s="1" t="s">
        <v>742</v>
      </c>
      <c r="B290" s="16" t="s">
        <v>743</v>
      </c>
      <c r="C290" s="1" t="s">
        <v>1245</v>
      </c>
      <c r="E290" s="5">
        <v>-76020.49</v>
      </c>
      <c r="G290" s="5">
        <v>-61560.16</v>
      </c>
      <c r="I290" s="9">
        <f t="shared" si="80"/>
        <v>-14460.330000000002</v>
      </c>
      <c r="K290" s="21">
        <f t="shared" si="81"/>
        <v>-0.2348975376282323</v>
      </c>
      <c r="M290" s="9">
        <v>-238729.69</v>
      </c>
      <c r="O290" s="9">
        <v>-216845.16</v>
      </c>
      <c r="Q290" s="9">
        <f t="shared" si="82"/>
        <v>-21884.53</v>
      </c>
      <c r="S290" s="21">
        <f t="shared" si="83"/>
        <v>-0.10092238166625439</v>
      </c>
      <c r="U290" s="9">
        <v>-238729.69</v>
      </c>
      <c r="W290" s="9">
        <v>-216845.16</v>
      </c>
      <c r="Y290" s="9">
        <f t="shared" si="84"/>
        <v>-21884.53</v>
      </c>
      <c r="AA290" s="21">
        <f t="shared" si="85"/>
        <v>-0.10092238166625439</v>
      </c>
      <c r="AC290" s="9">
        <v>-889265.1699999999</v>
      </c>
      <c r="AE290" s="9">
        <v>-938587.3500000001</v>
      </c>
      <c r="AG290" s="9">
        <f t="shared" si="86"/>
        <v>49322.18000000017</v>
      </c>
      <c r="AI290" s="21">
        <f t="shared" si="87"/>
        <v>0.05254937646453488</v>
      </c>
    </row>
    <row r="291" spans="1:35" ht="12.75" outlineLevel="1">
      <c r="A291" s="1" t="s">
        <v>744</v>
      </c>
      <c r="B291" s="16" t="s">
        <v>745</v>
      </c>
      <c r="C291" s="1" t="s">
        <v>1246</v>
      </c>
      <c r="E291" s="5">
        <v>-79360.15000000001</v>
      </c>
      <c r="G291" s="5">
        <v>-55025.05</v>
      </c>
      <c r="I291" s="9">
        <f t="shared" si="80"/>
        <v>-24335.100000000006</v>
      </c>
      <c r="K291" s="21">
        <f t="shared" si="81"/>
        <v>-0.4422549366152326</v>
      </c>
      <c r="M291" s="9">
        <v>-120100.62</v>
      </c>
      <c r="O291" s="9">
        <v>49219.98</v>
      </c>
      <c r="Q291" s="9">
        <f t="shared" si="82"/>
        <v>-169320.6</v>
      </c>
      <c r="S291" s="21">
        <f t="shared" si="83"/>
        <v>-3.440078602226169</v>
      </c>
      <c r="U291" s="9">
        <v>-120100.62</v>
      </c>
      <c r="W291" s="9">
        <v>49219.98</v>
      </c>
      <c r="Y291" s="9">
        <f t="shared" si="84"/>
        <v>-169320.6</v>
      </c>
      <c r="AA291" s="21">
        <f t="shared" si="85"/>
        <v>-3.440078602226169</v>
      </c>
      <c r="AC291" s="9">
        <v>-45195.57999999999</v>
      </c>
      <c r="AE291" s="9">
        <v>-11129.773999999998</v>
      </c>
      <c r="AG291" s="9">
        <f t="shared" si="86"/>
        <v>-34065.80599999999</v>
      </c>
      <c r="AI291" s="21">
        <f t="shared" si="87"/>
        <v>-3.0607814677997953</v>
      </c>
    </row>
    <row r="292" spans="1:35" ht="12.75" outlineLevel="1">
      <c r="A292" s="1" t="s">
        <v>746</v>
      </c>
      <c r="B292" s="16" t="s">
        <v>747</v>
      </c>
      <c r="C292" s="1" t="s">
        <v>1247</v>
      </c>
      <c r="E292" s="5">
        <v>16082.69</v>
      </c>
      <c r="G292" s="5">
        <v>18598.170000000002</v>
      </c>
      <c r="I292" s="9">
        <f t="shared" si="80"/>
        <v>-2515.4800000000014</v>
      </c>
      <c r="K292" s="21">
        <f t="shared" si="81"/>
        <v>-0.13525416747991878</v>
      </c>
      <c r="M292" s="9">
        <v>45423.78</v>
      </c>
      <c r="O292" s="9">
        <v>45947.55</v>
      </c>
      <c r="Q292" s="9">
        <f t="shared" si="82"/>
        <v>-523.7700000000041</v>
      </c>
      <c r="S292" s="21">
        <f t="shared" si="83"/>
        <v>-0.011399302030249796</v>
      </c>
      <c r="U292" s="9">
        <v>45423.78</v>
      </c>
      <c r="W292" s="9">
        <v>45947.55</v>
      </c>
      <c r="Y292" s="9">
        <f t="shared" si="84"/>
        <v>-523.7700000000041</v>
      </c>
      <c r="AA292" s="21">
        <f t="shared" si="85"/>
        <v>-0.011399302030249796</v>
      </c>
      <c r="AC292" s="9">
        <v>184021.08</v>
      </c>
      <c r="AE292" s="9">
        <v>186565.71000000002</v>
      </c>
      <c r="AG292" s="9">
        <f t="shared" si="86"/>
        <v>-2544.6300000000338</v>
      </c>
      <c r="AI292" s="21">
        <f t="shared" si="87"/>
        <v>-0.01363932311034023</v>
      </c>
    </row>
    <row r="293" spans="1:35" ht="12.75" outlineLevel="1">
      <c r="A293" s="1" t="s">
        <v>748</v>
      </c>
      <c r="B293" s="16" t="s">
        <v>749</v>
      </c>
      <c r="C293" s="1" t="s">
        <v>1248</v>
      </c>
      <c r="E293" s="5">
        <v>-14.88</v>
      </c>
      <c r="G293" s="5">
        <v>24.54</v>
      </c>
      <c r="I293" s="9">
        <f aca="true" t="shared" si="88" ref="I293:I316">+E293-G293</f>
        <v>-39.42</v>
      </c>
      <c r="K293" s="21">
        <f aca="true" t="shared" si="89" ref="K293:K316">IF(G293&lt;0,IF(I293=0,0,IF(OR(G293=0,E293=0),"N.M.",IF(ABS(I293/G293)&gt;=10,"N.M.",I293/(-G293)))),IF(I293=0,0,IF(OR(G293=0,E293=0),"N.M.",IF(ABS(I293/G293)&gt;=10,"N.M.",I293/G293))))</f>
        <v>-1.606356968215159</v>
      </c>
      <c r="M293" s="9">
        <v>-7.45</v>
      </c>
      <c r="O293" s="9">
        <v>58.82</v>
      </c>
      <c r="Q293" s="9">
        <f aca="true" t="shared" si="90" ref="Q293:Q316">(+M293-O293)</f>
        <v>-66.27</v>
      </c>
      <c r="S293" s="21">
        <f aca="true" t="shared" si="91" ref="S293:S316">IF(O293&lt;0,IF(Q293=0,0,IF(OR(O293=0,M293=0),"N.M.",IF(ABS(Q293/O293)&gt;=10,"N.M.",Q293/(-O293)))),IF(Q293=0,0,IF(OR(O293=0,M293=0),"N.M.",IF(ABS(Q293/O293)&gt;=10,"N.M.",Q293/O293))))</f>
        <v>-1.1266575994559673</v>
      </c>
      <c r="U293" s="9">
        <v>-7.45</v>
      </c>
      <c r="W293" s="9">
        <v>58.82</v>
      </c>
      <c r="Y293" s="9">
        <f aca="true" t="shared" si="92" ref="Y293:Y316">(+U293-W293)</f>
        <v>-66.27</v>
      </c>
      <c r="AA293" s="21">
        <f aca="true" t="shared" si="93" ref="AA293:AA316">IF(W293&lt;0,IF(Y293=0,0,IF(OR(W293=0,U293=0),"N.M.",IF(ABS(Y293/W293)&gt;=10,"N.M.",Y293/(-W293)))),IF(Y293=0,0,IF(OR(W293=0,U293=0),"N.M.",IF(ABS(Y293/W293)&gt;=10,"N.M.",Y293/W293))))</f>
        <v>-1.1266575994559673</v>
      </c>
      <c r="AC293" s="9">
        <v>-61.910000000000004</v>
      </c>
      <c r="AE293" s="9">
        <v>61.93</v>
      </c>
      <c r="AG293" s="9">
        <f aca="true" t="shared" si="94" ref="AG293:AG316">(+AC293-AE293)</f>
        <v>-123.84</v>
      </c>
      <c r="AI293" s="21">
        <f aca="true" t="shared" si="95" ref="AI293:AI316">IF(AE293&lt;0,IF(AG293=0,0,IF(OR(AE293=0,AC293=0),"N.M.",IF(ABS(AG293/AE293)&gt;=10,"N.M.",AG293/(-AE293)))),IF(AG293=0,0,IF(OR(AE293=0,AC293=0),"N.M.",IF(ABS(AG293/AE293)&gt;=10,"N.M.",AG293/AE293))))</f>
        <v>-1.9996770547392217</v>
      </c>
    </row>
    <row r="294" spans="1:35" ht="12.75" outlineLevel="1">
      <c r="A294" s="1" t="s">
        <v>750</v>
      </c>
      <c r="B294" s="16" t="s">
        <v>751</v>
      </c>
      <c r="C294" s="1" t="s">
        <v>1249</v>
      </c>
      <c r="E294" s="5">
        <v>-0.15</v>
      </c>
      <c r="G294" s="5">
        <v>-28.55</v>
      </c>
      <c r="I294" s="9">
        <f t="shared" si="88"/>
        <v>28.400000000000002</v>
      </c>
      <c r="K294" s="21">
        <f t="shared" si="89"/>
        <v>0.9947460595446586</v>
      </c>
      <c r="M294" s="9">
        <v>-24.69</v>
      </c>
      <c r="O294" s="9">
        <v>6.25</v>
      </c>
      <c r="Q294" s="9">
        <f t="shared" si="90"/>
        <v>-30.94</v>
      </c>
      <c r="S294" s="21">
        <f t="shared" si="91"/>
        <v>-4.9504</v>
      </c>
      <c r="U294" s="9">
        <v>-24.69</v>
      </c>
      <c r="W294" s="9">
        <v>6.25</v>
      </c>
      <c r="Y294" s="9">
        <f t="shared" si="92"/>
        <v>-30.94</v>
      </c>
      <c r="AA294" s="21">
        <f t="shared" si="93"/>
        <v>-4.9504</v>
      </c>
      <c r="AC294" s="9">
        <v>26.110000000000003</v>
      </c>
      <c r="AE294" s="9">
        <v>19.240000000000002</v>
      </c>
      <c r="AG294" s="9">
        <f t="shared" si="94"/>
        <v>6.870000000000001</v>
      </c>
      <c r="AI294" s="21">
        <f t="shared" si="95"/>
        <v>0.3570686070686071</v>
      </c>
    </row>
    <row r="295" spans="1:35" ht="12.75" outlineLevel="1">
      <c r="A295" s="1" t="s">
        <v>752</v>
      </c>
      <c r="B295" s="16" t="s">
        <v>753</v>
      </c>
      <c r="C295" s="1" t="s">
        <v>1250</v>
      </c>
      <c r="E295" s="5">
        <v>2106.01</v>
      </c>
      <c r="G295" s="5">
        <v>-91.94</v>
      </c>
      <c r="I295" s="9">
        <f t="shared" si="88"/>
        <v>2197.9500000000003</v>
      </c>
      <c r="K295" s="21" t="str">
        <f t="shared" si="89"/>
        <v>N.M.</v>
      </c>
      <c r="M295" s="9">
        <v>3648.27</v>
      </c>
      <c r="O295" s="9">
        <v>-1364.16</v>
      </c>
      <c r="Q295" s="9">
        <f t="shared" si="90"/>
        <v>5012.43</v>
      </c>
      <c r="S295" s="21">
        <f t="shared" si="91"/>
        <v>3.674371041520056</v>
      </c>
      <c r="U295" s="9">
        <v>3648.27</v>
      </c>
      <c r="W295" s="9">
        <v>-1364.16</v>
      </c>
      <c r="Y295" s="9">
        <f t="shared" si="92"/>
        <v>5012.43</v>
      </c>
      <c r="AA295" s="21">
        <f t="shared" si="93"/>
        <v>3.674371041520056</v>
      </c>
      <c r="AC295" s="9">
        <v>4454.64</v>
      </c>
      <c r="AE295" s="9">
        <v>617.0699999999999</v>
      </c>
      <c r="AG295" s="9">
        <f t="shared" si="94"/>
        <v>3837.5700000000006</v>
      </c>
      <c r="AI295" s="21">
        <f t="shared" si="95"/>
        <v>6.219018911954885</v>
      </c>
    </row>
    <row r="296" spans="1:35" ht="12.75" outlineLevel="1">
      <c r="A296" s="1" t="s">
        <v>754</v>
      </c>
      <c r="B296" s="16" t="s">
        <v>755</v>
      </c>
      <c r="C296" s="1" t="s">
        <v>1251</v>
      </c>
      <c r="E296" s="5">
        <v>0</v>
      </c>
      <c r="G296" s="5">
        <v>0</v>
      </c>
      <c r="I296" s="9">
        <f t="shared" si="88"/>
        <v>0</v>
      </c>
      <c r="K296" s="21">
        <f t="shared" si="89"/>
        <v>0</v>
      </c>
      <c r="M296" s="9">
        <v>0</v>
      </c>
      <c r="O296" s="9">
        <v>0</v>
      </c>
      <c r="Q296" s="9">
        <f t="shared" si="90"/>
        <v>0</v>
      </c>
      <c r="S296" s="21">
        <f t="shared" si="91"/>
        <v>0</v>
      </c>
      <c r="U296" s="9">
        <v>0</v>
      </c>
      <c r="W296" s="9">
        <v>0</v>
      </c>
      <c r="Y296" s="9">
        <f t="shared" si="92"/>
        <v>0</v>
      </c>
      <c r="AA296" s="21">
        <f t="shared" si="93"/>
        <v>0</v>
      </c>
      <c r="AC296" s="9">
        <v>0</v>
      </c>
      <c r="AE296" s="9">
        <v>25.54</v>
      </c>
      <c r="AG296" s="9">
        <f t="shared" si="94"/>
        <v>-25.54</v>
      </c>
      <c r="AI296" s="21" t="str">
        <f t="shared" si="95"/>
        <v>N.M.</v>
      </c>
    </row>
    <row r="297" spans="1:35" ht="12.75" outlineLevel="1">
      <c r="A297" s="1" t="s">
        <v>756</v>
      </c>
      <c r="B297" s="16" t="s">
        <v>757</v>
      </c>
      <c r="C297" s="1" t="s">
        <v>1252</v>
      </c>
      <c r="E297" s="5">
        <v>762.0600000000001</v>
      </c>
      <c r="G297" s="5">
        <v>9363.2</v>
      </c>
      <c r="I297" s="9">
        <f t="shared" si="88"/>
        <v>-8601.140000000001</v>
      </c>
      <c r="K297" s="21">
        <f t="shared" si="89"/>
        <v>-0.9186111585782639</v>
      </c>
      <c r="M297" s="9">
        <v>-242067.04</v>
      </c>
      <c r="O297" s="9">
        <v>12677.18</v>
      </c>
      <c r="Q297" s="9">
        <f t="shared" si="90"/>
        <v>-254744.22</v>
      </c>
      <c r="S297" s="21" t="str">
        <f t="shared" si="91"/>
        <v>N.M.</v>
      </c>
      <c r="U297" s="9">
        <v>-242067.04</v>
      </c>
      <c r="W297" s="9">
        <v>12677.18</v>
      </c>
      <c r="Y297" s="9">
        <f t="shared" si="92"/>
        <v>-254744.22</v>
      </c>
      <c r="AA297" s="21" t="str">
        <f t="shared" si="93"/>
        <v>N.M.</v>
      </c>
      <c r="AC297" s="9">
        <v>17802.809999999998</v>
      </c>
      <c r="AE297" s="9">
        <v>21020.68</v>
      </c>
      <c r="AG297" s="9">
        <f t="shared" si="94"/>
        <v>-3217.8700000000026</v>
      </c>
      <c r="AI297" s="21">
        <f t="shared" si="95"/>
        <v>-0.15308115627087243</v>
      </c>
    </row>
    <row r="298" spans="1:35" ht="12.75" outlineLevel="1">
      <c r="A298" s="1" t="s">
        <v>758</v>
      </c>
      <c r="B298" s="16" t="s">
        <v>759</v>
      </c>
      <c r="C298" s="1" t="s">
        <v>1253</v>
      </c>
      <c r="E298" s="5">
        <v>0</v>
      </c>
      <c r="G298" s="5">
        <v>0</v>
      </c>
      <c r="I298" s="9">
        <f t="shared" si="88"/>
        <v>0</v>
      </c>
      <c r="K298" s="21">
        <f t="shared" si="89"/>
        <v>0</v>
      </c>
      <c r="M298" s="9">
        <v>0</v>
      </c>
      <c r="O298" s="9">
        <v>0</v>
      </c>
      <c r="Q298" s="9">
        <f t="shared" si="90"/>
        <v>0</v>
      </c>
      <c r="S298" s="21">
        <f t="shared" si="91"/>
        <v>0</v>
      </c>
      <c r="U298" s="9">
        <v>0</v>
      </c>
      <c r="W298" s="9">
        <v>0</v>
      </c>
      <c r="Y298" s="9">
        <f t="shared" si="92"/>
        <v>0</v>
      </c>
      <c r="AA298" s="21">
        <f t="shared" si="93"/>
        <v>0</v>
      </c>
      <c r="AC298" s="9">
        <v>1500</v>
      </c>
      <c r="AE298" s="9">
        <v>1500</v>
      </c>
      <c r="AG298" s="9">
        <f t="shared" si="94"/>
        <v>0</v>
      </c>
      <c r="AI298" s="21">
        <f t="shared" si="95"/>
        <v>0</v>
      </c>
    </row>
    <row r="299" spans="1:35" ht="12.75" outlineLevel="1">
      <c r="A299" s="1" t="s">
        <v>760</v>
      </c>
      <c r="B299" s="16" t="s">
        <v>761</v>
      </c>
      <c r="C299" s="1" t="s">
        <v>1254</v>
      </c>
      <c r="E299" s="5">
        <v>0</v>
      </c>
      <c r="G299" s="5">
        <v>0</v>
      </c>
      <c r="I299" s="9">
        <f t="shared" si="88"/>
        <v>0</v>
      </c>
      <c r="K299" s="21">
        <f t="shared" si="89"/>
        <v>0</v>
      </c>
      <c r="M299" s="9">
        <v>0</v>
      </c>
      <c r="O299" s="9">
        <v>0</v>
      </c>
      <c r="Q299" s="9">
        <f t="shared" si="90"/>
        <v>0</v>
      </c>
      <c r="S299" s="21">
        <f t="shared" si="91"/>
        <v>0</v>
      </c>
      <c r="U299" s="9">
        <v>0</v>
      </c>
      <c r="W299" s="9">
        <v>0</v>
      </c>
      <c r="Y299" s="9">
        <f t="shared" si="92"/>
        <v>0</v>
      </c>
      <c r="AA299" s="21">
        <f t="shared" si="93"/>
        <v>0</v>
      </c>
      <c r="AC299" s="9">
        <v>0</v>
      </c>
      <c r="AE299" s="9">
        <v>2.36</v>
      </c>
      <c r="AG299" s="9">
        <f t="shared" si="94"/>
        <v>-2.36</v>
      </c>
      <c r="AI299" s="21" t="str">
        <f t="shared" si="95"/>
        <v>N.M.</v>
      </c>
    </row>
    <row r="300" spans="1:35" ht="12.75" outlineLevel="1">
      <c r="A300" s="1" t="s">
        <v>762</v>
      </c>
      <c r="B300" s="16" t="s">
        <v>763</v>
      </c>
      <c r="C300" s="1" t="s">
        <v>1255</v>
      </c>
      <c r="E300" s="5">
        <v>0</v>
      </c>
      <c r="G300" s="5">
        <v>0</v>
      </c>
      <c r="I300" s="9">
        <f t="shared" si="88"/>
        <v>0</v>
      </c>
      <c r="K300" s="21">
        <f t="shared" si="89"/>
        <v>0</v>
      </c>
      <c r="M300" s="9">
        <v>0</v>
      </c>
      <c r="O300" s="9">
        <v>0</v>
      </c>
      <c r="Q300" s="9">
        <f t="shared" si="90"/>
        <v>0</v>
      </c>
      <c r="S300" s="21">
        <f t="shared" si="91"/>
        <v>0</v>
      </c>
      <c r="U300" s="9">
        <v>0</v>
      </c>
      <c r="W300" s="9">
        <v>0</v>
      </c>
      <c r="Y300" s="9">
        <f t="shared" si="92"/>
        <v>0</v>
      </c>
      <c r="AA300" s="21">
        <f t="shared" si="93"/>
        <v>0</v>
      </c>
      <c r="AC300" s="9">
        <v>0</v>
      </c>
      <c r="AE300" s="9">
        <v>30</v>
      </c>
      <c r="AG300" s="9">
        <f t="shared" si="94"/>
        <v>-30</v>
      </c>
      <c r="AI300" s="21" t="str">
        <f t="shared" si="95"/>
        <v>N.M.</v>
      </c>
    </row>
    <row r="301" spans="1:35" ht="12.75" outlineLevel="1">
      <c r="A301" s="1" t="s">
        <v>764</v>
      </c>
      <c r="B301" s="16" t="s">
        <v>765</v>
      </c>
      <c r="C301" s="1" t="s">
        <v>1256</v>
      </c>
      <c r="E301" s="5">
        <v>0</v>
      </c>
      <c r="G301" s="5">
        <v>0</v>
      </c>
      <c r="I301" s="9">
        <f t="shared" si="88"/>
        <v>0</v>
      </c>
      <c r="K301" s="21">
        <f t="shared" si="89"/>
        <v>0</v>
      </c>
      <c r="M301" s="9">
        <v>0</v>
      </c>
      <c r="O301" s="9">
        <v>0</v>
      </c>
      <c r="Q301" s="9">
        <f t="shared" si="90"/>
        <v>0</v>
      </c>
      <c r="S301" s="21">
        <f t="shared" si="91"/>
        <v>0</v>
      </c>
      <c r="U301" s="9">
        <v>0</v>
      </c>
      <c r="W301" s="9">
        <v>0</v>
      </c>
      <c r="Y301" s="9">
        <f t="shared" si="92"/>
        <v>0</v>
      </c>
      <c r="AA301" s="21">
        <f t="shared" si="93"/>
        <v>0</v>
      </c>
      <c r="AC301" s="9">
        <v>561.79</v>
      </c>
      <c r="AE301" s="9">
        <v>704.89</v>
      </c>
      <c r="AG301" s="9">
        <f t="shared" si="94"/>
        <v>-143.10000000000002</v>
      </c>
      <c r="AI301" s="21">
        <f t="shared" si="95"/>
        <v>-0.20301039878562616</v>
      </c>
    </row>
    <row r="302" spans="1:35" ht="12.75" outlineLevel="1">
      <c r="A302" s="1" t="s">
        <v>766</v>
      </c>
      <c r="B302" s="16" t="s">
        <v>767</v>
      </c>
      <c r="C302" s="1" t="s">
        <v>1257</v>
      </c>
      <c r="E302" s="5">
        <v>0</v>
      </c>
      <c r="G302" s="5">
        <v>65.65</v>
      </c>
      <c r="I302" s="9">
        <f t="shared" si="88"/>
        <v>-65.65</v>
      </c>
      <c r="K302" s="21" t="str">
        <f t="shared" si="89"/>
        <v>N.M.</v>
      </c>
      <c r="M302" s="9">
        <v>56.49</v>
      </c>
      <c r="O302" s="9">
        <v>517.46</v>
      </c>
      <c r="Q302" s="9">
        <f t="shared" si="90"/>
        <v>-460.97</v>
      </c>
      <c r="S302" s="21">
        <f t="shared" si="91"/>
        <v>-0.8908321416148108</v>
      </c>
      <c r="U302" s="9">
        <v>56.49</v>
      </c>
      <c r="W302" s="9">
        <v>517.46</v>
      </c>
      <c r="Y302" s="9">
        <f t="shared" si="92"/>
        <v>-460.97</v>
      </c>
      <c r="AA302" s="21">
        <f t="shared" si="93"/>
        <v>-0.8908321416148108</v>
      </c>
      <c r="AC302" s="9">
        <v>61.480000000000004</v>
      </c>
      <c r="AE302" s="9">
        <v>1167.0500000000002</v>
      </c>
      <c r="AG302" s="9">
        <f t="shared" si="94"/>
        <v>-1105.5700000000002</v>
      </c>
      <c r="AI302" s="21">
        <f t="shared" si="95"/>
        <v>-0.9473201662310955</v>
      </c>
    </row>
    <row r="303" spans="1:35" ht="12.75" outlineLevel="1">
      <c r="A303" s="1" t="s">
        <v>768</v>
      </c>
      <c r="B303" s="16" t="s">
        <v>769</v>
      </c>
      <c r="C303" s="1" t="s">
        <v>1258</v>
      </c>
      <c r="E303" s="5">
        <v>19.37</v>
      </c>
      <c r="G303" s="5">
        <v>213.96</v>
      </c>
      <c r="I303" s="9">
        <f t="shared" si="88"/>
        <v>-194.59</v>
      </c>
      <c r="K303" s="21">
        <f t="shared" si="89"/>
        <v>-0.9094690596373154</v>
      </c>
      <c r="M303" s="9">
        <v>238.54</v>
      </c>
      <c r="O303" s="9">
        <v>238.08</v>
      </c>
      <c r="Q303" s="9">
        <f t="shared" si="90"/>
        <v>0.45999999999997954</v>
      </c>
      <c r="S303" s="21">
        <f t="shared" si="91"/>
        <v>0.0019321236559138924</v>
      </c>
      <c r="U303" s="9">
        <v>238.54</v>
      </c>
      <c r="W303" s="9">
        <v>238.08</v>
      </c>
      <c r="Y303" s="9">
        <f t="shared" si="92"/>
        <v>0.45999999999997954</v>
      </c>
      <c r="AA303" s="21">
        <f t="shared" si="93"/>
        <v>0.0019321236559138924</v>
      </c>
      <c r="AC303" s="9">
        <v>1126.05</v>
      </c>
      <c r="AE303" s="9">
        <v>1042.08</v>
      </c>
      <c r="AG303" s="9">
        <f t="shared" si="94"/>
        <v>83.97000000000003</v>
      </c>
      <c r="AI303" s="21">
        <f t="shared" si="95"/>
        <v>0.08057922616305853</v>
      </c>
    </row>
    <row r="304" spans="1:35" ht="12.75" outlineLevel="1">
      <c r="A304" s="1" t="s">
        <v>770</v>
      </c>
      <c r="B304" s="16" t="s">
        <v>771</v>
      </c>
      <c r="C304" s="1" t="s">
        <v>1259</v>
      </c>
      <c r="E304" s="5">
        <v>1.98</v>
      </c>
      <c r="G304" s="5">
        <v>0</v>
      </c>
      <c r="I304" s="9">
        <f t="shared" si="88"/>
        <v>1.98</v>
      </c>
      <c r="K304" s="21" t="str">
        <f t="shared" si="89"/>
        <v>N.M.</v>
      </c>
      <c r="M304" s="9">
        <v>1.98</v>
      </c>
      <c r="O304" s="9">
        <v>0</v>
      </c>
      <c r="Q304" s="9">
        <f t="shared" si="90"/>
        <v>1.98</v>
      </c>
      <c r="S304" s="21" t="str">
        <f t="shared" si="91"/>
        <v>N.M.</v>
      </c>
      <c r="U304" s="9">
        <v>1.98</v>
      </c>
      <c r="W304" s="9">
        <v>0</v>
      </c>
      <c r="Y304" s="9">
        <f t="shared" si="92"/>
        <v>1.98</v>
      </c>
      <c r="AA304" s="21" t="str">
        <f t="shared" si="93"/>
        <v>N.M.</v>
      </c>
      <c r="AC304" s="9">
        <v>12.860000000000001</v>
      </c>
      <c r="AE304" s="9">
        <v>5.64</v>
      </c>
      <c r="AG304" s="9">
        <f t="shared" si="94"/>
        <v>7.2200000000000015</v>
      </c>
      <c r="AI304" s="21">
        <f t="shared" si="95"/>
        <v>1.2801418439716314</v>
      </c>
    </row>
    <row r="305" spans="1:35" ht="12.75" outlineLevel="1">
      <c r="A305" s="1" t="s">
        <v>772</v>
      </c>
      <c r="B305" s="16" t="s">
        <v>773</v>
      </c>
      <c r="C305" s="1" t="s">
        <v>1260</v>
      </c>
      <c r="E305" s="5">
        <v>5685.51</v>
      </c>
      <c r="G305" s="5">
        <v>5848.16</v>
      </c>
      <c r="I305" s="9">
        <f t="shared" si="88"/>
        <v>-162.64999999999964</v>
      </c>
      <c r="K305" s="21">
        <f t="shared" si="89"/>
        <v>-0.027812166561790315</v>
      </c>
      <c r="M305" s="9">
        <v>6455.8</v>
      </c>
      <c r="O305" s="9">
        <v>6759.51</v>
      </c>
      <c r="Q305" s="9">
        <f t="shared" si="90"/>
        <v>-303.71000000000004</v>
      </c>
      <c r="S305" s="21">
        <f t="shared" si="91"/>
        <v>-0.04493077160918469</v>
      </c>
      <c r="U305" s="9">
        <v>6455.8</v>
      </c>
      <c r="W305" s="9">
        <v>6759.51</v>
      </c>
      <c r="Y305" s="9">
        <f t="shared" si="92"/>
        <v>-303.71000000000004</v>
      </c>
      <c r="AA305" s="21">
        <f t="shared" si="93"/>
        <v>-0.04493077160918469</v>
      </c>
      <c r="AC305" s="9">
        <v>32501.6</v>
      </c>
      <c r="AE305" s="9">
        <v>29641.300000000003</v>
      </c>
      <c r="AG305" s="9">
        <f t="shared" si="94"/>
        <v>2860.2999999999956</v>
      </c>
      <c r="AI305" s="21">
        <f t="shared" si="95"/>
        <v>0.0964971171979635</v>
      </c>
    </row>
    <row r="306" spans="1:35" ht="12.75" outlineLevel="1">
      <c r="A306" s="1" t="s">
        <v>774</v>
      </c>
      <c r="B306" s="16" t="s">
        <v>775</v>
      </c>
      <c r="C306" s="1" t="s">
        <v>1261</v>
      </c>
      <c r="E306" s="5">
        <v>0</v>
      </c>
      <c r="G306" s="5">
        <v>3088.26</v>
      </c>
      <c r="I306" s="9">
        <f t="shared" si="88"/>
        <v>-3088.26</v>
      </c>
      <c r="K306" s="21" t="str">
        <f t="shared" si="89"/>
        <v>N.M.</v>
      </c>
      <c r="M306" s="9">
        <v>0</v>
      </c>
      <c r="O306" s="9">
        <v>20067.12</v>
      </c>
      <c r="Q306" s="9">
        <f t="shared" si="90"/>
        <v>-20067.12</v>
      </c>
      <c r="S306" s="21" t="str">
        <f t="shared" si="91"/>
        <v>N.M.</v>
      </c>
      <c r="U306" s="9">
        <v>0</v>
      </c>
      <c r="W306" s="9">
        <v>20067.12</v>
      </c>
      <c r="Y306" s="9">
        <f t="shared" si="92"/>
        <v>-20067.12</v>
      </c>
      <c r="AA306" s="21" t="str">
        <f t="shared" si="93"/>
        <v>N.M.</v>
      </c>
      <c r="AC306" s="9">
        <v>3083.9700000000003</v>
      </c>
      <c r="AE306" s="9">
        <v>30749.924</v>
      </c>
      <c r="AG306" s="9">
        <f t="shared" si="94"/>
        <v>-27665.953999999998</v>
      </c>
      <c r="AI306" s="21">
        <f t="shared" si="95"/>
        <v>-0.8997080448068749</v>
      </c>
    </row>
    <row r="307" spans="1:35" ht="12.75" outlineLevel="1">
      <c r="A307" s="1" t="s">
        <v>776</v>
      </c>
      <c r="B307" s="16" t="s">
        <v>777</v>
      </c>
      <c r="C307" s="1" t="s">
        <v>1262</v>
      </c>
      <c r="E307" s="5">
        <v>9.56</v>
      </c>
      <c r="G307" s="5">
        <v>4.84</v>
      </c>
      <c r="I307" s="9">
        <f t="shared" si="88"/>
        <v>4.720000000000001</v>
      </c>
      <c r="K307" s="21">
        <f t="shared" si="89"/>
        <v>0.9752066115702481</v>
      </c>
      <c r="M307" s="9">
        <v>15.5</v>
      </c>
      <c r="O307" s="9">
        <v>4.84</v>
      </c>
      <c r="Q307" s="9">
        <f t="shared" si="90"/>
        <v>10.66</v>
      </c>
      <c r="S307" s="21">
        <f t="shared" si="91"/>
        <v>2.2024793388429753</v>
      </c>
      <c r="U307" s="9">
        <v>15.5</v>
      </c>
      <c r="W307" s="9">
        <v>4.84</v>
      </c>
      <c r="Y307" s="9">
        <f t="shared" si="92"/>
        <v>10.66</v>
      </c>
      <c r="AA307" s="21">
        <f t="shared" si="93"/>
        <v>2.2024793388429753</v>
      </c>
      <c r="AC307" s="9">
        <v>60.95</v>
      </c>
      <c r="AE307" s="9">
        <v>123.75</v>
      </c>
      <c r="AG307" s="9">
        <f t="shared" si="94"/>
        <v>-62.8</v>
      </c>
      <c r="AI307" s="21">
        <f t="shared" si="95"/>
        <v>-0.5074747474747474</v>
      </c>
    </row>
    <row r="308" spans="1:35" ht="12.75" outlineLevel="1">
      <c r="A308" s="1" t="s">
        <v>778</v>
      </c>
      <c r="B308" s="16" t="s">
        <v>779</v>
      </c>
      <c r="C308" s="1" t="s">
        <v>1263</v>
      </c>
      <c r="E308" s="5">
        <v>26096.82</v>
      </c>
      <c r="G308" s="5">
        <v>4669.6</v>
      </c>
      <c r="I308" s="9">
        <f t="shared" si="88"/>
        <v>21427.22</v>
      </c>
      <c r="K308" s="21">
        <f t="shared" si="89"/>
        <v>4.588662840500257</v>
      </c>
      <c r="M308" s="9">
        <v>31345.73</v>
      </c>
      <c r="O308" s="9">
        <v>19924.23</v>
      </c>
      <c r="Q308" s="9">
        <f t="shared" si="90"/>
        <v>11421.5</v>
      </c>
      <c r="S308" s="21">
        <f t="shared" si="91"/>
        <v>0.5732467452945484</v>
      </c>
      <c r="U308" s="9">
        <v>31345.73</v>
      </c>
      <c r="W308" s="9">
        <v>19924.23</v>
      </c>
      <c r="Y308" s="9">
        <f t="shared" si="92"/>
        <v>11421.5</v>
      </c>
      <c r="AA308" s="21">
        <f t="shared" si="93"/>
        <v>0.5732467452945484</v>
      </c>
      <c r="AC308" s="9">
        <v>78051.9</v>
      </c>
      <c r="AE308" s="9">
        <v>84259.895</v>
      </c>
      <c r="AG308" s="9">
        <f t="shared" si="94"/>
        <v>-6207.99500000001</v>
      </c>
      <c r="AI308" s="21">
        <f t="shared" si="95"/>
        <v>-0.07367674740159609</v>
      </c>
    </row>
    <row r="309" spans="1:35" ht="12.75" outlineLevel="1">
      <c r="A309" s="1" t="s">
        <v>780</v>
      </c>
      <c r="B309" s="16" t="s">
        <v>781</v>
      </c>
      <c r="C309" s="1" t="s">
        <v>1264</v>
      </c>
      <c r="E309" s="5">
        <v>5929.900000000001</v>
      </c>
      <c r="G309" s="5">
        <v>4910.08</v>
      </c>
      <c r="I309" s="9">
        <f t="shared" si="88"/>
        <v>1019.8200000000006</v>
      </c>
      <c r="K309" s="21">
        <f t="shared" si="89"/>
        <v>0.2076992635557874</v>
      </c>
      <c r="M309" s="9">
        <v>91865</v>
      </c>
      <c r="O309" s="9">
        <v>88668.75</v>
      </c>
      <c r="Q309" s="9">
        <f t="shared" si="90"/>
        <v>3196.25</v>
      </c>
      <c r="S309" s="21">
        <f t="shared" si="91"/>
        <v>0.03604708535983647</v>
      </c>
      <c r="U309" s="9">
        <v>91865</v>
      </c>
      <c r="W309" s="9">
        <v>88668.75</v>
      </c>
      <c r="Y309" s="9">
        <f t="shared" si="92"/>
        <v>3196.25</v>
      </c>
      <c r="AA309" s="21">
        <f t="shared" si="93"/>
        <v>0.03604708535983647</v>
      </c>
      <c r="AC309" s="9">
        <v>164675.04</v>
      </c>
      <c r="AE309" s="9">
        <v>232372.473</v>
      </c>
      <c r="AG309" s="9">
        <f t="shared" si="94"/>
        <v>-67697.43299999999</v>
      </c>
      <c r="AI309" s="21">
        <f t="shared" si="95"/>
        <v>-0.291331551134286</v>
      </c>
    </row>
    <row r="310" spans="1:35" ht="12.75" outlineLevel="1">
      <c r="A310" s="1" t="s">
        <v>782</v>
      </c>
      <c r="B310" s="16" t="s">
        <v>783</v>
      </c>
      <c r="C310" s="1" t="s">
        <v>1265</v>
      </c>
      <c r="E310" s="5">
        <v>1180.2910000000002</v>
      </c>
      <c r="G310" s="5">
        <v>736.246</v>
      </c>
      <c r="I310" s="9">
        <f t="shared" si="88"/>
        <v>444.0450000000002</v>
      </c>
      <c r="K310" s="21">
        <f t="shared" si="89"/>
        <v>0.6031204244233588</v>
      </c>
      <c r="M310" s="9">
        <v>2620.7690000000002</v>
      </c>
      <c r="O310" s="9">
        <v>3075.5950000000003</v>
      </c>
      <c r="Q310" s="9">
        <f t="shared" si="90"/>
        <v>-454.826</v>
      </c>
      <c r="S310" s="21">
        <f t="shared" si="91"/>
        <v>-0.14788227968897075</v>
      </c>
      <c r="U310" s="9">
        <v>2620.7690000000002</v>
      </c>
      <c r="W310" s="9">
        <v>3075.5950000000003</v>
      </c>
      <c r="Y310" s="9">
        <f t="shared" si="92"/>
        <v>-454.826</v>
      </c>
      <c r="AA310" s="21">
        <f t="shared" si="93"/>
        <v>-0.14788227968897075</v>
      </c>
      <c r="AC310" s="9">
        <v>27636.357</v>
      </c>
      <c r="AE310" s="9">
        <v>25825.904000000002</v>
      </c>
      <c r="AG310" s="9">
        <f t="shared" si="94"/>
        <v>1810.4529999999977</v>
      </c>
      <c r="AI310" s="21">
        <f t="shared" si="95"/>
        <v>0.07010221210455973</v>
      </c>
    </row>
    <row r="311" spans="1:35" ht="12.75" outlineLevel="1">
      <c r="A311" s="1" t="s">
        <v>784</v>
      </c>
      <c r="B311" s="16" t="s">
        <v>785</v>
      </c>
      <c r="C311" s="1" t="s">
        <v>1266</v>
      </c>
      <c r="E311" s="5">
        <v>2440.29</v>
      </c>
      <c r="G311" s="5">
        <v>234.53</v>
      </c>
      <c r="I311" s="9">
        <f t="shared" si="88"/>
        <v>2205.7599999999998</v>
      </c>
      <c r="K311" s="21">
        <f t="shared" si="89"/>
        <v>9.405022811580608</v>
      </c>
      <c r="M311" s="9">
        <v>3575</v>
      </c>
      <c r="O311" s="9">
        <v>280.09000000000003</v>
      </c>
      <c r="Q311" s="9">
        <f t="shared" si="90"/>
        <v>3294.91</v>
      </c>
      <c r="S311" s="21" t="str">
        <f t="shared" si="91"/>
        <v>N.M.</v>
      </c>
      <c r="U311" s="9">
        <v>3575</v>
      </c>
      <c r="W311" s="9">
        <v>280.09000000000003</v>
      </c>
      <c r="Y311" s="9">
        <f t="shared" si="92"/>
        <v>3294.91</v>
      </c>
      <c r="AA311" s="21" t="str">
        <f t="shared" si="93"/>
        <v>N.M.</v>
      </c>
      <c r="AC311" s="9">
        <v>8240.73</v>
      </c>
      <c r="AE311" s="9">
        <v>6153.3</v>
      </c>
      <c r="AG311" s="9">
        <f t="shared" si="94"/>
        <v>2087.4299999999994</v>
      </c>
      <c r="AI311" s="21">
        <f t="shared" si="95"/>
        <v>0.33923748232655637</v>
      </c>
    </row>
    <row r="312" spans="1:35" ht="12.75" outlineLevel="1">
      <c r="A312" s="1" t="s">
        <v>786</v>
      </c>
      <c r="B312" s="16" t="s">
        <v>787</v>
      </c>
      <c r="C312" s="1" t="s">
        <v>1267</v>
      </c>
      <c r="E312" s="5">
        <v>4397.32</v>
      </c>
      <c r="G312" s="5">
        <v>107352.55</v>
      </c>
      <c r="I312" s="9">
        <f t="shared" si="88"/>
        <v>-102955.23000000001</v>
      </c>
      <c r="K312" s="21">
        <f t="shared" si="89"/>
        <v>-0.9590385137567762</v>
      </c>
      <c r="M312" s="9">
        <v>12329</v>
      </c>
      <c r="O312" s="9">
        <v>155601.894</v>
      </c>
      <c r="Q312" s="9">
        <f t="shared" si="90"/>
        <v>-143272.894</v>
      </c>
      <c r="S312" s="21">
        <f t="shared" si="91"/>
        <v>-0.9207657459490821</v>
      </c>
      <c r="U312" s="9">
        <v>12329</v>
      </c>
      <c r="W312" s="9">
        <v>155601.894</v>
      </c>
      <c r="Y312" s="9">
        <f t="shared" si="92"/>
        <v>-143272.894</v>
      </c>
      <c r="AA312" s="21">
        <f t="shared" si="93"/>
        <v>-0.9207657459490821</v>
      </c>
      <c r="AC312" s="9">
        <v>169828.94</v>
      </c>
      <c r="AE312" s="9">
        <v>1969445.6030000001</v>
      </c>
      <c r="AG312" s="9">
        <f t="shared" si="94"/>
        <v>-1799616.6630000002</v>
      </c>
      <c r="AI312" s="21">
        <f t="shared" si="95"/>
        <v>-0.9137681488936255</v>
      </c>
    </row>
    <row r="313" spans="1:35" ht="12.75" outlineLevel="1">
      <c r="A313" s="1" t="s">
        <v>788</v>
      </c>
      <c r="B313" s="16" t="s">
        <v>789</v>
      </c>
      <c r="C313" s="1" t="s">
        <v>1268</v>
      </c>
      <c r="E313" s="5">
        <v>0</v>
      </c>
      <c r="G313" s="5">
        <v>0</v>
      </c>
      <c r="I313" s="9">
        <f t="shared" si="88"/>
        <v>0</v>
      </c>
      <c r="K313" s="21">
        <f t="shared" si="89"/>
        <v>0</v>
      </c>
      <c r="M313" s="9">
        <v>0</v>
      </c>
      <c r="O313" s="9">
        <v>829.25</v>
      </c>
      <c r="Q313" s="9">
        <f t="shared" si="90"/>
        <v>-829.25</v>
      </c>
      <c r="S313" s="21" t="str">
        <f t="shared" si="91"/>
        <v>N.M.</v>
      </c>
      <c r="U313" s="9">
        <v>0</v>
      </c>
      <c r="W313" s="9">
        <v>829.25</v>
      </c>
      <c r="Y313" s="9">
        <f t="shared" si="92"/>
        <v>-829.25</v>
      </c>
      <c r="AA313" s="21" t="str">
        <f t="shared" si="93"/>
        <v>N.M.</v>
      </c>
      <c r="AC313" s="9">
        <v>850</v>
      </c>
      <c r="AE313" s="9">
        <v>1729.25</v>
      </c>
      <c r="AG313" s="9">
        <f t="shared" si="94"/>
        <v>-879.25</v>
      </c>
      <c r="AI313" s="21">
        <f t="shared" si="95"/>
        <v>-0.508457423738615</v>
      </c>
    </row>
    <row r="314" spans="1:35" ht="12.75" outlineLevel="1">
      <c r="A314" s="1" t="s">
        <v>790</v>
      </c>
      <c r="B314" s="16" t="s">
        <v>791</v>
      </c>
      <c r="C314" s="1" t="s">
        <v>1269</v>
      </c>
      <c r="E314" s="5">
        <v>7748.110000000001</v>
      </c>
      <c r="G314" s="5">
        <v>7748.110000000001</v>
      </c>
      <c r="I314" s="9">
        <f t="shared" si="88"/>
        <v>0</v>
      </c>
      <c r="K314" s="21">
        <f t="shared" si="89"/>
        <v>0</v>
      </c>
      <c r="M314" s="9">
        <v>23244.350000000002</v>
      </c>
      <c r="O314" s="9">
        <v>23244.350000000002</v>
      </c>
      <c r="Q314" s="9">
        <f t="shared" si="90"/>
        <v>0</v>
      </c>
      <c r="S314" s="21">
        <f t="shared" si="91"/>
        <v>0</v>
      </c>
      <c r="U314" s="9">
        <v>23244.350000000002</v>
      </c>
      <c r="W314" s="9">
        <v>23244.350000000002</v>
      </c>
      <c r="Y314" s="9">
        <f t="shared" si="92"/>
        <v>0</v>
      </c>
      <c r="AA314" s="21">
        <f t="shared" si="93"/>
        <v>0</v>
      </c>
      <c r="AC314" s="9">
        <v>92977.40000000001</v>
      </c>
      <c r="AE314" s="9">
        <v>92977.40000000001</v>
      </c>
      <c r="AG314" s="9">
        <f t="shared" si="94"/>
        <v>0</v>
      </c>
      <c r="AI314" s="21">
        <f t="shared" si="95"/>
        <v>0</v>
      </c>
    </row>
    <row r="315" spans="1:35" ht="12.75" outlineLevel="1">
      <c r="A315" s="1" t="s">
        <v>792</v>
      </c>
      <c r="B315" s="16" t="s">
        <v>793</v>
      </c>
      <c r="C315" s="1" t="s">
        <v>1270</v>
      </c>
      <c r="E315" s="5">
        <v>17399.8</v>
      </c>
      <c r="G315" s="5">
        <v>21631.98</v>
      </c>
      <c r="I315" s="9">
        <f t="shared" si="88"/>
        <v>-4232.18</v>
      </c>
      <c r="K315" s="21">
        <f t="shared" si="89"/>
        <v>-0.19564459656490069</v>
      </c>
      <c r="M315" s="9">
        <v>53434.55</v>
      </c>
      <c r="O315" s="9">
        <v>66616.82</v>
      </c>
      <c r="Q315" s="9">
        <f t="shared" si="90"/>
        <v>-13182.270000000004</v>
      </c>
      <c r="S315" s="21">
        <f t="shared" si="91"/>
        <v>-0.1978820063761675</v>
      </c>
      <c r="U315" s="9">
        <v>53434.55</v>
      </c>
      <c r="W315" s="9">
        <v>66616.82</v>
      </c>
      <c r="Y315" s="9">
        <f t="shared" si="92"/>
        <v>-13182.270000000004</v>
      </c>
      <c r="AA315" s="21">
        <f t="shared" si="93"/>
        <v>-0.1978820063761675</v>
      </c>
      <c r="AC315" s="9">
        <v>237276.02000000002</v>
      </c>
      <c r="AE315" s="9">
        <v>277110.89</v>
      </c>
      <c r="AG315" s="9">
        <f t="shared" si="94"/>
        <v>-39834.869999999995</v>
      </c>
      <c r="AI315" s="21">
        <f t="shared" si="95"/>
        <v>-0.1437506479806694</v>
      </c>
    </row>
    <row r="316" spans="1:35" ht="12.75" outlineLevel="1">
      <c r="A316" s="1" t="s">
        <v>794</v>
      </c>
      <c r="B316" s="16" t="s">
        <v>795</v>
      </c>
      <c r="C316" s="1" t="s">
        <v>1271</v>
      </c>
      <c r="E316" s="5">
        <v>0</v>
      </c>
      <c r="G316" s="5">
        <v>0</v>
      </c>
      <c r="I316" s="9">
        <f t="shared" si="88"/>
        <v>0</v>
      </c>
      <c r="K316" s="21">
        <f t="shared" si="89"/>
        <v>0</v>
      </c>
      <c r="M316" s="9">
        <v>0</v>
      </c>
      <c r="O316" s="9">
        <v>0</v>
      </c>
      <c r="Q316" s="9">
        <f t="shared" si="90"/>
        <v>0</v>
      </c>
      <c r="S316" s="21">
        <f t="shared" si="91"/>
        <v>0</v>
      </c>
      <c r="U316" s="9">
        <v>0</v>
      </c>
      <c r="W316" s="9">
        <v>0</v>
      </c>
      <c r="Y316" s="9">
        <f t="shared" si="92"/>
        <v>0</v>
      </c>
      <c r="AA316" s="21">
        <f t="shared" si="93"/>
        <v>0</v>
      </c>
      <c r="AC316" s="9">
        <v>0</v>
      </c>
      <c r="AE316" s="9">
        <v>207415.62</v>
      </c>
      <c r="AG316" s="9">
        <f t="shared" si="94"/>
        <v>-207415.62</v>
      </c>
      <c r="AI316" s="21" t="str">
        <f t="shared" si="95"/>
        <v>N.M.</v>
      </c>
    </row>
    <row r="317" spans="1:68" s="90" customFormat="1" ht="12.75">
      <c r="A317" s="90" t="s">
        <v>33</v>
      </c>
      <c r="B317" s="91"/>
      <c r="C317" s="77" t="s">
        <v>1272</v>
      </c>
      <c r="D317" s="105"/>
      <c r="E317" s="105">
        <v>5236496.071</v>
      </c>
      <c r="F317" s="105"/>
      <c r="G317" s="105">
        <v>3390591.4119999995</v>
      </c>
      <c r="H317" s="105"/>
      <c r="I317" s="9">
        <f>+E317-G317</f>
        <v>1845904.659000001</v>
      </c>
      <c r="J317" s="37" t="str">
        <f>IF((+E317-G317)=(I317),"  ",$AO$510)</f>
        <v>  </v>
      </c>
      <c r="K317" s="38">
        <f>IF(G317&lt;0,IF(I317=0,0,IF(OR(G317=0,E317=0),"N.M.",IF(ABS(I317/G317)&gt;=10,"N.M.",I317/(-G317)))),IF(I317=0,0,IF(OR(G317=0,E317=0),"N.M.",IF(ABS(I317/G317)&gt;=10,"N.M.",I317/G317))))</f>
        <v>0.5444196704052765</v>
      </c>
      <c r="L317" s="39"/>
      <c r="M317" s="5">
        <v>16757480.626999997</v>
      </c>
      <c r="N317" s="9"/>
      <c r="O317" s="5">
        <v>13295982.425000006</v>
      </c>
      <c r="P317" s="9"/>
      <c r="Q317" s="9">
        <f>(+M317-O317)</f>
        <v>3461498.2019999903</v>
      </c>
      <c r="R317" s="37" t="str">
        <f>IF((+M317-O317)=(Q317),"  ",$AO$510)</f>
        <v>  </v>
      </c>
      <c r="S317" s="38">
        <f>IF(O317&lt;0,IF(Q317=0,0,IF(OR(O317=0,M317=0),"N.M.",IF(ABS(Q317/O317)&gt;=10,"N.M.",Q317/(-O317)))),IF(Q317=0,0,IF(OR(O317=0,M317=0),"N.M.",IF(ABS(Q317/O317)&gt;=10,"N.M.",Q317/O317))))</f>
        <v>0.26034166497478567</v>
      </c>
      <c r="T317" s="39"/>
      <c r="U317" s="9">
        <v>16757480.626999997</v>
      </c>
      <c r="V317" s="9"/>
      <c r="W317" s="9">
        <v>13295982.425000006</v>
      </c>
      <c r="X317" s="9"/>
      <c r="Y317" s="9">
        <f>(+U317-W317)</f>
        <v>3461498.2019999903</v>
      </c>
      <c r="Z317" s="37" t="str">
        <f>IF((+U317-W317)=(Y317),"  ",$AO$510)</f>
        <v>  </v>
      </c>
      <c r="AA317" s="38">
        <f>IF(W317&lt;0,IF(Y317=0,0,IF(OR(W317=0,U317=0),"N.M.",IF(ABS(Y317/W317)&gt;=10,"N.M.",Y317/(-W317)))),IF(Y317=0,0,IF(OR(W317=0,U317=0),"N.M.",IF(ABS(Y317/W317)&gt;=10,"N.M.",Y317/W317))))</f>
        <v>0.26034166497478567</v>
      </c>
      <c r="AB317" s="39"/>
      <c r="AC317" s="9">
        <v>60121953.85399997</v>
      </c>
      <c r="AD317" s="9"/>
      <c r="AE317" s="9">
        <v>63679014.34699998</v>
      </c>
      <c r="AF317" s="9"/>
      <c r="AG317" s="9">
        <f>(+AC317-AE317)</f>
        <v>-3557060.493000008</v>
      </c>
      <c r="AH317" s="37" t="str">
        <f>IF((+AC317-AE317)=(AG317),"  ",$AO$510)</f>
        <v>  </v>
      </c>
      <c r="AI317" s="38">
        <f>IF(AE317&lt;0,IF(AG317=0,0,IF(OR(AE317=0,AC317=0),"N.M.",IF(ABS(AG317/AE317)&gt;=10,"N.M.",AG317/(-AE317)))),IF(AG317=0,0,IF(OR(AE317=0,AC317=0),"N.M.",IF(ABS(AG317/AE317)&gt;=10,"N.M.",AG317/AE317))))</f>
        <v>-0.05585922661454616</v>
      </c>
      <c r="AJ317" s="105"/>
      <c r="AK317" s="105"/>
      <c r="AL317" s="105"/>
      <c r="AM317" s="105"/>
      <c r="AN317" s="105"/>
      <c r="AO317" s="105"/>
      <c r="AP317" s="106"/>
      <c r="AQ317" s="107"/>
      <c r="AR317" s="108"/>
      <c r="AS317" s="105"/>
      <c r="AT317" s="105"/>
      <c r="AU317" s="105"/>
      <c r="AV317" s="105"/>
      <c r="AW317" s="105"/>
      <c r="AX317" s="106"/>
      <c r="AY317" s="107"/>
      <c r="AZ317" s="108"/>
      <c r="BA317" s="105"/>
      <c r="BB317" s="105"/>
      <c r="BC317" s="105"/>
      <c r="BD317" s="106"/>
      <c r="BE317" s="107"/>
      <c r="BF317" s="108"/>
      <c r="BG317" s="105"/>
      <c r="BH317" s="109"/>
      <c r="BI317" s="105"/>
      <c r="BJ317" s="109"/>
      <c r="BK317" s="105"/>
      <c r="BL317" s="109"/>
      <c r="BM317" s="105"/>
      <c r="BN317" s="97"/>
      <c r="BO317" s="97"/>
      <c r="BP317" s="97"/>
    </row>
    <row r="318" spans="1:35" ht="12.75" outlineLevel="1">
      <c r="A318" s="1" t="s">
        <v>796</v>
      </c>
      <c r="B318" s="16" t="s">
        <v>797</v>
      </c>
      <c r="C318" s="1" t="s">
        <v>1273</v>
      </c>
      <c r="E318" s="5">
        <v>35711.25</v>
      </c>
      <c r="G318" s="5">
        <v>29271.24</v>
      </c>
      <c r="I318" s="9">
        <f aca="true" t="shared" si="96" ref="I318:I350">+E318-G318</f>
        <v>6440.009999999998</v>
      </c>
      <c r="K318" s="21">
        <f aca="true" t="shared" si="97" ref="K318:K350">IF(G318&lt;0,IF(I318=0,0,IF(OR(G318=0,E318=0),"N.M.",IF(ABS(I318/G318)&gt;=10,"N.M.",I318/(-G318)))),IF(I318=0,0,IF(OR(G318=0,E318=0),"N.M.",IF(ABS(I318/G318)&gt;=10,"N.M.",I318/G318))))</f>
        <v>0.22001151983995204</v>
      </c>
      <c r="M318" s="9">
        <v>110661.42</v>
      </c>
      <c r="O318" s="9">
        <v>106071.14</v>
      </c>
      <c r="Q318" s="9">
        <f aca="true" t="shared" si="98" ref="Q318:Q350">(+M318-O318)</f>
        <v>4590.279999999999</v>
      </c>
      <c r="S318" s="21">
        <f aca="true" t="shared" si="99" ref="S318:S350">IF(O318&lt;0,IF(Q318=0,0,IF(OR(O318=0,M318=0),"N.M.",IF(ABS(Q318/O318)&gt;=10,"N.M.",Q318/(-O318)))),IF(Q318=0,0,IF(OR(O318=0,M318=0),"N.M.",IF(ABS(Q318/O318)&gt;=10,"N.M.",Q318/O318))))</f>
        <v>0.04327548473599887</v>
      </c>
      <c r="U318" s="9">
        <v>110661.42</v>
      </c>
      <c r="W318" s="9">
        <v>106071.14</v>
      </c>
      <c r="Y318" s="9">
        <f aca="true" t="shared" si="100" ref="Y318:Y350">(+U318-W318)</f>
        <v>4590.279999999999</v>
      </c>
      <c r="AA318" s="21">
        <f aca="true" t="shared" si="101" ref="AA318:AA350">IF(W318&lt;0,IF(Y318=0,0,IF(OR(W318=0,U318=0),"N.M.",IF(ABS(Y318/W318)&gt;=10,"N.M.",Y318/(-W318)))),IF(Y318=0,0,IF(OR(W318=0,U318=0),"N.M.",IF(ABS(Y318/W318)&gt;=10,"N.M.",Y318/W318))))</f>
        <v>0.04327548473599887</v>
      </c>
      <c r="AC318" s="9">
        <v>460341.70999999996</v>
      </c>
      <c r="AE318" s="9">
        <v>579004.371</v>
      </c>
      <c r="AG318" s="9">
        <f aca="true" t="shared" si="102" ref="AG318:AG350">(+AC318-AE318)</f>
        <v>-118662.66100000008</v>
      </c>
      <c r="AI318" s="21">
        <f aca="true" t="shared" si="103" ref="AI318:AI350">IF(AE318&lt;0,IF(AG318=0,0,IF(OR(AE318=0,AC318=0),"N.M.",IF(ABS(AG318/AE318)&gt;=10,"N.M.",AG318/(-AE318)))),IF(AG318=0,0,IF(OR(AE318=0,AC318=0),"N.M.",IF(ABS(AG318/AE318)&gt;=10,"N.M.",AG318/AE318))))</f>
        <v>-0.2049425996474905</v>
      </c>
    </row>
    <row r="319" spans="1:35" ht="12.75" outlineLevel="1">
      <c r="A319" s="1" t="s">
        <v>798</v>
      </c>
      <c r="B319" s="16" t="s">
        <v>799</v>
      </c>
      <c r="C319" s="1" t="s">
        <v>1274</v>
      </c>
      <c r="E319" s="5">
        <v>31119.93</v>
      </c>
      <c r="G319" s="5">
        <v>29802.25</v>
      </c>
      <c r="I319" s="9">
        <f t="shared" si="96"/>
        <v>1317.6800000000003</v>
      </c>
      <c r="K319" s="21">
        <f t="shared" si="97"/>
        <v>0.04421411135065306</v>
      </c>
      <c r="M319" s="9">
        <v>159153.04</v>
      </c>
      <c r="O319" s="9">
        <v>131396.19</v>
      </c>
      <c r="Q319" s="9">
        <f t="shared" si="98"/>
        <v>27756.850000000006</v>
      </c>
      <c r="S319" s="21">
        <f t="shared" si="99"/>
        <v>0.21124547066395155</v>
      </c>
      <c r="U319" s="9">
        <v>159153.04</v>
      </c>
      <c r="W319" s="9">
        <v>131396.19</v>
      </c>
      <c r="Y319" s="9">
        <f t="shared" si="100"/>
        <v>27756.850000000006</v>
      </c>
      <c r="AA319" s="21">
        <f t="shared" si="101"/>
        <v>0.21124547066395155</v>
      </c>
      <c r="AC319" s="9">
        <v>939687.31</v>
      </c>
      <c r="AE319" s="9">
        <v>582519.8859999999</v>
      </c>
      <c r="AG319" s="9">
        <f t="shared" si="102"/>
        <v>357167.4240000001</v>
      </c>
      <c r="AI319" s="21">
        <f t="shared" si="103"/>
        <v>0.6131420275667638</v>
      </c>
    </row>
    <row r="320" spans="1:35" ht="12.75" outlineLevel="1">
      <c r="A320" s="1" t="s">
        <v>800</v>
      </c>
      <c r="B320" s="16" t="s">
        <v>801</v>
      </c>
      <c r="C320" s="1" t="s">
        <v>1275</v>
      </c>
      <c r="E320" s="5">
        <v>1178029.75</v>
      </c>
      <c r="G320" s="5">
        <v>454445.93</v>
      </c>
      <c r="I320" s="9">
        <f t="shared" si="96"/>
        <v>723583.8200000001</v>
      </c>
      <c r="K320" s="21">
        <f t="shared" si="97"/>
        <v>1.592233029790805</v>
      </c>
      <c r="M320" s="9">
        <v>2100028.26</v>
      </c>
      <c r="O320" s="9">
        <v>1908242.72</v>
      </c>
      <c r="Q320" s="9">
        <f t="shared" si="98"/>
        <v>191785.5399999998</v>
      </c>
      <c r="S320" s="21">
        <f t="shared" si="99"/>
        <v>0.1005037451420225</v>
      </c>
      <c r="U320" s="9">
        <v>2100028.26</v>
      </c>
      <c r="W320" s="9">
        <v>1908242.72</v>
      </c>
      <c r="Y320" s="9">
        <f t="shared" si="100"/>
        <v>191785.5399999998</v>
      </c>
      <c r="AA320" s="21">
        <f t="shared" si="101"/>
        <v>0.1005037451420225</v>
      </c>
      <c r="AC320" s="9">
        <v>8249344.319999999</v>
      </c>
      <c r="AE320" s="9">
        <v>14995227.558</v>
      </c>
      <c r="AG320" s="9">
        <f t="shared" si="102"/>
        <v>-6745883.238000001</v>
      </c>
      <c r="AI320" s="21">
        <f t="shared" si="103"/>
        <v>-0.4498686806790772</v>
      </c>
    </row>
    <row r="321" spans="1:35" ht="12.75" outlineLevel="1">
      <c r="A321" s="1" t="s">
        <v>802</v>
      </c>
      <c r="B321" s="16" t="s">
        <v>803</v>
      </c>
      <c r="C321" s="1" t="s">
        <v>1276</v>
      </c>
      <c r="E321" s="5">
        <v>522015.75</v>
      </c>
      <c r="G321" s="5">
        <v>136564.57</v>
      </c>
      <c r="I321" s="9">
        <f t="shared" si="96"/>
        <v>385451.18</v>
      </c>
      <c r="K321" s="21">
        <f t="shared" si="97"/>
        <v>2.822483020303143</v>
      </c>
      <c r="M321" s="9">
        <v>660386.22</v>
      </c>
      <c r="O321" s="9">
        <v>603781.59</v>
      </c>
      <c r="Q321" s="9">
        <f t="shared" si="98"/>
        <v>56604.630000000005</v>
      </c>
      <c r="S321" s="21">
        <f t="shared" si="99"/>
        <v>0.0937501754566581</v>
      </c>
      <c r="U321" s="9">
        <v>660386.22</v>
      </c>
      <c r="W321" s="9">
        <v>603781.59</v>
      </c>
      <c r="Y321" s="9">
        <f t="shared" si="100"/>
        <v>56604.630000000005</v>
      </c>
      <c r="AA321" s="21">
        <f t="shared" si="101"/>
        <v>0.0937501754566581</v>
      </c>
      <c r="AC321" s="9">
        <v>1947418.8299999998</v>
      </c>
      <c r="AE321" s="9">
        <v>7134230.598999999</v>
      </c>
      <c r="AG321" s="9">
        <f t="shared" si="102"/>
        <v>-5186811.768999999</v>
      </c>
      <c r="AI321" s="21">
        <f t="shared" si="103"/>
        <v>-0.727031695573035</v>
      </c>
    </row>
    <row r="322" spans="1:35" ht="12.75" outlineLevel="1">
      <c r="A322" s="1" t="s">
        <v>804</v>
      </c>
      <c r="B322" s="16" t="s">
        <v>805</v>
      </c>
      <c r="C322" s="1" t="s">
        <v>1277</v>
      </c>
      <c r="E322" s="5">
        <v>44820.1</v>
      </c>
      <c r="G322" s="5">
        <v>65763.34</v>
      </c>
      <c r="I322" s="9">
        <f t="shared" si="96"/>
        <v>-20943.239999999998</v>
      </c>
      <c r="K322" s="21">
        <f t="shared" si="97"/>
        <v>-0.3184637519931317</v>
      </c>
      <c r="M322" s="9">
        <v>137503.36000000002</v>
      </c>
      <c r="O322" s="9">
        <v>214507.42</v>
      </c>
      <c r="Q322" s="9">
        <f t="shared" si="98"/>
        <v>-77004.06</v>
      </c>
      <c r="S322" s="21">
        <f t="shared" si="99"/>
        <v>-0.35898086882029534</v>
      </c>
      <c r="U322" s="9">
        <v>137503.36000000002</v>
      </c>
      <c r="W322" s="9">
        <v>214507.42</v>
      </c>
      <c r="Y322" s="9">
        <f t="shared" si="100"/>
        <v>-77004.06</v>
      </c>
      <c r="AA322" s="21">
        <f t="shared" si="101"/>
        <v>-0.35898086882029534</v>
      </c>
      <c r="AC322" s="9">
        <v>540260.53</v>
      </c>
      <c r="AE322" s="9">
        <v>734902.045</v>
      </c>
      <c r="AG322" s="9">
        <f t="shared" si="102"/>
        <v>-194641.515</v>
      </c>
      <c r="AI322" s="21">
        <f t="shared" si="103"/>
        <v>-0.26485368536428555</v>
      </c>
    </row>
    <row r="323" spans="1:35" ht="12.75" outlineLevel="1">
      <c r="A323" s="1" t="s">
        <v>806</v>
      </c>
      <c r="B323" s="16" t="s">
        <v>807</v>
      </c>
      <c r="C323" s="1" t="s">
        <v>1273</v>
      </c>
      <c r="E323" s="5">
        <v>10405.15</v>
      </c>
      <c r="G323" s="5">
        <v>8964.57</v>
      </c>
      <c r="I323" s="9">
        <f t="shared" si="96"/>
        <v>1440.58</v>
      </c>
      <c r="K323" s="21">
        <f t="shared" si="97"/>
        <v>0.1606970551850228</v>
      </c>
      <c r="M323" s="9">
        <v>31274.83</v>
      </c>
      <c r="O323" s="9">
        <v>34325.7</v>
      </c>
      <c r="Q323" s="9">
        <f t="shared" si="98"/>
        <v>-3050.8699999999953</v>
      </c>
      <c r="S323" s="21">
        <f t="shared" si="99"/>
        <v>-0.08888005197272002</v>
      </c>
      <c r="U323" s="9">
        <v>31274.83</v>
      </c>
      <c r="W323" s="9">
        <v>34325.7</v>
      </c>
      <c r="Y323" s="9">
        <f t="shared" si="100"/>
        <v>-3050.8699999999953</v>
      </c>
      <c r="AA323" s="21">
        <f t="shared" si="101"/>
        <v>-0.08888005197272002</v>
      </c>
      <c r="AC323" s="9">
        <v>108466.86</v>
      </c>
      <c r="AE323" s="9">
        <v>152641.831</v>
      </c>
      <c r="AG323" s="9">
        <f t="shared" si="102"/>
        <v>-44174.971000000005</v>
      </c>
      <c r="AI323" s="21">
        <f t="shared" si="103"/>
        <v>-0.2894027850072108</v>
      </c>
    </row>
    <row r="324" spans="1:35" ht="12.75" outlineLevel="1">
      <c r="A324" s="1" t="s">
        <v>808</v>
      </c>
      <c r="B324" s="16" t="s">
        <v>809</v>
      </c>
      <c r="C324" s="1" t="s">
        <v>1274</v>
      </c>
      <c r="E324" s="5">
        <v>1439.55</v>
      </c>
      <c r="G324" s="5">
        <v>786.08</v>
      </c>
      <c r="I324" s="9">
        <f t="shared" si="96"/>
        <v>653.4699999999999</v>
      </c>
      <c r="K324" s="21">
        <f t="shared" si="97"/>
        <v>0.8313021575412171</v>
      </c>
      <c r="M324" s="9">
        <v>7334.360000000001</v>
      </c>
      <c r="O324" s="9">
        <v>3065.7000000000003</v>
      </c>
      <c r="Q324" s="9">
        <f t="shared" si="98"/>
        <v>4268.66</v>
      </c>
      <c r="S324" s="21">
        <f t="shared" si="99"/>
        <v>1.3923932543954072</v>
      </c>
      <c r="U324" s="9">
        <v>7334.360000000001</v>
      </c>
      <c r="W324" s="9">
        <v>3065.7000000000003</v>
      </c>
      <c r="Y324" s="9">
        <f t="shared" si="100"/>
        <v>4268.66</v>
      </c>
      <c r="AA324" s="21">
        <f t="shared" si="101"/>
        <v>1.3923932543954072</v>
      </c>
      <c r="AC324" s="9">
        <v>17824.7</v>
      </c>
      <c r="AE324" s="9">
        <v>10290.342</v>
      </c>
      <c r="AG324" s="9">
        <f t="shared" si="102"/>
        <v>7534.358</v>
      </c>
      <c r="AI324" s="21">
        <f t="shared" si="103"/>
        <v>0.7321776088685876</v>
      </c>
    </row>
    <row r="325" spans="1:35" ht="12.75" outlineLevel="1">
      <c r="A325" s="1" t="s">
        <v>810</v>
      </c>
      <c r="B325" s="16" t="s">
        <v>811</v>
      </c>
      <c r="C325" s="1" t="s">
        <v>1278</v>
      </c>
      <c r="E325" s="5">
        <v>4125.3</v>
      </c>
      <c r="G325" s="5">
        <v>3755.86</v>
      </c>
      <c r="I325" s="9">
        <f t="shared" si="96"/>
        <v>369.44000000000005</v>
      </c>
      <c r="K325" s="21">
        <f t="shared" si="97"/>
        <v>0.0983636237772441</v>
      </c>
      <c r="M325" s="9">
        <v>12502.9</v>
      </c>
      <c r="O325" s="9">
        <v>11959.9</v>
      </c>
      <c r="Q325" s="9">
        <f t="shared" si="98"/>
        <v>543</v>
      </c>
      <c r="S325" s="21">
        <f t="shared" si="99"/>
        <v>0.04540171740566393</v>
      </c>
      <c r="U325" s="9">
        <v>12502.9</v>
      </c>
      <c r="W325" s="9">
        <v>11959.9</v>
      </c>
      <c r="Y325" s="9">
        <f t="shared" si="100"/>
        <v>543</v>
      </c>
      <c r="AA325" s="21">
        <f t="shared" si="101"/>
        <v>0.04540171740566393</v>
      </c>
      <c r="AC325" s="9">
        <v>46671.200000000004</v>
      </c>
      <c r="AE325" s="9">
        <v>41281.85</v>
      </c>
      <c r="AG325" s="9">
        <f t="shared" si="102"/>
        <v>5389.350000000006</v>
      </c>
      <c r="AI325" s="21">
        <f t="shared" si="103"/>
        <v>0.1305501085828277</v>
      </c>
    </row>
    <row r="326" spans="1:35" ht="12.75" outlineLevel="1">
      <c r="A326" s="1" t="s">
        <v>812</v>
      </c>
      <c r="B326" s="16" t="s">
        <v>813</v>
      </c>
      <c r="C326" s="1" t="s">
        <v>1279</v>
      </c>
      <c r="E326" s="5">
        <v>17730.23</v>
      </c>
      <c r="G326" s="5">
        <v>25604.81</v>
      </c>
      <c r="I326" s="9">
        <f t="shared" si="96"/>
        <v>-7874.580000000002</v>
      </c>
      <c r="K326" s="21">
        <f t="shared" si="97"/>
        <v>-0.3075429968041162</v>
      </c>
      <c r="M326" s="9">
        <v>55133.85</v>
      </c>
      <c r="O326" s="9">
        <v>75905.06</v>
      </c>
      <c r="Q326" s="9">
        <f t="shared" si="98"/>
        <v>-20771.21</v>
      </c>
      <c r="S326" s="21">
        <f t="shared" si="99"/>
        <v>-0.27364723774673255</v>
      </c>
      <c r="U326" s="9">
        <v>55133.85</v>
      </c>
      <c r="W326" s="9">
        <v>75905.06</v>
      </c>
      <c r="Y326" s="9">
        <f t="shared" si="100"/>
        <v>-20771.21</v>
      </c>
      <c r="AA326" s="21">
        <f t="shared" si="101"/>
        <v>-0.27364723774673255</v>
      </c>
      <c r="AC326" s="9">
        <v>239335.51</v>
      </c>
      <c r="AE326" s="9">
        <v>257534.21</v>
      </c>
      <c r="AG326" s="9">
        <f t="shared" si="102"/>
        <v>-18198.699999999983</v>
      </c>
      <c r="AI326" s="21">
        <f t="shared" si="103"/>
        <v>-0.07066517492957532</v>
      </c>
    </row>
    <row r="327" spans="1:35" ht="12.75" outlineLevel="1">
      <c r="A327" s="1" t="s">
        <v>814</v>
      </c>
      <c r="B327" s="16" t="s">
        <v>815</v>
      </c>
      <c r="C327" s="1" t="s">
        <v>1280</v>
      </c>
      <c r="E327" s="5">
        <v>16760.98</v>
      </c>
      <c r="G327" s="5">
        <v>14432</v>
      </c>
      <c r="I327" s="9">
        <f t="shared" si="96"/>
        <v>2328.9799999999996</v>
      </c>
      <c r="K327" s="21">
        <f t="shared" si="97"/>
        <v>0.16137610864745008</v>
      </c>
      <c r="M327" s="9">
        <v>48548.79</v>
      </c>
      <c r="O327" s="9">
        <v>51810.99</v>
      </c>
      <c r="Q327" s="9">
        <f t="shared" si="98"/>
        <v>-3262.199999999997</v>
      </c>
      <c r="S327" s="21">
        <f t="shared" si="99"/>
        <v>-0.06296347550973254</v>
      </c>
      <c r="U327" s="9">
        <v>48548.79</v>
      </c>
      <c r="W327" s="9">
        <v>51810.99</v>
      </c>
      <c r="Y327" s="9">
        <f t="shared" si="100"/>
        <v>-3262.199999999997</v>
      </c>
      <c r="AA327" s="21">
        <f t="shared" si="101"/>
        <v>-0.06296347550973254</v>
      </c>
      <c r="AC327" s="9">
        <v>208184.51</v>
      </c>
      <c r="AE327" s="9">
        <v>202631.52</v>
      </c>
      <c r="AG327" s="9">
        <f t="shared" si="102"/>
        <v>5552.99000000002</v>
      </c>
      <c r="AI327" s="21">
        <f t="shared" si="103"/>
        <v>0.02740437420594792</v>
      </c>
    </row>
    <row r="328" spans="1:35" ht="12.75" outlineLevel="1">
      <c r="A328" s="1" t="s">
        <v>816</v>
      </c>
      <c r="B328" s="16" t="s">
        <v>817</v>
      </c>
      <c r="C328" s="1" t="s">
        <v>1281</v>
      </c>
      <c r="E328" s="5">
        <v>61556.96</v>
      </c>
      <c r="G328" s="5">
        <v>31678.05</v>
      </c>
      <c r="I328" s="9">
        <f t="shared" si="96"/>
        <v>29878.91</v>
      </c>
      <c r="K328" s="21">
        <f t="shared" si="97"/>
        <v>0.9432054687709629</v>
      </c>
      <c r="M328" s="9">
        <v>161098.46</v>
      </c>
      <c r="O328" s="9">
        <v>179727.24</v>
      </c>
      <c r="Q328" s="9">
        <f t="shared" si="98"/>
        <v>-18628.78</v>
      </c>
      <c r="S328" s="21">
        <f t="shared" si="99"/>
        <v>-0.10365028695705782</v>
      </c>
      <c r="U328" s="9">
        <v>161098.46</v>
      </c>
      <c r="W328" s="9">
        <v>179727.24</v>
      </c>
      <c r="Y328" s="9">
        <f t="shared" si="100"/>
        <v>-18628.78</v>
      </c>
      <c r="AA328" s="21">
        <f t="shared" si="101"/>
        <v>-0.10365028695705782</v>
      </c>
      <c r="AC328" s="9">
        <v>770358.23</v>
      </c>
      <c r="AE328" s="9">
        <v>747566.639</v>
      </c>
      <c r="AG328" s="9">
        <f t="shared" si="102"/>
        <v>22791.591000000015</v>
      </c>
      <c r="AI328" s="21">
        <f t="shared" si="103"/>
        <v>0.030487704789084382</v>
      </c>
    </row>
    <row r="329" spans="1:35" ht="12.75" outlineLevel="1">
      <c r="A329" s="1" t="s">
        <v>818</v>
      </c>
      <c r="B329" s="16" t="s">
        <v>819</v>
      </c>
      <c r="C329" s="1" t="s">
        <v>1282</v>
      </c>
      <c r="E329" s="5">
        <v>93421.96</v>
      </c>
      <c r="G329" s="5">
        <v>117346.19</v>
      </c>
      <c r="I329" s="9">
        <f t="shared" si="96"/>
        <v>-23924.229999999996</v>
      </c>
      <c r="K329" s="21">
        <f t="shared" si="97"/>
        <v>-0.20387734787128578</v>
      </c>
      <c r="M329" s="9">
        <v>384566.97000000003</v>
      </c>
      <c r="O329" s="9">
        <v>389246.07</v>
      </c>
      <c r="Q329" s="9">
        <f t="shared" si="98"/>
        <v>-4679.099999999977</v>
      </c>
      <c r="S329" s="21">
        <f t="shared" si="99"/>
        <v>-0.012020930615946814</v>
      </c>
      <c r="U329" s="9">
        <v>384566.97000000003</v>
      </c>
      <c r="W329" s="9">
        <v>389246.07</v>
      </c>
      <c r="Y329" s="9">
        <f t="shared" si="100"/>
        <v>-4679.099999999977</v>
      </c>
      <c r="AA329" s="21">
        <f t="shared" si="101"/>
        <v>-0.012020930615946814</v>
      </c>
      <c r="AC329" s="9">
        <v>1864271.86</v>
      </c>
      <c r="AE329" s="9">
        <v>2137802.5579999997</v>
      </c>
      <c r="AG329" s="9">
        <f t="shared" si="102"/>
        <v>-273530.6979999996</v>
      </c>
      <c r="AI329" s="21">
        <f t="shared" si="103"/>
        <v>-0.12794946707141122</v>
      </c>
    </row>
    <row r="330" spans="1:35" ht="12.75" outlineLevel="1">
      <c r="A330" s="1" t="s">
        <v>820</v>
      </c>
      <c r="B330" s="16" t="s">
        <v>821</v>
      </c>
      <c r="C330" s="1" t="s">
        <v>1283</v>
      </c>
      <c r="E330" s="5">
        <v>-5.45</v>
      </c>
      <c r="G330" s="5">
        <v>0</v>
      </c>
      <c r="I330" s="9">
        <f t="shared" si="96"/>
        <v>-5.45</v>
      </c>
      <c r="K330" s="21" t="str">
        <f t="shared" si="97"/>
        <v>N.M.</v>
      </c>
      <c r="M330" s="9">
        <v>-1.86</v>
      </c>
      <c r="O330" s="9">
        <v>-6.7700000000000005</v>
      </c>
      <c r="Q330" s="9">
        <f t="shared" si="98"/>
        <v>4.91</v>
      </c>
      <c r="S330" s="21">
        <f t="shared" si="99"/>
        <v>0.725258493353028</v>
      </c>
      <c r="U330" s="9">
        <v>-1.86</v>
      </c>
      <c r="W330" s="9">
        <v>-6.7700000000000005</v>
      </c>
      <c r="Y330" s="9">
        <f t="shared" si="100"/>
        <v>4.91</v>
      </c>
      <c r="AA330" s="21">
        <f t="shared" si="101"/>
        <v>0.725258493353028</v>
      </c>
      <c r="AC330" s="9">
        <v>109.85000000000001</v>
      </c>
      <c r="AE330" s="9">
        <v>0.05999999999999961</v>
      </c>
      <c r="AG330" s="9">
        <f t="shared" si="102"/>
        <v>109.79</v>
      </c>
      <c r="AI330" s="21" t="str">
        <f t="shared" si="103"/>
        <v>N.M.</v>
      </c>
    </row>
    <row r="331" spans="1:35" ht="12.75" outlineLevel="1">
      <c r="A331" s="1" t="s">
        <v>822</v>
      </c>
      <c r="B331" s="16" t="s">
        <v>823</v>
      </c>
      <c r="C331" s="1" t="s">
        <v>1284</v>
      </c>
      <c r="E331" s="5">
        <v>0</v>
      </c>
      <c r="G331" s="5">
        <v>-0.004</v>
      </c>
      <c r="I331" s="9">
        <f t="shared" si="96"/>
        <v>0.004</v>
      </c>
      <c r="K331" s="21" t="str">
        <f t="shared" si="97"/>
        <v>N.M.</v>
      </c>
      <c r="M331" s="9">
        <v>0</v>
      </c>
      <c r="O331" s="9">
        <v>-0.004</v>
      </c>
      <c r="Q331" s="9">
        <f t="shared" si="98"/>
        <v>0.004</v>
      </c>
      <c r="S331" s="21" t="str">
        <f t="shared" si="99"/>
        <v>N.M.</v>
      </c>
      <c r="U331" s="9">
        <v>0</v>
      </c>
      <c r="W331" s="9">
        <v>-0.004</v>
      </c>
      <c r="Y331" s="9">
        <f t="shared" si="100"/>
        <v>0.004</v>
      </c>
      <c r="AA331" s="21" t="str">
        <f t="shared" si="101"/>
        <v>N.M.</v>
      </c>
      <c r="AC331" s="9">
        <v>992.32</v>
      </c>
      <c r="AE331" s="9">
        <v>3245.007</v>
      </c>
      <c r="AG331" s="9">
        <f t="shared" si="102"/>
        <v>-2252.687</v>
      </c>
      <c r="AI331" s="21">
        <f t="shared" si="103"/>
        <v>-0.694200967825339</v>
      </c>
    </row>
    <row r="332" spans="1:35" ht="12.75" outlineLevel="1">
      <c r="A332" s="1" t="s">
        <v>824</v>
      </c>
      <c r="B332" s="16" t="s">
        <v>825</v>
      </c>
      <c r="C332" s="1" t="s">
        <v>1273</v>
      </c>
      <c r="E332" s="5">
        <v>1007.3100000000001</v>
      </c>
      <c r="G332" s="5">
        <v>326.92</v>
      </c>
      <c r="I332" s="9">
        <f t="shared" si="96"/>
        <v>680.3900000000001</v>
      </c>
      <c r="K332" s="21">
        <f t="shared" si="97"/>
        <v>2.0812125290590973</v>
      </c>
      <c r="M332" s="9">
        <v>1599.68</v>
      </c>
      <c r="O332" s="9">
        <v>5337.01</v>
      </c>
      <c r="Q332" s="9">
        <f t="shared" si="98"/>
        <v>-3737.33</v>
      </c>
      <c r="S332" s="21">
        <f t="shared" si="99"/>
        <v>-0.7002666286928448</v>
      </c>
      <c r="U332" s="9">
        <v>1599.68</v>
      </c>
      <c r="W332" s="9">
        <v>5337.01</v>
      </c>
      <c r="Y332" s="9">
        <f t="shared" si="100"/>
        <v>-3737.33</v>
      </c>
      <c r="AA332" s="21">
        <f t="shared" si="101"/>
        <v>-0.7002666286928448</v>
      </c>
      <c r="AC332" s="9">
        <v>3758.9700000000003</v>
      </c>
      <c r="AE332" s="9">
        <v>9847.405</v>
      </c>
      <c r="AG332" s="9">
        <f t="shared" si="102"/>
        <v>-6088.435</v>
      </c>
      <c r="AI332" s="21">
        <f t="shared" si="103"/>
        <v>-0.6182781148942285</v>
      </c>
    </row>
    <row r="333" spans="1:35" ht="12.75" outlineLevel="1">
      <c r="A333" s="1" t="s">
        <v>826</v>
      </c>
      <c r="B333" s="16" t="s">
        <v>827</v>
      </c>
      <c r="C333" s="1" t="s">
        <v>1274</v>
      </c>
      <c r="E333" s="5">
        <v>4918.55</v>
      </c>
      <c r="G333" s="5">
        <v>596.7</v>
      </c>
      <c r="I333" s="9">
        <f t="shared" si="96"/>
        <v>4321.85</v>
      </c>
      <c r="K333" s="21">
        <f t="shared" si="97"/>
        <v>7.242919389978214</v>
      </c>
      <c r="M333" s="9">
        <v>5243.45</v>
      </c>
      <c r="O333" s="9">
        <v>2745.2200000000003</v>
      </c>
      <c r="Q333" s="9">
        <f t="shared" si="98"/>
        <v>2498.2299999999996</v>
      </c>
      <c r="S333" s="21">
        <f t="shared" si="99"/>
        <v>0.9100290687085185</v>
      </c>
      <c r="U333" s="9">
        <v>5243.45</v>
      </c>
      <c r="W333" s="9">
        <v>2745.2200000000003</v>
      </c>
      <c r="Y333" s="9">
        <f t="shared" si="100"/>
        <v>2498.2299999999996</v>
      </c>
      <c r="AA333" s="21">
        <f t="shared" si="101"/>
        <v>0.9100290687085185</v>
      </c>
      <c r="AC333" s="9">
        <v>16868.84</v>
      </c>
      <c r="AE333" s="9">
        <v>5261.914000000001</v>
      </c>
      <c r="AG333" s="9">
        <f t="shared" si="102"/>
        <v>11606.926</v>
      </c>
      <c r="AI333" s="21">
        <f t="shared" si="103"/>
        <v>2.2058372675798195</v>
      </c>
    </row>
    <row r="334" spans="1:35" ht="12.75" outlineLevel="1">
      <c r="A334" s="1" t="s">
        <v>828</v>
      </c>
      <c r="B334" s="16" t="s">
        <v>829</v>
      </c>
      <c r="C334" s="1" t="s">
        <v>1281</v>
      </c>
      <c r="E334" s="5">
        <v>76759.34</v>
      </c>
      <c r="G334" s="5">
        <v>52683.3</v>
      </c>
      <c r="I334" s="9">
        <f t="shared" si="96"/>
        <v>24076.039999999994</v>
      </c>
      <c r="K334" s="21">
        <f t="shared" si="97"/>
        <v>0.45699567035474226</v>
      </c>
      <c r="M334" s="9">
        <v>233336.21</v>
      </c>
      <c r="O334" s="9">
        <v>168402</v>
      </c>
      <c r="Q334" s="9">
        <f t="shared" si="98"/>
        <v>64934.20999999999</v>
      </c>
      <c r="S334" s="21">
        <f t="shared" si="99"/>
        <v>0.38559049179938476</v>
      </c>
      <c r="U334" s="9">
        <v>233336.21</v>
      </c>
      <c r="W334" s="9">
        <v>168402</v>
      </c>
      <c r="Y334" s="9">
        <f t="shared" si="100"/>
        <v>64934.20999999999</v>
      </c>
      <c r="AA334" s="21">
        <f t="shared" si="101"/>
        <v>0.38559049179938476</v>
      </c>
      <c r="AC334" s="9">
        <v>981643.21</v>
      </c>
      <c r="AE334" s="9">
        <v>694737.922</v>
      </c>
      <c r="AG334" s="9">
        <f t="shared" si="102"/>
        <v>286905.28799999994</v>
      </c>
      <c r="AI334" s="21">
        <f t="shared" si="103"/>
        <v>0.4129690908106207</v>
      </c>
    </row>
    <row r="335" spans="1:35" ht="12.75" outlineLevel="1">
      <c r="A335" s="1" t="s">
        <v>830</v>
      </c>
      <c r="B335" s="16" t="s">
        <v>831</v>
      </c>
      <c r="C335" s="1" t="s">
        <v>1282</v>
      </c>
      <c r="E335" s="5">
        <v>1235154.73</v>
      </c>
      <c r="G335" s="5">
        <v>2061585.354</v>
      </c>
      <c r="I335" s="9">
        <f t="shared" si="96"/>
        <v>-826430.6240000001</v>
      </c>
      <c r="K335" s="21">
        <f t="shared" si="97"/>
        <v>-0.40087140820850053</v>
      </c>
      <c r="M335" s="9">
        <v>3416820.85</v>
      </c>
      <c r="O335" s="9">
        <v>16782326.196</v>
      </c>
      <c r="Q335" s="9">
        <f t="shared" si="98"/>
        <v>-13365505.345999999</v>
      </c>
      <c r="S335" s="21">
        <f t="shared" si="99"/>
        <v>-0.7964036206843372</v>
      </c>
      <c r="U335" s="9">
        <v>3416820.85</v>
      </c>
      <c r="W335" s="9">
        <v>16782326.196</v>
      </c>
      <c r="Y335" s="9">
        <f t="shared" si="100"/>
        <v>-13365505.345999999</v>
      </c>
      <c r="AA335" s="21">
        <f t="shared" si="101"/>
        <v>-0.7964036206843372</v>
      </c>
      <c r="AC335" s="9">
        <v>6786625.9629999995</v>
      </c>
      <c r="AE335" s="9">
        <v>28238712.865</v>
      </c>
      <c r="AG335" s="9">
        <f t="shared" si="102"/>
        <v>-21452086.902</v>
      </c>
      <c r="AI335" s="21">
        <f t="shared" si="103"/>
        <v>-0.7596694298552266</v>
      </c>
    </row>
    <row r="336" spans="1:35" ht="12.75" outlineLevel="1">
      <c r="A336" s="1" t="s">
        <v>832</v>
      </c>
      <c r="B336" s="16" t="s">
        <v>833</v>
      </c>
      <c r="C336" s="1" t="s">
        <v>1285</v>
      </c>
      <c r="E336" s="5">
        <v>22181.89</v>
      </c>
      <c r="G336" s="5">
        <v>9149.11</v>
      </c>
      <c r="I336" s="9">
        <f t="shared" si="96"/>
        <v>13032.779999999999</v>
      </c>
      <c r="K336" s="21">
        <f t="shared" si="97"/>
        <v>1.424486097554844</v>
      </c>
      <c r="M336" s="9">
        <v>55916.880000000005</v>
      </c>
      <c r="O336" s="9">
        <v>51263.22</v>
      </c>
      <c r="Q336" s="9">
        <f t="shared" si="98"/>
        <v>4653.6600000000035</v>
      </c>
      <c r="S336" s="21">
        <f t="shared" si="99"/>
        <v>0.09077970521555227</v>
      </c>
      <c r="U336" s="9">
        <v>55916.880000000005</v>
      </c>
      <c r="W336" s="9">
        <v>51263.22</v>
      </c>
      <c r="Y336" s="9">
        <f t="shared" si="100"/>
        <v>4653.6600000000035</v>
      </c>
      <c r="AA336" s="21">
        <f t="shared" si="101"/>
        <v>0.09077970521555227</v>
      </c>
      <c r="AC336" s="9">
        <v>164859.88</v>
      </c>
      <c r="AE336" s="9">
        <v>155058.735</v>
      </c>
      <c r="AG336" s="9">
        <f t="shared" si="102"/>
        <v>9801.145000000019</v>
      </c>
      <c r="AI336" s="21">
        <f t="shared" si="103"/>
        <v>0.06320924132394101</v>
      </c>
    </row>
    <row r="337" spans="1:35" ht="12.75" outlineLevel="1">
      <c r="A337" s="1" t="s">
        <v>834</v>
      </c>
      <c r="B337" s="16" t="s">
        <v>835</v>
      </c>
      <c r="C337" s="1" t="s">
        <v>1283</v>
      </c>
      <c r="E337" s="5">
        <v>21266.24</v>
      </c>
      <c r="G337" s="5">
        <v>12668.6</v>
      </c>
      <c r="I337" s="9">
        <f t="shared" si="96"/>
        <v>8597.640000000001</v>
      </c>
      <c r="K337" s="21">
        <f t="shared" si="97"/>
        <v>0.678657468070663</v>
      </c>
      <c r="M337" s="9">
        <v>48031.29</v>
      </c>
      <c r="O337" s="9">
        <v>43222.25</v>
      </c>
      <c r="Q337" s="9">
        <f t="shared" si="98"/>
        <v>4809.040000000001</v>
      </c>
      <c r="S337" s="21">
        <f t="shared" si="99"/>
        <v>0.11126306474096098</v>
      </c>
      <c r="U337" s="9">
        <v>48031.29</v>
      </c>
      <c r="W337" s="9">
        <v>43222.25</v>
      </c>
      <c r="Y337" s="9">
        <f t="shared" si="100"/>
        <v>4809.040000000001</v>
      </c>
      <c r="AA337" s="21">
        <f t="shared" si="101"/>
        <v>0.11126306474096098</v>
      </c>
      <c r="AC337" s="9">
        <v>184721.87000000002</v>
      </c>
      <c r="AE337" s="9">
        <v>199621.731</v>
      </c>
      <c r="AG337" s="9">
        <f t="shared" si="102"/>
        <v>-14899.860999999975</v>
      </c>
      <c r="AI337" s="21">
        <f t="shared" si="103"/>
        <v>-0.0746404758908737</v>
      </c>
    </row>
    <row r="338" spans="1:35" ht="12.75" outlineLevel="1">
      <c r="A338" s="1" t="s">
        <v>836</v>
      </c>
      <c r="B338" s="16" t="s">
        <v>837</v>
      </c>
      <c r="C338" s="1" t="s">
        <v>1286</v>
      </c>
      <c r="E338" s="5">
        <v>4673.29</v>
      </c>
      <c r="G338" s="5">
        <v>29947.97</v>
      </c>
      <c r="I338" s="9">
        <f t="shared" si="96"/>
        <v>-25274.68</v>
      </c>
      <c r="K338" s="21">
        <f t="shared" si="97"/>
        <v>-0.8439530292036488</v>
      </c>
      <c r="M338" s="9">
        <v>15036.95</v>
      </c>
      <c r="O338" s="9">
        <v>60904.62</v>
      </c>
      <c r="Q338" s="9">
        <f t="shared" si="98"/>
        <v>-45867.67</v>
      </c>
      <c r="S338" s="21">
        <f t="shared" si="99"/>
        <v>-0.7531065787784244</v>
      </c>
      <c r="U338" s="9">
        <v>15036.95</v>
      </c>
      <c r="W338" s="9">
        <v>60904.62</v>
      </c>
      <c r="Y338" s="9">
        <f t="shared" si="100"/>
        <v>-45867.67</v>
      </c>
      <c r="AA338" s="21">
        <f t="shared" si="101"/>
        <v>-0.7531065787784244</v>
      </c>
      <c r="AC338" s="9">
        <v>32394.2</v>
      </c>
      <c r="AE338" s="9">
        <v>477980.623</v>
      </c>
      <c r="AG338" s="9">
        <f t="shared" si="102"/>
        <v>-445586.423</v>
      </c>
      <c r="AI338" s="21">
        <f t="shared" si="103"/>
        <v>-0.9322269597527179</v>
      </c>
    </row>
    <row r="339" spans="1:35" ht="12.75" outlineLevel="1">
      <c r="A339" s="1" t="s">
        <v>838</v>
      </c>
      <c r="B339" s="16" t="s">
        <v>839</v>
      </c>
      <c r="C339" s="1" t="s">
        <v>1287</v>
      </c>
      <c r="E339" s="5">
        <v>9255.23</v>
      </c>
      <c r="G339" s="5">
        <v>4532.9800000000005</v>
      </c>
      <c r="I339" s="9">
        <f t="shared" si="96"/>
        <v>4722.249999999999</v>
      </c>
      <c r="K339" s="21">
        <f t="shared" si="97"/>
        <v>1.041753989649193</v>
      </c>
      <c r="M339" s="9">
        <v>18832.29</v>
      </c>
      <c r="O339" s="9">
        <v>10460</v>
      </c>
      <c r="Q339" s="9">
        <f t="shared" si="98"/>
        <v>8372.29</v>
      </c>
      <c r="S339" s="21">
        <f t="shared" si="99"/>
        <v>0.8004101338432124</v>
      </c>
      <c r="U339" s="9">
        <v>18832.29</v>
      </c>
      <c r="W339" s="9">
        <v>10460</v>
      </c>
      <c r="Y339" s="9">
        <f t="shared" si="100"/>
        <v>8372.29</v>
      </c>
      <c r="AA339" s="21">
        <f t="shared" si="101"/>
        <v>0.8004101338432124</v>
      </c>
      <c r="AC339" s="9">
        <v>54310.130000000005</v>
      </c>
      <c r="AE339" s="9">
        <v>50450.594</v>
      </c>
      <c r="AG339" s="9">
        <f t="shared" si="102"/>
        <v>3859.5360000000073</v>
      </c>
      <c r="AI339" s="21">
        <f t="shared" si="103"/>
        <v>0.07650129946933841</v>
      </c>
    </row>
    <row r="340" spans="1:35" ht="12.75" outlineLevel="1">
      <c r="A340" s="1" t="s">
        <v>840</v>
      </c>
      <c r="B340" s="16" t="s">
        <v>841</v>
      </c>
      <c r="C340" s="1" t="s">
        <v>1288</v>
      </c>
      <c r="E340" s="5">
        <v>9083.4</v>
      </c>
      <c r="G340" s="5">
        <v>4499.34</v>
      </c>
      <c r="I340" s="9">
        <f t="shared" si="96"/>
        <v>4584.0599999999995</v>
      </c>
      <c r="K340" s="21">
        <f t="shared" si="97"/>
        <v>1.018829428316153</v>
      </c>
      <c r="M340" s="9">
        <v>20329.670000000002</v>
      </c>
      <c r="O340" s="9">
        <v>13615.65</v>
      </c>
      <c r="Q340" s="9">
        <f t="shared" si="98"/>
        <v>6714.020000000002</v>
      </c>
      <c r="S340" s="21">
        <f t="shared" si="99"/>
        <v>0.4931105015184734</v>
      </c>
      <c r="U340" s="9">
        <v>20329.670000000002</v>
      </c>
      <c r="W340" s="9">
        <v>13615.65</v>
      </c>
      <c r="Y340" s="9">
        <f t="shared" si="100"/>
        <v>6714.020000000002</v>
      </c>
      <c r="AA340" s="21">
        <f t="shared" si="101"/>
        <v>0.4931105015184734</v>
      </c>
      <c r="AC340" s="9">
        <v>57220.5</v>
      </c>
      <c r="AE340" s="9">
        <v>120995.805</v>
      </c>
      <c r="AG340" s="9">
        <f t="shared" si="102"/>
        <v>-63775.30499999999</v>
      </c>
      <c r="AI340" s="21">
        <f t="shared" si="103"/>
        <v>-0.5270869101618854</v>
      </c>
    </row>
    <row r="341" spans="1:35" ht="12.75" outlineLevel="1">
      <c r="A341" s="1" t="s">
        <v>842</v>
      </c>
      <c r="B341" s="16" t="s">
        <v>843</v>
      </c>
      <c r="C341" s="1" t="s">
        <v>1289</v>
      </c>
      <c r="E341" s="5">
        <v>44538.950000000004</v>
      </c>
      <c r="G341" s="5">
        <v>39301.06</v>
      </c>
      <c r="I341" s="9">
        <f t="shared" si="96"/>
        <v>5237.890000000007</v>
      </c>
      <c r="K341" s="21">
        <f t="shared" si="97"/>
        <v>0.1332760490429522</v>
      </c>
      <c r="M341" s="9">
        <v>188768.21</v>
      </c>
      <c r="O341" s="9">
        <v>138595.36000000002</v>
      </c>
      <c r="Q341" s="9">
        <f t="shared" si="98"/>
        <v>50172.84999999998</v>
      </c>
      <c r="S341" s="21">
        <f t="shared" si="99"/>
        <v>0.3620095939719769</v>
      </c>
      <c r="U341" s="9">
        <v>188768.21</v>
      </c>
      <c r="W341" s="9">
        <v>138595.36000000002</v>
      </c>
      <c r="Y341" s="9">
        <f t="shared" si="100"/>
        <v>50172.84999999998</v>
      </c>
      <c r="AA341" s="21">
        <f t="shared" si="101"/>
        <v>0.3620095939719769</v>
      </c>
      <c r="AC341" s="9">
        <v>552275.64</v>
      </c>
      <c r="AE341" s="9">
        <v>413312.059</v>
      </c>
      <c r="AG341" s="9">
        <f t="shared" si="102"/>
        <v>138963.581</v>
      </c>
      <c r="AI341" s="21">
        <f t="shared" si="103"/>
        <v>0.3362195173695622</v>
      </c>
    </row>
    <row r="342" spans="1:35" ht="12.75" outlineLevel="1">
      <c r="A342" s="1" t="s">
        <v>844</v>
      </c>
      <c r="B342" s="16" t="s">
        <v>845</v>
      </c>
      <c r="C342" s="1" t="s">
        <v>1290</v>
      </c>
      <c r="E342" s="5">
        <v>0</v>
      </c>
      <c r="G342" s="5">
        <v>0</v>
      </c>
      <c r="I342" s="9">
        <f t="shared" si="96"/>
        <v>0</v>
      </c>
      <c r="K342" s="21">
        <f t="shared" si="97"/>
        <v>0</v>
      </c>
      <c r="M342" s="9">
        <v>422.15000000000003</v>
      </c>
      <c r="O342" s="9">
        <v>0</v>
      </c>
      <c r="Q342" s="9">
        <f t="shared" si="98"/>
        <v>422.15000000000003</v>
      </c>
      <c r="S342" s="21" t="str">
        <f t="shared" si="99"/>
        <v>N.M.</v>
      </c>
      <c r="U342" s="9">
        <v>422.15000000000003</v>
      </c>
      <c r="W342" s="9">
        <v>0</v>
      </c>
      <c r="Y342" s="9">
        <f t="shared" si="100"/>
        <v>422.15000000000003</v>
      </c>
      <c r="AA342" s="21" t="str">
        <f t="shared" si="101"/>
        <v>N.M.</v>
      </c>
      <c r="AC342" s="9">
        <v>1189.64</v>
      </c>
      <c r="AE342" s="9">
        <v>534.33</v>
      </c>
      <c r="AG342" s="9">
        <f t="shared" si="102"/>
        <v>655.3100000000001</v>
      </c>
      <c r="AI342" s="21">
        <f t="shared" si="103"/>
        <v>1.2264143881122154</v>
      </c>
    </row>
    <row r="343" spans="1:35" ht="12.75" outlineLevel="1">
      <c r="A343" s="1" t="s">
        <v>846</v>
      </c>
      <c r="B343" s="16" t="s">
        <v>847</v>
      </c>
      <c r="C343" s="1" t="s">
        <v>1291</v>
      </c>
      <c r="E343" s="5">
        <v>27400.850000000002</v>
      </c>
      <c r="G343" s="5">
        <v>30877.55</v>
      </c>
      <c r="I343" s="9">
        <f t="shared" si="96"/>
        <v>-3476.699999999997</v>
      </c>
      <c r="K343" s="21">
        <f t="shared" si="97"/>
        <v>-0.1125963685590339</v>
      </c>
      <c r="M343" s="9">
        <v>65012.87</v>
      </c>
      <c r="O343" s="9">
        <v>70167.78</v>
      </c>
      <c r="Q343" s="9">
        <f t="shared" si="98"/>
        <v>-5154.909999999996</v>
      </c>
      <c r="S343" s="21">
        <f t="shared" si="99"/>
        <v>-0.07346548515572242</v>
      </c>
      <c r="U343" s="9">
        <v>65012.87</v>
      </c>
      <c r="W343" s="9">
        <v>70167.78</v>
      </c>
      <c r="Y343" s="9">
        <f t="shared" si="100"/>
        <v>-5154.909999999996</v>
      </c>
      <c r="AA343" s="21">
        <f t="shared" si="101"/>
        <v>-0.07346548515572242</v>
      </c>
      <c r="AC343" s="9">
        <v>386340.7</v>
      </c>
      <c r="AE343" s="9">
        <v>274247.20999999996</v>
      </c>
      <c r="AG343" s="9">
        <f t="shared" si="102"/>
        <v>112093.49000000005</v>
      </c>
      <c r="AI343" s="21">
        <f t="shared" si="103"/>
        <v>0.408731560113228</v>
      </c>
    </row>
    <row r="344" spans="1:35" ht="12.75" outlineLevel="1">
      <c r="A344" s="1" t="s">
        <v>848</v>
      </c>
      <c r="B344" s="16" t="s">
        <v>849</v>
      </c>
      <c r="C344" s="1" t="s">
        <v>1292</v>
      </c>
      <c r="E344" s="5">
        <v>3845.67</v>
      </c>
      <c r="G344" s="5">
        <v>2318.87</v>
      </c>
      <c r="I344" s="9">
        <f t="shared" si="96"/>
        <v>1526.8000000000002</v>
      </c>
      <c r="K344" s="21">
        <f t="shared" si="97"/>
        <v>0.6584241462436446</v>
      </c>
      <c r="M344" s="9">
        <v>12187.04</v>
      </c>
      <c r="O344" s="9">
        <v>8226.52</v>
      </c>
      <c r="Q344" s="9">
        <f t="shared" si="98"/>
        <v>3960.5200000000004</v>
      </c>
      <c r="S344" s="21">
        <f t="shared" si="99"/>
        <v>0.4814332184204257</v>
      </c>
      <c r="U344" s="9">
        <v>12187.04</v>
      </c>
      <c r="W344" s="9">
        <v>8226.52</v>
      </c>
      <c r="Y344" s="9">
        <f t="shared" si="100"/>
        <v>3960.5200000000004</v>
      </c>
      <c r="AA344" s="21">
        <f t="shared" si="101"/>
        <v>0.4814332184204257</v>
      </c>
      <c r="AC344" s="9">
        <v>73821.57</v>
      </c>
      <c r="AE344" s="9">
        <v>63893.10400000001</v>
      </c>
      <c r="AG344" s="9">
        <f t="shared" si="102"/>
        <v>9928.466</v>
      </c>
      <c r="AI344" s="21">
        <f t="shared" si="103"/>
        <v>0.1553918244447789</v>
      </c>
    </row>
    <row r="345" spans="1:35" ht="12.75" outlineLevel="1">
      <c r="A345" s="1" t="s">
        <v>850</v>
      </c>
      <c r="B345" s="16" t="s">
        <v>851</v>
      </c>
      <c r="C345" s="1" t="s">
        <v>1293</v>
      </c>
      <c r="E345" s="5">
        <v>0</v>
      </c>
      <c r="G345" s="5">
        <v>0</v>
      </c>
      <c r="I345" s="9">
        <f t="shared" si="96"/>
        <v>0</v>
      </c>
      <c r="K345" s="21">
        <f t="shared" si="97"/>
        <v>0</v>
      </c>
      <c r="M345" s="9">
        <v>0</v>
      </c>
      <c r="O345" s="9">
        <v>0</v>
      </c>
      <c r="Q345" s="9">
        <f t="shared" si="98"/>
        <v>0</v>
      </c>
      <c r="S345" s="21">
        <f t="shared" si="99"/>
        <v>0</v>
      </c>
      <c r="U345" s="9">
        <v>0</v>
      </c>
      <c r="W345" s="9">
        <v>0</v>
      </c>
      <c r="Y345" s="9">
        <f t="shared" si="100"/>
        <v>0</v>
      </c>
      <c r="AA345" s="21">
        <f t="shared" si="101"/>
        <v>0</v>
      </c>
      <c r="AC345" s="9">
        <v>867.1800000000001</v>
      </c>
      <c r="AE345" s="9">
        <v>0</v>
      </c>
      <c r="AG345" s="9">
        <f t="shared" si="102"/>
        <v>867.1800000000001</v>
      </c>
      <c r="AI345" s="21" t="str">
        <f t="shared" si="103"/>
        <v>N.M.</v>
      </c>
    </row>
    <row r="346" spans="1:35" ht="12.75" outlineLevel="1">
      <c r="A346" s="1" t="s">
        <v>852</v>
      </c>
      <c r="B346" s="16" t="s">
        <v>853</v>
      </c>
      <c r="C346" s="1" t="s">
        <v>1294</v>
      </c>
      <c r="E346" s="5">
        <v>0</v>
      </c>
      <c r="G346" s="5">
        <v>24349.11</v>
      </c>
      <c r="I346" s="9">
        <f t="shared" si="96"/>
        <v>-24349.11</v>
      </c>
      <c r="K346" s="21" t="str">
        <f t="shared" si="97"/>
        <v>N.M.</v>
      </c>
      <c r="M346" s="9">
        <v>0</v>
      </c>
      <c r="O346" s="9">
        <v>25725.58</v>
      </c>
      <c r="Q346" s="9">
        <f t="shared" si="98"/>
        <v>-25725.58</v>
      </c>
      <c r="S346" s="21" t="str">
        <f t="shared" si="99"/>
        <v>N.M.</v>
      </c>
      <c r="U346" s="9">
        <v>0</v>
      </c>
      <c r="W346" s="9">
        <v>25725.58</v>
      </c>
      <c r="Y346" s="9">
        <f t="shared" si="100"/>
        <v>-25725.58</v>
      </c>
      <c r="AA346" s="21" t="str">
        <f t="shared" si="101"/>
        <v>N.M.</v>
      </c>
      <c r="AC346" s="9">
        <v>29836.95</v>
      </c>
      <c r="AE346" s="9">
        <v>25725.58</v>
      </c>
      <c r="AG346" s="9">
        <f t="shared" si="102"/>
        <v>4111.369999999999</v>
      </c>
      <c r="AI346" s="21">
        <f t="shared" si="103"/>
        <v>0.15981641618964465</v>
      </c>
    </row>
    <row r="347" spans="1:35" ht="12.75" outlineLevel="1">
      <c r="A347" s="1" t="s">
        <v>854</v>
      </c>
      <c r="B347" s="16" t="s">
        <v>855</v>
      </c>
      <c r="C347" s="1" t="s">
        <v>1295</v>
      </c>
      <c r="E347" s="5">
        <v>0</v>
      </c>
      <c r="G347" s="5">
        <v>89.06</v>
      </c>
      <c r="I347" s="9">
        <f t="shared" si="96"/>
        <v>-89.06</v>
      </c>
      <c r="K347" s="21" t="str">
        <f t="shared" si="97"/>
        <v>N.M.</v>
      </c>
      <c r="M347" s="9">
        <v>0</v>
      </c>
      <c r="O347" s="9">
        <v>113.43</v>
      </c>
      <c r="Q347" s="9">
        <f t="shared" si="98"/>
        <v>-113.43</v>
      </c>
      <c r="S347" s="21" t="str">
        <f t="shared" si="99"/>
        <v>N.M.</v>
      </c>
      <c r="U347" s="9">
        <v>0</v>
      </c>
      <c r="W347" s="9">
        <v>113.43</v>
      </c>
      <c r="Y347" s="9">
        <f t="shared" si="100"/>
        <v>-113.43</v>
      </c>
      <c r="AA347" s="21" t="str">
        <f t="shared" si="101"/>
        <v>N.M.</v>
      </c>
      <c r="AC347" s="9">
        <v>126.44</v>
      </c>
      <c r="AE347" s="9">
        <v>236.89000000000001</v>
      </c>
      <c r="AG347" s="9">
        <f t="shared" si="102"/>
        <v>-110.45000000000002</v>
      </c>
      <c r="AI347" s="21">
        <f t="shared" si="103"/>
        <v>-0.4662501583013213</v>
      </c>
    </row>
    <row r="348" spans="1:35" ht="12.75" outlineLevel="1">
      <c r="A348" s="1" t="s">
        <v>856</v>
      </c>
      <c r="B348" s="16" t="s">
        <v>857</v>
      </c>
      <c r="C348" s="1" t="s">
        <v>1296</v>
      </c>
      <c r="E348" s="5">
        <v>95354.14</v>
      </c>
      <c r="G348" s="5">
        <v>75296.72</v>
      </c>
      <c r="I348" s="9">
        <f t="shared" si="96"/>
        <v>20057.42</v>
      </c>
      <c r="K348" s="21">
        <f t="shared" si="97"/>
        <v>0.2663784026714576</v>
      </c>
      <c r="M348" s="9">
        <v>265768.69</v>
      </c>
      <c r="O348" s="9">
        <v>254062.12</v>
      </c>
      <c r="Q348" s="9">
        <f t="shared" si="98"/>
        <v>11706.570000000007</v>
      </c>
      <c r="S348" s="21">
        <f t="shared" si="99"/>
        <v>0.0460775892132208</v>
      </c>
      <c r="U348" s="9">
        <v>265768.69</v>
      </c>
      <c r="W348" s="9">
        <v>254062.12</v>
      </c>
      <c r="Y348" s="9">
        <f t="shared" si="100"/>
        <v>11706.570000000007</v>
      </c>
      <c r="AA348" s="21">
        <f t="shared" si="101"/>
        <v>0.0460775892132208</v>
      </c>
      <c r="AC348" s="9">
        <v>1038385.8200000001</v>
      </c>
      <c r="AE348" s="9">
        <v>1029706.148</v>
      </c>
      <c r="AG348" s="9">
        <f t="shared" si="102"/>
        <v>8679.67200000002</v>
      </c>
      <c r="AI348" s="21">
        <f t="shared" si="103"/>
        <v>0.008429270833099871</v>
      </c>
    </row>
    <row r="349" spans="1:35" ht="12.75" outlineLevel="1">
      <c r="A349" s="1" t="s">
        <v>858</v>
      </c>
      <c r="B349" s="16" t="s">
        <v>859</v>
      </c>
      <c r="C349" s="1" t="s">
        <v>1297</v>
      </c>
      <c r="E349" s="5">
        <v>0</v>
      </c>
      <c r="G349" s="5">
        <v>-62.160000000000004</v>
      </c>
      <c r="I349" s="9">
        <f t="shared" si="96"/>
        <v>62.160000000000004</v>
      </c>
      <c r="K349" s="21" t="str">
        <f t="shared" si="97"/>
        <v>N.M.</v>
      </c>
      <c r="M349" s="9">
        <v>0</v>
      </c>
      <c r="O349" s="9">
        <v>28.48</v>
      </c>
      <c r="Q349" s="9">
        <f t="shared" si="98"/>
        <v>-28.48</v>
      </c>
      <c r="S349" s="21" t="str">
        <f t="shared" si="99"/>
        <v>N.M.</v>
      </c>
      <c r="U349" s="9">
        <v>0</v>
      </c>
      <c r="W349" s="9">
        <v>28.48</v>
      </c>
      <c r="Y349" s="9">
        <f t="shared" si="100"/>
        <v>-28.48</v>
      </c>
      <c r="AA349" s="21" t="str">
        <f t="shared" si="101"/>
        <v>N.M.</v>
      </c>
      <c r="AC349" s="9">
        <v>4.0200000000000005</v>
      </c>
      <c r="AE349" s="9">
        <v>6660.5599999999995</v>
      </c>
      <c r="AG349" s="9">
        <f t="shared" si="102"/>
        <v>-6656.539999999999</v>
      </c>
      <c r="AI349" s="21">
        <f t="shared" si="103"/>
        <v>-0.9993964471455853</v>
      </c>
    </row>
    <row r="350" spans="1:35" ht="12.75" outlineLevel="1">
      <c r="A350" s="1" t="s">
        <v>860</v>
      </c>
      <c r="B350" s="16" t="s">
        <v>861</v>
      </c>
      <c r="C350" s="1" t="s">
        <v>1298</v>
      </c>
      <c r="E350" s="5">
        <v>0</v>
      </c>
      <c r="G350" s="5">
        <v>0</v>
      </c>
      <c r="I350" s="9">
        <f t="shared" si="96"/>
        <v>0</v>
      </c>
      <c r="K350" s="21">
        <f t="shared" si="97"/>
        <v>0</v>
      </c>
      <c r="M350" s="9">
        <v>0</v>
      </c>
      <c r="O350" s="9">
        <v>0</v>
      </c>
      <c r="Q350" s="9">
        <f t="shared" si="98"/>
        <v>0</v>
      </c>
      <c r="S350" s="21">
        <f t="shared" si="99"/>
        <v>0</v>
      </c>
      <c r="U350" s="9">
        <v>0</v>
      </c>
      <c r="W350" s="9">
        <v>0</v>
      </c>
      <c r="Y350" s="9">
        <f t="shared" si="100"/>
        <v>0</v>
      </c>
      <c r="AA350" s="21">
        <f t="shared" si="101"/>
        <v>0</v>
      </c>
      <c r="AC350" s="9">
        <v>62.35</v>
      </c>
      <c r="AE350" s="9">
        <v>0</v>
      </c>
      <c r="AG350" s="9">
        <f t="shared" si="102"/>
        <v>62.35</v>
      </c>
      <c r="AI350" s="21" t="str">
        <f t="shared" si="103"/>
        <v>N.M.</v>
      </c>
    </row>
    <row r="351" spans="1:68" s="90" customFormat="1" ht="12.75">
      <c r="A351" s="90" t="s">
        <v>34</v>
      </c>
      <c r="B351" s="91"/>
      <c r="C351" s="77" t="s">
        <v>1299</v>
      </c>
      <c r="D351" s="105"/>
      <c r="E351" s="105">
        <v>3572571.0500000007</v>
      </c>
      <c r="F351" s="105"/>
      <c r="G351" s="105">
        <v>3266575.37</v>
      </c>
      <c r="H351" s="105"/>
      <c r="I351" s="9">
        <f aca="true" t="shared" si="104" ref="I351:I358">+E351-G351</f>
        <v>305995.68000000063</v>
      </c>
      <c r="J351" s="37" t="str">
        <f>IF((+E351-G351)=(I351),"  ",$AO$510)</f>
        <v>  </v>
      </c>
      <c r="K351" s="38">
        <f aca="true" t="shared" si="105" ref="K351:K358">IF(G351&lt;0,IF(I351=0,0,IF(OR(G351=0,E351=0),"N.M.",IF(ABS(I351/G351)&gt;=10,"N.M.",I351/(-G351)))),IF(I351=0,0,IF(OR(G351=0,E351=0),"N.M.",IF(ABS(I351/G351)&gt;=10,"N.M.",I351/G351))))</f>
        <v>0.09367476495728327</v>
      </c>
      <c r="L351" s="39"/>
      <c r="M351" s="5">
        <v>8215496.830000001</v>
      </c>
      <c r="N351" s="9"/>
      <c r="O351" s="5">
        <v>21345228.381999996</v>
      </c>
      <c r="P351" s="9"/>
      <c r="Q351" s="9">
        <f aca="true" t="shared" si="106" ref="Q351:Q358">(+M351-O351)</f>
        <v>-13129731.551999994</v>
      </c>
      <c r="R351" s="37" t="str">
        <f>IF((+M351-O351)=(Q351),"  ",$AO$510)</f>
        <v>  </v>
      </c>
      <c r="S351" s="38">
        <f aca="true" t="shared" si="107" ref="S351:S358">IF(O351&lt;0,IF(Q351=0,0,IF(OR(O351=0,M351=0),"N.M.",IF(ABS(Q351/O351)&gt;=10,"N.M.",Q351/(-O351)))),IF(Q351=0,0,IF(OR(O351=0,M351=0),"N.M.",IF(ABS(Q351/O351)&gt;=10,"N.M.",Q351/O351))))</f>
        <v>-0.6151131914368287</v>
      </c>
      <c r="T351" s="39"/>
      <c r="U351" s="9">
        <v>8215496.830000001</v>
      </c>
      <c r="V351" s="9"/>
      <c r="W351" s="9">
        <v>21345228.381999996</v>
      </c>
      <c r="X351" s="9"/>
      <c r="Y351" s="9">
        <f aca="true" t="shared" si="108" ref="Y351:Y358">(+U351-W351)</f>
        <v>-13129731.551999994</v>
      </c>
      <c r="Z351" s="37" t="str">
        <f>IF((+U351-W351)=(Y351),"  ",$AO$510)</f>
        <v>  </v>
      </c>
      <c r="AA351" s="38">
        <f aca="true" t="shared" si="109" ref="AA351:AA358">IF(W351&lt;0,IF(Y351=0,0,IF(OR(W351=0,U351=0),"N.M.",IF(ABS(Y351/W351)&gt;=10,"N.M.",Y351/(-W351)))),IF(Y351=0,0,IF(OR(W351=0,U351=0),"N.M.",IF(ABS(Y351/W351)&gt;=10,"N.M.",Y351/W351))))</f>
        <v>-0.6151131914368287</v>
      </c>
      <c r="AB351" s="39"/>
      <c r="AC351" s="9">
        <v>25758581.612999994</v>
      </c>
      <c r="AD351" s="9"/>
      <c r="AE351" s="9">
        <v>59345861.950999975</v>
      </c>
      <c r="AF351" s="9"/>
      <c r="AG351" s="9">
        <f aca="true" t="shared" si="110" ref="AG351:AG358">(+AC351-AE351)</f>
        <v>-33587280.337999985</v>
      </c>
      <c r="AH351" s="37" t="str">
        <f>IF((+AC351-AE351)=(AG351),"  ",$AO$510)</f>
        <v>  </v>
      </c>
      <c r="AI351" s="38">
        <f aca="true" t="shared" si="111" ref="AI351:AI358">IF(AE351&lt;0,IF(AG351=0,0,IF(OR(AE351=0,AC351=0),"N.M.",IF(ABS(AG351/AE351)&gt;=10,"N.M.",AG351/(-AE351)))),IF(AG351=0,0,IF(OR(AE351=0,AC351=0),"N.M.",IF(ABS(AG351/AE351)&gt;=10,"N.M.",AG351/AE351))))</f>
        <v>-0.5659582527545384</v>
      </c>
      <c r="AJ351" s="105"/>
      <c r="AK351" s="105"/>
      <c r="AL351" s="105"/>
      <c r="AM351" s="105"/>
      <c r="AN351" s="105"/>
      <c r="AO351" s="105"/>
      <c r="AP351" s="106"/>
      <c r="AQ351" s="107"/>
      <c r="AR351" s="108"/>
      <c r="AS351" s="105"/>
      <c r="AT351" s="105"/>
      <c r="AU351" s="105"/>
      <c r="AV351" s="105"/>
      <c r="AW351" s="105"/>
      <c r="AX351" s="106"/>
      <c r="AY351" s="107"/>
      <c r="AZ351" s="108"/>
      <c r="BA351" s="105"/>
      <c r="BB351" s="105"/>
      <c r="BC351" s="105"/>
      <c r="BD351" s="106"/>
      <c r="BE351" s="107"/>
      <c r="BF351" s="108"/>
      <c r="BG351" s="105"/>
      <c r="BH351" s="109"/>
      <c r="BI351" s="105"/>
      <c r="BJ351" s="109"/>
      <c r="BK351" s="105"/>
      <c r="BL351" s="109"/>
      <c r="BM351" s="105"/>
      <c r="BN351" s="97"/>
      <c r="BO351" s="97"/>
      <c r="BP351" s="97"/>
    </row>
    <row r="352" spans="1:68" s="17" customFormat="1" ht="12.75">
      <c r="A352" s="17" t="s">
        <v>35</v>
      </c>
      <c r="B352" s="98"/>
      <c r="C352" s="17" t="s">
        <v>36</v>
      </c>
      <c r="D352" s="18"/>
      <c r="E352" s="18">
        <v>41029721.40399996</v>
      </c>
      <c r="F352" s="18"/>
      <c r="G352" s="18">
        <v>43346295.152000025</v>
      </c>
      <c r="H352" s="18"/>
      <c r="I352" s="18">
        <f t="shared" si="104"/>
        <v>-2316573.748000063</v>
      </c>
      <c r="J352" s="37" t="str">
        <f>IF((+E352-G352)=(I352),"  ",$AO$510)</f>
        <v>  </v>
      </c>
      <c r="K352" s="40">
        <f t="shared" si="105"/>
        <v>-0.05344340825153946</v>
      </c>
      <c r="L352" s="39"/>
      <c r="M352" s="8">
        <v>140283978.34999993</v>
      </c>
      <c r="N352" s="18"/>
      <c r="O352" s="8">
        <v>150173663.64699993</v>
      </c>
      <c r="P352" s="18"/>
      <c r="Q352" s="18">
        <f t="shared" si="106"/>
        <v>-9889685.296999991</v>
      </c>
      <c r="R352" s="37" t="str">
        <f>IF((+M352-O352)=(Q352),"  ",$AO$510)</f>
        <v>  </v>
      </c>
      <c r="S352" s="40">
        <f t="shared" si="107"/>
        <v>-0.06585499119370762</v>
      </c>
      <c r="T352" s="39"/>
      <c r="U352" s="18">
        <v>140283978.34999993</v>
      </c>
      <c r="V352" s="18"/>
      <c r="W352" s="18">
        <v>150173663.64699993</v>
      </c>
      <c r="X352" s="18"/>
      <c r="Y352" s="18">
        <f t="shared" si="108"/>
        <v>-9889685.296999991</v>
      </c>
      <c r="Z352" s="37" t="str">
        <f>IF((+U352-W352)=(Y352),"  ",$AO$510)</f>
        <v>  </v>
      </c>
      <c r="AA352" s="40">
        <f t="shared" si="109"/>
        <v>-0.06585499119370762</v>
      </c>
      <c r="AB352" s="39"/>
      <c r="AC352" s="18">
        <v>513118337.45900005</v>
      </c>
      <c r="AD352" s="18"/>
      <c r="AE352" s="18">
        <v>578669305.2899998</v>
      </c>
      <c r="AF352" s="18"/>
      <c r="AG352" s="18">
        <f t="shared" si="110"/>
        <v>-65550967.83099979</v>
      </c>
      <c r="AH352" s="37" t="str">
        <f>IF((+AC352-AE352)=(AG352),"  ",$AO$510)</f>
        <v>  </v>
      </c>
      <c r="AI352" s="40">
        <f t="shared" si="111"/>
        <v>-0.1132788057561632</v>
      </c>
      <c r="AJ352" s="18"/>
      <c r="AK352" s="18"/>
      <c r="AL352" s="18"/>
      <c r="AM352" s="18"/>
      <c r="AN352" s="18"/>
      <c r="AO352" s="18"/>
      <c r="AP352" s="85"/>
      <c r="AQ352" s="117"/>
      <c r="AR352" s="39"/>
      <c r="AS352" s="18"/>
      <c r="AT352" s="18"/>
      <c r="AU352" s="18"/>
      <c r="AV352" s="18"/>
      <c r="AW352" s="18"/>
      <c r="AX352" s="85"/>
      <c r="AY352" s="117"/>
      <c r="AZ352" s="39"/>
      <c r="BA352" s="18"/>
      <c r="BB352" s="18"/>
      <c r="BC352" s="18"/>
      <c r="BD352" s="85"/>
      <c r="BE352" s="117"/>
      <c r="BF352" s="39"/>
      <c r="BG352" s="18"/>
      <c r="BH352" s="104"/>
      <c r="BI352" s="18"/>
      <c r="BJ352" s="104"/>
      <c r="BK352" s="18"/>
      <c r="BL352" s="104"/>
      <c r="BM352" s="18"/>
      <c r="BN352" s="104"/>
      <c r="BO352" s="104"/>
      <c r="BP352" s="104"/>
    </row>
    <row r="353" spans="1:35" ht="12.75" outlineLevel="1">
      <c r="A353" s="1" t="s">
        <v>862</v>
      </c>
      <c r="B353" s="16" t="s">
        <v>863</v>
      </c>
      <c r="C353" s="1" t="s">
        <v>1300</v>
      </c>
      <c r="E353" s="5">
        <v>4056447.71</v>
      </c>
      <c r="G353" s="5">
        <v>3958159.2199999997</v>
      </c>
      <c r="I353" s="9">
        <f t="shared" si="104"/>
        <v>98288.49000000022</v>
      </c>
      <c r="K353" s="21">
        <f t="shared" si="105"/>
        <v>0.024831868688698234</v>
      </c>
      <c r="M353" s="9">
        <v>12100178.39</v>
      </c>
      <c r="O353" s="9">
        <v>11660608.28</v>
      </c>
      <c r="Q353" s="9">
        <f t="shared" si="106"/>
        <v>439570.11000000127</v>
      </c>
      <c r="S353" s="21">
        <f t="shared" si="107"/>
        <v>0.03769701369301133</v>
      </c>
      <c r="U353" s="9">
        <v>12100178.39</v>
      </c>
      <c r="W353" s="9">
        <v>11660608.28</v>
      </c>
      <c r="Y353" s="9">
        <f t="shared" si="108"/>
        <v>439570.11000000127</v>
      </c>
      <c r="AA353" s="21">
        <f t="shared" si="109"/>
        <v>0.03769701369301133</v>
      </c>
      <c r="AC353" s="9">
        <v>47821022.88</v>
      </c>
      <c r="AE353" s="9">
        <v>45817374.21</v>
      </c>
      <c r="AG353" s="9">
        <f t="shared" si="110"/>
        <v>2003648.6700000018</v>
      </c>
      <c r="AI353" s="21">
        <f t="shared" si="111"/>
        <v>0.04373119814366599</v>
      </c>
    </row>
    <row r="354" spans="1:35" ht="12.75" outlineLevel="1">
      <c r="A354" s="1" t="s">
        <v>864</v>
      </c>
      <c r="B354" s="16" t="s">
        <v>865</v>
      </c>
      <c r="C354" s="1" t="s">
        <v>1301</v>
      </c>
      <c r="E354" s="5">
        <v>0</v>
      </c>
      <c r="G354" s="5">
        <v>0</v>
      </c>
      <c r="I354" s="9">
        <f t="shared" si="104"/>
        <v>0</v>
      </c>
      <c r="K354" s="21">
        <f t="shared" si="105"/>
        <v>0</v>
      </c>
      <c r="M354" s="9">
        <v>0</v>
      </c>
      <c r="O354" s="9">
        <v>0</v>
      </c>
      <c r="Q354" s="9">
        <f t="shared" si="106"/>
        <v>0</v>
      </c>
      <c r="S354" s="21">
        <f t="shared" si="107"/>
        <v>0</v>
      </c>
      <c r="U354" s="9">
        <v>0</v>
      </c>
      <c r="W354" s="9">
        <v>0</v>
      </c>
      <c r="Y354" s="9">
        <f t="shared" si="108"/>
        <v>0</v>
      </c>
      <c r="AA354" s="21">
        <f t="shared" si="109"/>
        <v>0</v>
      </c>
      <c r="AC354" s="9">
        <v>0</v>
      </c>
      <c r="AE354" s="9">
        <v>-1352040.5</v>
      </c>
      <c r="AG354" s="9">
        <f t="shared" si="110"/>
        <v>1352040.5</v>
      </c>
      <c r="AI354" s="21" t="str">
        <f t="shared" si="111"/>
        <v>N.M.</v>
      </c>
    </row>
    <row r="355" spans="1:35" ht="12.75" outlineLevel="1">
      <c r="A355" s="1" t="s">
        <v>866</v>
      </c>
      <c r="B355" s="16" t="s">
        <v>867</v>
      </c>
      <c r="C355" s="1" t="s">
        <v>1302</v>
      </c>
      <c r="E355" s="5">
        <v>307344.96</v>
      </c>
      <c r="G355" s="5">
        <v>357231.58</v>
      </c>
      <c r="I355" s="9">
        <f t="shared" si="104"/>
        <v>-49886.619999999995</v>
      </c>
      <c r="K355" s="21">
        <f t="shared" si="105"/>
        <v>-0.13964784412397133</v>
      </c>
      <c r="M355" s="9">
        <v>907290.31</v>
      </c>
      <c r="O355" s="9">
        <v>1058606.15</v>
      </c>
      <c r="Q355" s="9">
        <f t="shared" si="106"/>
        <v>-151315.83999999985</v>
      </c>
      <c r="S355" s="21">
        <f t="shared" si="107"/>
        <v>-0.14293875016690566</v>
      </c>
      <c r="U355" s="9">
        <v>907290.31</v>
      </c>
      <c r="W355" s="9">
        <v>1058606.15</v>
      </c>
      <c r="Y355" s="9">
        <f t="shared" si="108"/>
        <v>-151315.83999999985</v>
      </c>
      <c r="AA355" s="21">
        <f t="shared" si="109"/>
        <v>-0.14293875016690566</v>
      </c>
      <c r="AC355" s="9">
        <v>4127010.9</v>
      </c>
      <c r="AE355" s="9">
        <v>3930691</v>
      </c>
      <c r="AG355" s="9">
        <f t="shared" si="110"/>
        <v>196319.8999999999</v>
      </c>
      <c r="AI355" s="21">
        <f t="shared" si="111"/>
        <v>0.04994539128107498</v>
      </c>
    </row>
    <row r="356" spans="1:35" ht="12.75" outlineLevel="1">
      <c r="A356" s="1" t="s">
        <v>868</v>
      </c>
      <c r="B356" s="16" t="s">
        <v>869</v>
      </c>
      <c r="C356" s="1" t="s">
        <v>1303</v>
      </c>
      <c r="E356" s="5">
        <v>3218</v>
      </c>
      <c r="G356" s="5">
        <v>3218</v>
      </c>
      <c r="I356" s="9">
        <f t="shared" si="104"/>
        <v>0</v>
      </c>
      <c r="K356" s="21">
        <f t="shared" si="105"/>
        <v>0</v>
      </c>
      <c r="M356" s="9">
        <v>9654</v>
      </c>
      <c r="O356" s="9">
        <v>9654</v>
      </c>
      <c r="Q356" s="9">
        <f t="shared" si="106"/>
        <v>0</v>
      </c>
      <c r="S356" s="21">
        <f t="shared" si="107"/>
        <v>0</v>
      </c>
      <c r="U356" s="9">
        <v>9654</v>
      </c>
      <c r="W356" s="9">
        <v>9654</v>
      </c>
      <c r="Y356" s="9">
        <f t="shared" si="108"/>
        <v>0</v>
      </c>
      <c r="AA356" s="21">
        <f t="shared" si="109"/>
        <v>0</v>
      </c>
      <c r="AC356" s="9">
        <v>38616</v>
      </c>
      <c r="AE356" s="9">
        <v>38616</v>
      </c>
      <c r="AG356" s="9">
        <f t="shared" si="110"/>
        <v>0</v>
      </c>
      <c r="AI356" s="21">
        <f t="shared" si="111"/>
        <v>0</v>
      </c>
    </row>
    <row r="357" spans="1:35" ht="12.75" outlineLevel="1">
      <c r="A357" s="1" t="s">
        <v>870</v>
      </c>
      <c r="B357" s="16" t="s">
        <v>871</v>
      </c>
      <c r="C357" s="1" t="s">
        <v>1304</v>
      </c>
      <c r="E357" s="5">
        <v>25959.56</v>
      </c>
      <c r="G357" s="5">
        <v>25959.56</v>
      </c>
      <c r="I357" s="9">
        <f t="shared" si="104"/>
        <v>0</v>
      </c>
      <c r="K357" s="21">
        <f t="shared" si="105"/>
        <v>0</v>
      </c>
      <c r="M357" s="9">
        <v>77878.68000000001</v>
      </c>
      <c r="O357" s="9">
        <v>77878.68000000001</v>
      </c>
      <c r="Q357" s="9">
        <f t="shared" si="106"/>
        <v>0</v>
      </c>
      <c r="S357" s="21">
        <f t="shared" si="107"/>
        <v>0</v>
      </c>
      <c r="U357" s="9">
        <v>77878.68000000001</v>
      </c>
      <c r="W357" s="9">
        <v>77878.68000000001</v>
      </c>
      <c r="Y357" s="9">
        <f t="shared" si="108"/>
        <v>0</v>
      </c>
      <c r="AA357" s="21">
        <f t="shared" si="109"/>
        <v>0</v>
      </c>
      <c r="AC357" s="9">
        <v>311514.72000000003</v>
      </c>
      <c r="AE357" s="9">
        <v>481806.34</v>
      </c>
      <c r="AG357" s="9">
        <f t="shared" si="110"/>
        <v>-170291.62</v>
      </c>
      <c r="AI357" s="21">
        <f t="shared" si="111"/>
        <v>-0.35344412445880224</v>
      </c>
    </row>
    <row r="358" spans="1:68" s="90" customFormat="1" ht="12.75">
      <c r="A358" s="90" t="s">
        <v>37</v>
      </c>
      <c r="B358" s="91"/>
      <c r="C358" s="77" t="s">
        <v>1305</v>
      </c>
      <c r="D358" s="105"/>
      <c r="E358" s="105">
        <v>4392970.2299999995</v>
      </c>
      <c r="F358" s="105"/>
      <c r="G358" s="105">
        <v>4344568.359999999</v>
      </c>
      <c r="H358" s="105"/>
      <c r="I358" s="9">
        <f t="shared" si="104"/>
        <v>48401.87000000011</v>
      </c>
      <c r="J358" s="37" t="str">
        <f>IF((+E358-G358)=(I358),"  ",$AO$510)</f>
        <v>  </v>
      </c>
      <c r="K358" s="38">
        <f t="shared" si="105"/>
        <v>0.011140777630668957</v>
      </c>
      <c r="L358" s="39"/>
      <c r="M358" s="5">
        <v>13095001.38</v>
      </c>
      <c r="N358" s="9"/>
      <c r="O358" s="5">
        <v>12806747.11</v>
      </c>
      <c r="P358" s="9"/>
      <c r="Q358" s="9">
        <f t="shared" si="106"/>
        <v>288254.2700000014</v>
      </c>
      <c r="R358" s="37" t="str">
        <f>IF((+M358-O358)=(Q358),"  ",$AO$510)</f>
        <v>  </v>
      </c>
      <c r="S358" s="38">
        <f t="shared" si="107"/>
        <v>0.02250800047226055</v>
      </c>
      <c r="T358" s="39"/>
      <c r="U358" s="9">
        <v>13095001.38</v>
      </c>
      <c r="V358" s="9"/>
      <c r="W358" s="9">
        <v>12806747.11</v>
      </c>
      <c r="X358" s="9"/>
      <c r="Y358" s="9">
        <f t="shared" si="108"/>
        <v>288254.2700000014</v>
      </c>
      <c r="Z358" s="37" t="str">
        <f>IF((+U358-W358)=(Y358),"  ",$AO$510)</f>
        <v>  </v>
      </c>
      <c r="AA358" s="38">
        <f t="shared" si="109"/>
        <v>0.02250800047226055</v>
      </c>
      <c r="AB358" s="39"/>
      <c r="AC358" s="9">
        <v>52298164.5</v>
      </c>
      <c r="AD358" s="9"/>
      <c r="AE358" s="9">
        <v>48916447.05</v>
      </c>
      <c r="AF358" s="9"/>
      <c r="AG358" s="9">
        <f t="shared" si="110"/>
        <v>3381717.450000003</v>
      </c>
      <c r="AH358" s="37" t="str">
        <f>IF((+AC358-AE358)=(AG358),"  ",$AO$510)</f>
        <v>  </v>
      </c>
      <c r="AI358" s="38">
        <f t="shared" si="111"/>
        <v>0.06913252400656525</v>
      </c>
      <c r="AJ358" s="105"/>
      <c r="AK358" s="105"/>
      <c r="AL358" s="105"/>
      <c r="AM358" s="105"/>
      <c r="AN358" s="105"/>
      <c r="AO358" s="105"/>
      <c r="AP358" s="106"/>
      <c r="AQ358" s="107"/>
      <c r="AR358" s="108"/>
      <c r="AS358" s="105"/>
      <c r="AT358" s="105"/>
      <c r="AU358" s="105"/>
      <c r="AV358" s="105"/>
      <c r="AW358" s="105"/>
      <c r="AX358" s="106"/>
      <c r="AY358" s="107"/>
      <c r="AZ358" s="108"/>
      <c r="BA358" s="105"/>
      <c r="BB358" s="105"/>
      <c r="BC358" s="105"/>
      <c r="BD358" s="106"/>
      <c r="BE358" s="107"/>
      <c r="BF358" s="108"/>
      <c r="BG358" s="105"/>
      <c r="BH358" s="109"/>
      <c r="BI358" s="105"/>
      <c r="BJ358" s="109"/>
      <c r="BK358" s="105"/>
      <c r="BL358" s="109"/>
      <c r="BM358" s="105"/>
      <c r="BN358" s="97"/>
      <c r="BO358" s="97"/>
      <c r="BP358" s="97"/>
    </row>
    <row r="359" spans="1:35" ht="12.75" outlineLevel="1">
      <c r="A359" s="1" t="s">
        <v>872</v>
      </c>
      <c r="B359" s="16" t="s">
        <v>873</v>
      </c>
      <c r="C359" s="1" t="s">
        <v>1306</v>
      </c>
      <c r="E359" s="5">
        <v>203440.44</v>
      </c>
      <c r="G359" s="5">
        <v>176157.339</v>
      </c>
      <c r="I359" s="9">
        <f aca="true" t="shared" si="112" ref="I359:I399">+E359-G359</f>
        <v>27283.100999999995</v>
      </c>
      <c r="K359" s="21">
        <f aca="true" t="shared" si="113" ref="K359:K399">IF(G359&lt;0,IF(I359=0,0,IF(OR(G359=0,E359=0),"N.M.",IF(ABS(I359/G359)&gt;=10,"N.M.",I359/(-G359)))),IF(I359=0,0,IF(OR(G359=0,E359=0),"N.M.",IF(ABS(I359/G359)&gt;=10,"N.M.",I359/G359))))</f>
        <v>0.15487916174755564</v>
      </c>
      <c r="M359" s="9">
        <v>634031.41</v>
      </c>
      <c r="O359" s="9">
        <v>713795.729</v>
      </c>
      <c r="Q359" s="9">
        <f aca="true" t="shared" si="114" ref="Q359:Q399">(+M359-O359)</f>
        <v>-79764.31900000002</v>
      </c>
      <c r="S359" s="21">
        <f aca="true" t="shared" si="115" ref="S359:S399">IF(O359&lt;0,IF(Q359=0,0,IF(OR(O359=0,M359=0),"N.M.",IF(ABS(Q359/O359)&gt;=10,"N.M.",Q359/(-O359)))),IF(Q359=0,0,IF(OR(O359=0,M359=0),"N.M.",IF(ABS(Q359/O359)&gt;=10,"N.M.",Q359/O359))))</f>
        <v>-0.11174670253595761</v>
      </c>
      <c r="U359" s="9">
        <v>634031.41</v>
      </c>
      <c r="W359" s="9">
        <v>713795.729</v>
      </c>
      <c r="Y359" s="9">
        <f aca="true" t="shared" si="116" ref="Y359:Y399">(+U359-W359)</f>
        <v>-79764.31900000002</v>
      </c>
      <c r="AA359" s="21">
        <f aca="true" t="shared" si="117" ref="AA359:AA399">IF(W359&lt;0,IF(Y359=0,0,IF(OR(W359=0,U359=0),"N.M.",IF(ABS(Y359/W359)&gt;=10,"N.M.",Y359/(-W359)))),IF(Y359=0,0,IF(OR(W359=0,U359=0),"N.M.",IF(ABS(Y359/W359)&gt;=10,"N.M.",Y359/W359))))</f>
        <v>-0.11174670253595761</v>
      </c>
      <c r="AC359" s="9">
        <v>2609076.66</v>
      </c>
      <c r="AE359" s="9">
        <v>3040301.9570000004</v>
      </c>
      <c r="AG359" s="9">
        <f aca="true" t="shared" si="118" ref="AG359:AG399">(+AC359-AE359)</f>
        <v>-431225.29700000025</v>
      </c>
      <c r="AI359" s="21">
        <f aca="true" t="shared" si="119" ref="AI359:AI399">IF(AE359&lt;0,IF(AG359=0,0,IF(OR(AE359=0,AC359=0),"N.M.",IF(ABS(AG359/AE359)&gt;=10,"N.M.",AG359/(-AE359)))),IF(AG359=0,0,IF(OR(AE359=0,AC359=0),"N.M.",IF(ABS(AG359/AE359)&gt;=10,"N.M.",AG359/AE359))))</f>
        <v>-0.141836338330522</v>
      </c>
    </row>
    <row r="360" spans="1:35" ht="12.75" outlineLevel="1">
      <c r="A360" s="1" t="s">
        <v>874</v>
      </c>
      <c r="B360" s="16" t="s">
        <v>875</v>
      </c>
      <c r="C360" s="1" t="s">
        <v>1307</v>
      </c>
      <c r="E360" s="5">
        <v>44.53</v>
      </c>
      <c r="G360" s="5">
        <v>52.6</v>
      </c>
      <c r="I360" s="9">
        <f t="shared" si="112"/>
        <v>-8.07</v>
      </c>
      <c r="K360" s="21">
        <f t="shared" si="113"/>
        <v>-0.15342205323193916</v>
      </c>
      <c r="M360" s="9">
        <v>22266.56</v>
      </c>
      <c r="O360" s="9">
        <v>12015.62</v>
      </c>
      <c r="Q360" s="9">
        <f t="shared" si="114"/>
        <v>10250.94</v>
      </c>
      <c r="S360" s="21">
        <f t="shared" si="115"/>
        <v>0.8531345032549298</v>
      </c>
      <c r="U360" s="9">
        <v>22266.56</v>
      </c>
      <c r="W360" s="9">
        <v>12015.62</v>
      </c>
      <c r="Y360" s="9">
        <f t="shared" si="116"/>
        <v>10250.94</v>
      </c>
      <c r="AA360" s="21">
        <f t="shared" si="117"/>
        <v>0.8531345032549298</v>
      </c>
      <c r="AC360" s="9">
        <v>27432.4</v>
      </c>
      <c r="AE360" s="9">
        <v>28963.840000000004</v>
      </c>
      <c r="AG360" s="9">
        <f t="shared" si="118"/>
        <v>-1531.4400000000023</v>
      </c>
      <c r="AI360" s="21">
        <f t="shared" si="119"/>
        <v>-0.052874204525366876</v>
      </c>
    </row>
    <row r="361" spans="1:35" ht="12.75" outlineLevel="1">
      <c r="A361" s="1" t="s">
        <v>876</v>
      </c>
      <c r="B361" s="16" t="s">
        <v>877</v>
      </c>
      <c r="C361" s="1" t="s">
        <v>1308</v>
      </c>
      <c r="E361" s="5">
        <v>0</v>
      </c>
      <c r="G361" s="5">
        <v>0</v>
      </c>
      <c r="I361" s="9">
        <f t="shared" si="112"/>
        <v>0</v>
      </c>
      <c r="K361" s="21">
        <f t="shared" si="113"/>
        <v>0</v>
      </c>
      <c r="M361" s="9">
        <v>0</v>
      </c>
      <c r="O361" s="9">
        <v>0</v>
      </c>
      <c r="Q361" s="9">
        <f t="shared" si="114"/>
        <v>0</v>
      </c>
      <c r="S361" s="21">
        <f t="shared" si="115"/>
        <v>0</v>
      </c>
      <c r="U361" s="9">
        <v>0</v>
      </c>
      <c r="W361" s="9">
        <v>0</v>
      </c>
      <c r="Y361" s="9">
        <f t="shared" si="116"/>
        <v>0</v>
      </c>
      <c r="AA361" s="21">
        <f t="shared" si="117"/>
        <v>0</v>
      </c>
      <c r="AC361" s="9">
        <v>0</v>
      </c>
      <c r="AE361" s="9">
        <v>31.220000000000002</v>
      </c>
      <c r="AG361" s="9">
        <f t="shared" si="118"/>
        <v>-31.220000000000002</v>
      </c>
      <c r="AI361" s="21" t="str">
        <f t="shared" si="119"/>
        <v>N.M.</v>
      </c>
    </row>
    <row r="362" spans="1:35" ht="12.75" outlineLevel="1">
      <c r="A362" s="1" t="s">
        <v>878</v>
      </c>
      <c r="B362" s="16" t="s">
        <v>879</v>
      </c>
      <c r="C362" s="1" t="s">
        <v>1308</v>
      </c>
      <c r="E362" s="5">
        <v>0</v>
      </c>
      <c r="G362" s="5">
        <v>0</v>
      </c>
      <c r="I362" s="9">
        <f t="shared" si="112"/>
        <v>0</v>
      </c>
      <c r="K362" s="21">
        <f t="shared" si="113"/>
        <v>0</v>
      </c>
      <c r="M362" s="9">
        <v>0</v>
      </c>
      <c r="O362" s="9">
        <v>0</v>
      </c>
      <c r="Q362" s="9">
        <f t="shared" si="114"/>
        <v>0</v>
      </c>
      <c r="S362" s="21">
        <f t="shared" si="115"/>
        <v>0</v>
      </c>
      <c r="U362" s="9">
        <v>0</v>
      </c>
      <c r="W362" s="9">
        <v>0</v>
      </c>
      <c r="Y362" s="9">
        <f t="shared" si="116"/>
        <v>0</v>
      </c>
      <c r="AA362" s="21">
        <f t="shared" si="117"/>
        <v>0</v>
      </c>
      <c r="AC362" s="9">
        <v>1815.3700000000001</v>
      </c>
      <c r="AE362" s="9">
        <v>128738.84</v>
      </c>
      <c r="AG362" s="9">
        <f t="shared" si="118"/>
        <v>-126923.47</v>
      </c>
      <c r="AI362" s="21">
        <f t="shared" si="119"/>
        <v>-0.9858988165498462</v>
      </c>
    </row>
    <row r="363" spans="1:35" ht="12.75" outlineLevel="1">
      <c r="A363" s="1" t="s">
        <v>880</v>
      </c>
      <c r="B363" s="16" t="s">
        <v>881</v>
      </c>
      <c r="C363" s="1" t="s">
        <v>1308</v>
      </c>
      <c r="E363" s="5">
        <v>0</v>
      </c>
      <c r="G363" s="5">
        <v>0</v>
      </c>
      <c r="I363" s="9">
        <f t="shared" si="112"/>
        <v>0</v>
      </c>
      <c r="K363" s="21">
        <f t="shared" si="113"/>
        <v>0</v>
      </c>
      <c r="M363" s="9">
        <v>0</v>
      </c>
      <c r="O363" s="9">
        <v>0</v>
      </c>
      <c r="Q363" s="9">
        <f t="shared" si="114"/>
        <v>0</v>
      </c>
      <c r="S363" s="21">
        <f t="shared" si="115"/>
        <v>0</v>
      </c>
      <c r="U363" s="9">
        <v>0</v>
      </c>
      <c r="W363" s="9">
        <v>0</v>
      </c>
      <c r="Y363" s="9">
        <f t="shared" si="116"/>
        <v>0</v>
      </c>
      <c r="AA363" s="21">
        <f t="shared" si="117"/>
        <v>0</v>
      </c>
      <c r="AC363" s="9">
        <v>-11197.35</v>
      </c>
      <c r="AE363" s="9">
        <v>-69058.68000000001</v>
      </c>
      <c r="AG363" s="9">
        <f t="shared" si="118"/>
        <v>57861.33000000001</v>
      </c>
      <c r="AI363" s="21">
        <f t="shared" si="119"/>
        <v>0.8378574568758048</v>
      </c>
    </row>
    <row r="364" spans="1:35" ht="12.75" outlineLevel="1">
      <c r="A364" s="1" t="s">
        <v>882</v>
      </c>
      <c r="B364" s="16" t="s">
        <v>883</v>
      </c>
      <c r="C364" s="1" t="s">
        <v>1308</v>
      </c>
      <c r="E364" s="5">
        <v>0</v>
      </c>
      <c r="G364" s="5">
        <v>9.58</v>
      </c>
      <c r="I364" s="9">
        <f t="shared" si="112"/>
        <v>-9.58</v>
      </c>
      <c r="K364" s="21" t="str">
        <f t="shared" si="113"/>
        <v>N.M.</v>
      </c>
      <c r="M364" s="9">
        <v>0</v>
      </c>
      <c r="O364" s="9">
        <v>9.58</v>
      </c>
      <c r="Q364" s="9">
        <f t="shared" si="114"/>
        <v>-9.58</v>
      </c>
      <c r="S364" s="21" t="str">
        <f t="shared" si="115"/>
        <v>N.M.</v>
      </c>
      <c r="U364" s="9">
        <v>0</v>
      </c>
      <c r="W364" s="9">
        <v>9.58</v>
      </c>
      <c r="Y364" s="9">
        <f t="shared" si="116"/>
        <v>-9.58</v>
      </c>
      <c r="AA364" s="21" t="str">
        <f t="shared" si="117"/>
        <v>N.M.</v>
      </c>
      <c r="AC364" s="9">
        <v>856462.49</v>
      </c>
      <c r="AE364" s="9">
        <v>5942536.76</v>
      </c>
      <c r="AG364" s="9">
        <f t="shared" si="118"/>
        <v>-5086074.27</v>
      </c>
      <c r="AI364" s="21">
        <f t="shared" si="119"/>
        <v>-0.8558759458140903</v>
      </c>
    </row>
    <row r="365" spans="1:35" ht="12.75" outlineLevel="1">
      <c r="A365" s="1" t="s">
        <v>884</v>
      </c>
      <c r="B365" s="16" t="s">
        <v>885</v>
      </c>
      <c r="C365" s="1" t="s">
        <v>1308</v>
      </c>
      <c r="E365" s="5">
        <v>1016.27</v>
      </c>
      <c r="G365" s="5">
        <v>720668</v>
      </c>
      <c r="I365" s="9">
        <f t="shared" si="112"/>
        <v>-719651.73</v>
      </c>
      <c r="K365" s="21">
        <f t="shared" si="113"/>
        <v>-0.9985898222204954</v>
      </c>
      <c r="M365" s="9">
        <v>1016.27</v>
      </c>
      <c r="O365" s="9">
        <v>2162004</v>
      </c>
      <c r="Q365" s="9">
        <f t="shared" si="114"/>
        <v>-2160987.73</v>
      </c>
      <c r="S365" s="21">
        <f t="shared" si="115"/>
        <v>-0.9995299407401651</v>
      </c>
      <c r="U365" s="9">
        <v>1016.27</v>
      </c>
      <c r="W365" s="9">
        <v>2162004</v>
      </c>
      <c r="Y365" s="9">
        <f t="shared" si="116"/>
        <v>-2160987.73</v>
      </c>
      <c r="AA365" s="21">
        <f t="shared" si="117"/>
        <v>-0.9995299407401651</v>
      </c>
      <c r="AC365" s="9">
        <v>6554928.609999999</v>
      </c>
      <c r="AE365" s="9">
        <v>2162204.82</v>
      </c>
      <c r="AG365" s="9">
        <f t="shared" si="118"/>
        <v>4392723.789999999</v>
      </c>
      <c r="AI365" s="21">
        <f t="shared" si="119"/>
        <v>2.0315946710358364</v>
      </c>
    </row>
    <row r="366" spans="1:35" ht="12.75" outlineLevel="1">
      <c r="A366" s="1" t="s">
        <v>886</v>
      </c>
      <c r="B366" s="16" t="s">
        <v>887</v>
      </c>
      <c r="C366" s="1" t="s">
        <v>1308</v>
      </c>
      <c r="E366" s="5">
        <v>748818</v>
      </c>
      <c r="G366" s="5">
        <v>0</v>
      </c>
      <c r="I366" s="9">
        <f t="shared" si="112"/>
        <v>748818</v>
      </c>
      <c r="K366" s="21" t="str">
        <f t="shared" si="113"/>
        <v>N.M.</v>
      </c>
      <c r="M366" s="9">
        <v>2246454</v>
      </c>
      <c r="O366" s="9">
        <v>0</v>
      </c>
      <c r="Q366" s="9">
        <f t="shared" si="114"/>
        <v>2246454</v>
      </c>
      <c r="S366" s="21" t="str">
        <f t="shared" si="115"/>
        <v>N.M.</v>
      </c>
      <c r="U366" s="9">
        <v>2246454</v>
      </c>
      <c r="W366" s="9">
        <v>0</v>
      </c>
      <c r="Y366" s="9">
        <f t="shared" si="116"/>
        <v>2246454</v>
      </c>
      <c r="AA366" s="21" t="str">
        <f t="shared" si="117"/>
        <v>N.M.</v>
      </c>
      <c r="AC366" s="9">
        <v>2246652.37</v>
      </c>
      <c r="AE366" s="9">
        <v>0</v>
      </c>
      <c r="AG366" s="9">
        <f t="shared" si="118"/>
        <v>2246652.37</v>
      </c>
      <c r="AI366" s="21" t="str">
        <f t="shared" si="119"/>
        <v>N.M.</v>
      </c>
    </row>
    <row r="367" spans="1:35" ht="12.75" outlineLevel="1">
      <c r="A367" s="1" t="s">
        <v>888</v>
      </c>
      <c r="B367" s="16" t="s">
        <v>889</v>
      </c>
      <c r="C367" s="1" t="s">
        <v>1309</v>
      </c>
      <c r="E367" s="5">
        <v>0</v>
      </c>
      <c r="G367" s="5">
        <v>0</v>
      </c>
      <c r="I367" s="9">
        <f t="shared" si="112"/>
        <v>0</v>
      </c>
      <c r="K367" s="21">
        <f t="shared" si="113"/>
        <v>0</v>
      </c>
      <c r="M367" s="9">
        <v>0</v>
      </c>
      <c r="O367" s="9">
        <v>-16746</v>
      </c>
      <c r="Q367" s="9">
        <f t="shared" si="114"/>
        <v>16746</v>
      </c>
      <c r="S367" s="21" t="str">
        <f t="shared" si="115"/>
        <v>N.M.</v>
      </c>
      <c r="U367" s="9">
        <v>0</v>
      </c>
      <c r="W367" s="9">
        <v>-16746</v>
      </c>
      <c r="Y367" s="9">
        <f t="shared" si="116"/>
        <v>16746</v>
      </c>
      <c r="AA367" s="21" t="str">
        <f t="shared" si="117"/>
        <v>N.M.</v>
      </c>
      <c r="AC367" s="9">
        <v>0</v>
      </c>
      <c r="AE367" s="9">
        <v>130832</v>
      </c>
      <c r="AG367" s="9">
        <f t="shared" si="118"/>
        <v>-130832</v>
      </c>
      <c r="AI367" s="21" t="str">
        <f t="shared" si="119"/>
        <v>N.M.</v>
      </c>
    </row>
    <row r="368" spans="1:35" ht="12.75" outlineLevel="1">
      <c r="A368" s="1" t="s">
        <v>890</v>
      </c>
      <c r="B368" s="16" t="s">
        <v>891</v>
      </c>
      <c r="C368" s="1" t="s">
        <v>1309</v>
      </c>
      <c r="E368" s="5">
        <v>0</v>
      </c>
      <c r="G368" s="5">
        <v>13917</v>
      </c>
      <c r="I368" s="9">
        <f t="shared" si="112"/>
        <v>-13917</v>
      </c>
      <c r="K368" s="21" t="str">
        <f t="shared" si="113"/>
        <v>N.M.</v>
      </c>
      <c r="M368" s="9">
        <v>-54754</v>
      </c>
      <c r="O368" s="9">
        <v>41751</v>
      </c>
      <c r="Q368" s="9">
        <f t="shared" si="114"/>
        <v>-96505</v>
      </c>
      <c r="S368" s="21">
        <f t="shared" si="115"/>
        <v>-2.3114416421163564</v>
      </c>
      <c r="U368" s="9">
        <v>-54754</v>
      </c>
      <c r="W368" s="9">
        <v>41751</v>
      </c>
      <c r="Y368" s="9">
        <f t="shared" si="116"/>
        <v>-96505</v>
      </c>
      <c r="AA368" s="21">
        <f t="shared" si="117"/>
        <v>-2.3114416421163564</v>
      </c>
      <c r="AC368" s="9">
        <v>126646</v>
      </c>
      <c r="AE368" s="9">
        <v>41751</v>
      </c>
      <c r="AG368" s="9">
        <f t="shared" si="118"/>
        <v>84895</v>
      </c>
      <c r="AI368" s="21">
        <f t="shared" si="119"/>
        <v>2.033364470312088</v>
      </c>
    </row>
    <row r="369" spans="1:35" ht="12.75" outlineLevel="1">
      <c r="A369" s="1" t="s">
        <v>892</v>
      </c>
      <c r="B369" s="16" t="s">
        <v>893</v>
      </c>
      <c r="C369" s="1" t="s">
        <v>1309</v>
      </c>
      <c r="E369" s="5">
        <v>21572</v>
      </c>
      <c r="G369" s="5">
        <v>0</v>
      </c>
      <c r="I369" s="9">
        <f t="shared" si="112"/>
        <v>21572</v>
      </c>
      <c r="K369" s="21" t="str">
        <f t="shared" si="113"/>
        <v>N.M.</v>
      </c>
      <c r="M369" s="9">
        <v>64716</v>
      </c>
      <c r="O369" s="9">
        <v>0</v>
      </c>
      <c r="Q369" s="9">
        <f t="shared" si="114"/>
        <v>64716</v>
      </c>
      <c r="S369" s="21" t="str">
        <f t="shared" si="115"/>
        <v>N.M.</v>
      </c>
      <c r="U369" s="9">
        <v>64716</v>
      </c>
      <c r="W369" s="9">
        <v>0</v>
      </c>
      <c r="Y369" s="9">
        <f t="shared" si="116"/>
        <v>64716</v>
      </c>
      <c r="AA369" s="21" t="str">
        <f t="shared" si="117"/>
        <v>N.M.</v>
      </c>
      <c r="AC369" s="9">
        <v>64716</v>
      </c>
      <c r="AE369" s="9">
        <v>0</v>
      </c>
      <c r="AG369" s="9">
        <f t="shared" si="118"/>
        <v>64716</v>
      </c>
      <c r="AI369" s="21" t="str">
        <f t="shared" si="119"/>
        <v>N.M.</v>
      </c>
    </row>
    <row r="370" spans="1:35" ht="12.75" outlineLevel="1">
      <c r="A370" s="1" t="s">
        <v>894</v>
      </c>
      <c r="B370" s="16" t="s">
        <v>895</v>
      </c>
      <c r="C370" s="1" t="s">
        <v>1310</v>
      </c>
      <c r="E370" s="5">
        <v>-47.160000000000004</v>
      </c>
      <c r="G370" s="5">
        <v>25978.81</v>
      </c>
      <c r="I370" s="9">
        <f t="shared" si="112"/>
        <v>-26025.97</v>
      </c>
      <c r="K370" s="21">
        <f t="shared" si="113"/>
        <v>-1.0018153256442461</v>
      </c>
      <c r="M370" s="9">
        <v>35081.14</v>
      </c>
      <c r="O370" s="9">
        <v>35885.32</v>
      </c>
      <c r="Q370" s="9">
        <f t="shared" si="114"/>
        <v>-804.1800000000003</v>
      </c>
      <c r="S370" s="21">
        <f t="shared" si="115"/>
        <v>-0.022409720743747034</v>
      </c>
      <c r="U370" s="9">
        <v>35081.14</v>
      </c>
      <c r="W370" s="9">
        <v>35885.32</v>
      </c>
      <c r="Y370" s="9">
        <f t="shared" si="116"/>
        <v>-804.1800000000003</v>
      </c>
      <c r="AA370" s="21">
        <f t="shared" si="117"/>
        <v>-0.022409720743747034</v>
      </c>
      <c r="AC370" s="9">
        <v>29961.85</v>
      </c>
      <c r="AE370" s="9">
        <v>49205.99</v>
      </c>
      <c r="AG370" s="9">
        <f t="shared" si="118"/>
        <v>-19244.14</v>
      </c>
      <c r="AI370" s="21">
        <f t="shared" si="119"/>
        <v>-0.3910934420789014</v>
      </c>
    </row>
    <row r="371" spans="1:35" ht="12.75" outlineLevel="1">
      <c r="A371" s="1" t="s">
        <v>896</v>
      </c>
      <c r="B371" s="16" t="s">
        <v>897</v>
      </c>
      <c r="C371" s="1" t="s">
        <v>1311</v>
      </c>
      <c r="E371" s="5">
        <v>0</v>
      </c>
      <c r="G371" s="5">
        <v>0</v>
      </c>
      <c r="I371" s="9">
        <f t="shared" si="112"/>
        <v>0</v>
      </c>
      <c r="K371" s="21">
        <f t="shared" si="113"/>
        <v>0</v>
      </c>
      <c r="M371" s="9">
        <v>0</v>
      </c>
      <c r="O371" s="9">
        <v>0</v>
      </c>
      <c r="Q371" s="9">
        <f t="shared" si="114"/>
        <v>0</v>
      </c>
      <c r="S371" s="21">
        <f t="shared" si="115"/>
        <v>0</v>
      </c>
      <c r="U371" s="9">
        <v>0</v>
      </c>
      <c r="W371" s="9">
        <v>0</v>
      </c>
      <c r="Y371" s="9">
        <f t="shared" si="116"/>
        <v>0</v>
      </c>
      <c r="AA371" s="21">
        <f t="shared" si="117"/>
        <v>0</v>
      </c>
      <c r="AC371" s="9">
        <v>0</v>
      </c>
      <c r="AE371" s="9">
        <v>-57439</v>
      </c>
      <c r="AG371" s="9">
        <f t="shared" si="118"/>
        <v>57439</v>
      </c>
      <c r="AI371" s="21" t="str">
        <f t="shared" si="119"/>
        <v>N.M.</v>
      </c>
    </row>
    <row r="372" spans="1:35" ht="12.75" outlineLevel="1">
      <c r="A372" s="1" t="s">
        <v>898</v>
      </c>
      <c r="B372" s="16" t="s">
        <v>899</v>
      </c>
      <c r="C372" s="1" t="s">
        <v>1311</v>
      </c>
      <c r="E372" s="5">
        <v>0</v>
      </c>
      <c r="G372" s="5">
        <v>0</v>
      </c>
      <c r="I372" s="9">
        <f t="shared" si="112"/>
        <v>0</v>
      </c>
      <c r="K372" s="21">
        <f t="shared" si="113"/>
        <v>0</v>
      </c>
      <c r="M372" s="9">
        <v>0</v>
      </c>
      <c r="O372" s="9">
        <v>0</v>
      </c>
      <c r="Q372" s="9">
        <f t="shared" si="114"/>
        <v>0</v>
      </c>
      <c r="S372" s="21">
        <f t="shared" si="115"/>
        <v>0</v>
      </c>
      <c r="U372" s="9">
        <v>0</v>
      </c>
      <c r="W372" s="9">
        <v>0</v>
      </c>
      <c r="Y372" s="9">
        <f t="shared" si="116"/>
        <v>0</v>
      </c>
      <c r="AA372" s="21">
        <f t="shared" si="117"/>
        <v>0</v>
      </c>
      <c r="AC372" s="9">
        <v>-5085</v>
      </c>
      <c r="AE372" s="9">
        <v>52075</v>
      </c>
      <c r="AG372" s="9">
        <f t="shared" si="118"/>
        <v>-57160</v>
      </c>
      <c r="AI372" s="21">
        <f t="shared" si="119"/>
        <v>-1.0976476236197792</v>
      </c>
    </row>
    <row r="373" spans="1:35" ht="12.75" outlineLevel="1">
      <c r="A373" s="1" t="s">
        <v>900</v>
      </c>
      <c r="B373" s="16" t="s">
        <v>901</v>
      </c>
      <c r="C373" s="1" t="s">
        <v>1311</v>
      </c>
      <c r="E373" s="5">
        <v>0</v>
      </c>
      <c r="G373" s="5">
        <v>0</v>
      </c>
      <c r="I373" s="9">
        <f t="shared" si="112"/>
        <v>0</v>
      </c>
      <c r="K373" s="21">
        <f t="shared" si="113"/>
        <v>0</v>
      </c>
      <c r="M373" s="9">
        <v>0</v>
      </c>
      <c r="O373" s="9">
        <v>35600</v>
      </c>
      <c r="Q373" s="9">
        <f t="shared" si="114"/>
        <v>-35600</v>
      </c>
      <c r="S373" s="21" t="str">
        <f t="shared" si="115"/>
        <v>N.M.</v>
      </c>
      <c r="U373" s="9">
        <v>0</v>
      </c>
      <c r="W373" s="9">
        <v>35600</v>
      </c>
      <c r="Y373" s="9">
        <f t="shared" si="116"/>
        <v>-35600</v>
      </c>
      <c r="AA373" s="21" t="str">
        <f t="shared" si="117"/>
        <v>N.M.</v>
      </c>
      <c r="AC373" s="9">
        <v>37950</v>
      </c>
      <c r="AE373" s="9">
        <v>35600</v>
      </c>
      <c r="AG373" s="9">
        <f t="shared" si="118"/>
        <v>2350</v>
      </c>
      <c r="AI373" s="21">
        <f t="shared" si="119"/>
        <v>0.06601123595505617</v>
      </c>
    </row>
    <row r="374" spans="1:35" ht="12.75" outlineLevel="1">
      <c r="A374" s="1" t="s">
        <v>902</v>
      </c>
      <c r="B374" s="16" t="s">
        <v>903</v>
      </c>
      <c r="C374" s="1" t="s">
        <v>1311</v>
      </c>
      <c r="E374" s="5">
        <v>80100</v>
      </c>
      <c r="G374" s="5">
        <v>0</v>
      </c>
      <c r="I374" s="9">
        <f t="shared" si="112"/>
        <v>80100</v>
      </c>
      <c r="K374" s="21" t="str">
        <f t="shared" si="113"/>
        <v>N.M.</v>
      </c>
      <c r="M374" s="9">
        <v>80100</v>
      </c>
      <c r="O374" s="9">
        <v>0</v>
      </c>
      <c r="Q374" s="9">
        <f t="shared" si="114"/>
        <v>80100</v>
      </c>
      <c r="S374" s="21" t="str">
        <f t="shared" si="115"/>
        <v>N.M.</v>
      </c>
      <c r="U374" s="9">
        <v>80100</v>
      </c>
      <c r="W374" s="9">
        <v>0</v>
      </c>
      <c r="Y374" s="9">
        <f t="shared" si="116"/>
        <v>80100</v>
      </c>
      <c r="AA374" s="21" t="str">
        <f t="shared" si="117"/>
        <v>N.M.</v>
      </c>
      <c r="AC374" s="9">
        <v>80100</v>
      </c>
      <c r="AE374" s="9">
        <v>0</v>
      </c>
      <c r="AG374" s="9">
        <f t="shared" si="118"/>
        <v>80100</v>
      </c>
      <c r="AI374" s="21" t="str">
        <f t="shared" si="119"/>
        <v>N.M.</v>
      </c>
    </row>
    <row r="375" spans="1:35" ht="12.75" outlineLevel="1">
      <c r="A375" s="1" t="s">
        <v>904</v>
      </c>
      <c r="B375" s="16" t="s">
        <v>905</v>
      </c>
      <c r="C375" s="1" t="s">
        <v>1312</v>
      </c>
      <c r="E375" s="5">
        <v>0</v>
      </c>
      <c r="G375" s="5">
        <v>0</v>
      </c>
      <c r="I375" s="9">
        <f t="shared" si="112"/>
        <v>0</v>
      </c>
      <c r="K375" s="21">
        <f t="shared" si="113"/>
        <v>0</v>
      </c>
      <c r="M375" s="9">
        <v>0</v>
      </c>
      <c r="O375" s="9">
        <v>0</v>
      </c>
      <c r="Q375" s="9">
        <f t="shared" si="114"/>
        <v>0</v>
      </c>
      <c r="S375" s="21">
        <f t="shared" si="115"/>
        <v>0</v>
      </c>
      <c r="U375" s="9">
        <v>0</v>
      </c>
      <c r="W375" s="9">
        <v>0</v>
      </c>
      <c r="Y375" s="9">
        <f t="shared" si="116"/>
        <v>0</v>
      </c>
      <c r="AA375" s="21">
        <f t="shared" si="117"/>
        <v>0</v>
      </c>
      <c r="AC375" s="9">
        <v>0</v>
      </c>
      <c r="AE375" s="9">
        <v>7500.68</v>
      </c>
      <c r="AG375" s="9">
        <f t="shared" si="118"/>
        <v>-7500.68</v>
      </c>
      <c r="AI375" s="21" t="str">
        <f t="shared" si="119"/>
        <v>N.M.</v>
      </c>
    </row>
    <row r="376" spans="1:35" ht="12.75" outlineLevel="1">
      <c r="A376" s="1" t="s">
        <v>906</v>
      </c>
      <c r="B376" s="16" t="s">
        <v>907</v>
      </c>
      <c r="C376" s="1" t="s">
        <v>1312</v>
      </c>
      <c r="E376" s="5">
        <v>0</v>
      </c>
      <c r="G376" s="5">
        <v>0</v>
      </c>
      <c r="I376" s="9">
        <f t="shared" si="112"/>
        <v>0</v>
      </c>
      <c r="K376" s="21">
        <f t="shared" si="113"/>
        <v>0</v>
      </c>
      <c r="M376" s="9">
        <v>0</v>
      </c>
      <c r="O376" s="9">
        <v>0</v>
      </c>
      <c r="Q376" s="9">
        <f t="shared" si="114"/>
        <v>0</v>
      </c>
      <c r="S376" s="21">
        <f t="shared" si="115"/>
        <v>0</v>
      </c>
      <c r="U376" s="9">
        <v>0</v>
      </c>
      <c r="W376" s="9">
        <v>0</v>
      </c>
      <c r="Y376" s="9">
        <f t="shared" si="116"/>
        <v>0</v>
      </c>
      <c r="AA376" s="21">
        <f t="shared" si="117"/>
        <v>0</v>
      </c>
      <c r="AC376" s="9">
        <v>0</v>
      </c>
      <c r="AE376" s="9">
        <v>2029.04</v>
      </c>
      <c r="AG376" s="9">
        <f t="shared" si="118"/>
        <v>-2029.04</v>
      </c>
      <c r="AI376" s="21" t="str">
        <f t="shared" si="119"/>
        <v>N.M.</v>
      </c>
    </row>
    <row r="377" spans="1:35" ht="12.75" outlineLevel="1">
      <c r="A377" s="1" t="s">
        <v>908</v>
      </c>
      <c r="B377" s="16" t="s">
        <v>909</v>
      </c>
      <c r="C377" s="1" t="s">
        <v>1312</v>
      </c>
      <c r="E377" s="5">
        <v>0</v>
      </c>
      <c r="G377" s="5">
        <v>0</v>
      </c>
      <c r="I377" s="9">
        <f t="shared" si="112"/>
        <v>0</v>
      </c>
      <c r="K377" s="21">
        <f t="shared" si="113"/>
        <v>0</v>
      </c>
      <c r="M377" s="9">
        <v>0</v>
      </c>
      <c r="O377" s="9">
        <v>0</v>
      </c>
      <c r="Q377" s="9">
        <f t="shared" si="114"/>
        <v>0</v>
      </c>
      <c r="S377" s="21">
        <f t="shared" si="115"/>
        <v>0</v>
      </c>
      <c r="U377" s="9">
        <v>0</v>
      </c>
      <c r="W377" s="9">
        <v>0</v>
      </c>
      <c r="Y377" s="9">
        <f t="shared" si="116"/>
        <v>0</v>
      </c>
      <c r="AA377" s="21">
        <f t="shared" si="117"/>
        <v>0</v>
      </c>
      <c r="AC377" s="9">
        <v>4262.08</v>
      </c>
      <c r="AE377" s="9">
        <v>0</v>
      </c>
      <c r="AG377" s="9">
        <f t="shared" si="118"/>
        <v>4262.08</v>
      </c>
      <c r="AI377" s="21" t="str">
        <f t="shared" si="119"/>
        <v>N.M.</v>
      </c>
    </row>
    <row r="378" spans="1:35" ht="12.75" outlineLevel="1">
      <c r="A378" s="1" t="s">
        <v>910</v>
      </c>
      <c r="B378" s="16" t="s">
        <v>911</v>
      </c>
      <c r="C378" s="1" t="s">
        <v>1313</v>
      </c>
      <c r="E378" s="5">
        <v>0</v>
      </c>
      <c r="G378" s="5">
        <v>0</v>
      </c>
      <c r="I378" s="9">
        <f t="shared" si="112"/>
        <v>0</v>
      </c>
      <c r="K378" s="21">
        <f t="shared" si="113"/>
        <v>0</v>
      </c>
      <c r="M378" s="9">
        <v>0</v>
      </c>
      <c r="O378" s="9">
        <v>0</v>
      </c>
      <c r="Q378" s="9">
        <f t="shared" si="114"/>
        <v>0</v>
      </c>
      <c r="S378" s="21">
        <f t="shared" si="115"/>
        <v>0</v>
      </c>
      <c r="U378" s="9">
        <v>0</v>
      </c>
      <c r="W378" s="9">
        <v>0</v>
      </c>
      <c r="Y378" s="9">
        <f t="shared" si="116"/>
        <v>0</v>
      </c>
      <c r="AA378" s="21">
        <f t="shared" si="117"/>
        <v>0</v>
      </c>
      <c r="AC378" s="9">
        <v>0</v>
      </c>
      <c r="AE378" s="9">
        <v>40</v>
      </c>
      <c r="AG378" s="9">
        <f t="shared" si="118"/>
        <v>-40</v>
      </c>
      <c r="AI378" s="21" t="str">
        <f t="shared" si="119"/>
        <v>N.M.</v>
      </c>
    </row>
    <row r="379" spans="1:35" ht="12.75" outlineLevel="1">
      <c r="A379" s="1" t="s">
        <v>912</v>
      </c>
      <c r="B379" s="16" t="s">
        <v>913</v>
      </c>
      <c r="C379" s="1" t="s">
        <v>1313</v>
      </c>
      <c r="E379" s="5">
        <v>0</v>
      </c>
      <c r="G379" s="5">
        <v>0</v>
      </c>
      <c r="I379" s="9">
        <f t="shared" si="112"/>
        <v>0</v>
      </c>
      <c r="K379" s="21">
        <f t="shared" si="113"/>
        <v>0</v>
      </c>
      <c r="M379" s="9">
        <v>0</v>
      </c>
      <c r="O379" s="9">
        <v>0</v>
      </c>
      <c r="Q379" s="9">
        <f t="shared" si="114"/>
        <v>0</v>
      </c>
      <c r="S379" s="21">
        <f t="shared" si="115"/>
        <v>0</v>
      </c>
      <c r="U379" s="9">
        <v>0</v>
      </c>
      <c r="W379" s="9">
        <v>0</v>
      </c>
      <c r="Y379" s="9">
        <f t="shared" si="116"/>
        <v>0</v>
      </c>
      <c r="AA379" s="21">
        <f t="shared" si="117"/>
        <v>0</v>
      </c>
      <c r="AC379" s="9">
        <v>225</v>
      </c>
      <c r="AE379" s="9">
        <v>0</v>
      </c>
      <c r="AG379" s="9">
        <f t="shared" si="118"/>
        <v>225</v>
      </c>
      <c r="AI379" s="21" t="str">
        <f t="shared" si="119"/>
        <v>N.M.</v>
      </c>
    </row>
    <row r="380" spans="1:35" ht="12.75" outlineLevel="1">
      <c r="A380" s="1" t="s">
        <v>914</v>
      </c>
      <c r="B380" s="16" t="s">
        <v>915</v>
      </c>
      <c r="C380" s="1" t="s">
        <v>1314</v>
      </c>
      <c r="E380" s="5">
        <v>0</v>
      </c>
      <c r="G380" s="5">
        <v>0</v>
      </c>
      <c r="I380" s="9">
        <f t="shared" si="112"/>
        <v>0</v>
      </c>
      <c r="K380" s="21">
        <f t="shared" si="113"/>
        <v>0</v>
      </c>
      <c r="M380" s="9">
        <v>0</v>
      </c>
      <c r="O380" s="9">
        <v>0</v>
      </c>
      <c r="Q380" s="9">
        <f t="shared" si="114"/>
        <v>0</v>
      </c>
      <c r="S380" s="21">
        <f t="shared" si="115"/>
        <v>0</v>
      </c>
      <c r="U380" s="9">
        <v>0</v>
      </c>
      <c r="W380" s="9">
        <v>0</v>
      </c>
      <c r="Y380" s="9">
        <f t="shared" si="116"/>
        <v>0</v>
      </c>
      <c r="AA380" s="21">
        <f t="shared" si="117"/>
        <v>0</v>
      </c>
      <c r="AC380" s="9">
        <v>0</v>
      </c>
      <c r="AE380" s="9">
        <v>169689.62</v>
      </c>
      <c r="AG380" s="9">
        <f t="shared" si="118"/>
        <v>-169689.62</v>
      </c>
      <c r="AI380" s="21" t="str">
        <f t="shared" si="119"/>
        <v>N.M.</v>
      </c>
    </row>
    <row r="381" spans="1:35" ht="12.75" outlineLevel="1">
      <c r="A381" s="1" t="s">
        <v>916</v>
      </c>
      <c r="B381" s="16" t="s">
        <v>917</v>
      </c>
      <c r="C381" s="1" t="s">
        <v>1314</v>
      </c>
      <c r="E381" s="5">
        <v>0</v>
      </c>
      <c r="G381" s="5">
        <v>55863.8</v>
      </c>
      <c r="I381" s="9">
        <f t="shared" si="112"/>
        <v>-55863.8</v>
      </c>
      <c r="K381" s="21" t="str">
        <f t="shared" si="113"/>
        <v>N.M.</v>
      </c>
      <c r="M381" s="9">
        <v>0</v>
      </c>
      <c r="O381" s="9">
        <v>167591.4</v>
      </c>
      <c r="Q381" s="9">
        <f t="shared" si="114"/>
        <v>-167591.4</v>
      </c>
      <c r="S381" s="21" t="str">
        <f t="shared" si="115"/>
        <v>N.M.</v>
      </c>
      <c r="U381" s="9">
        <v>0</v>
      </c>
      <c r="W381" s="9">
        <v>167591.4</v>
      </c>
      <c r="Y381" s="9">
        <f t="shared" si="116"/>
        <v>-167591.4</v>
      </c>
      <c r="AA381" s="21" t="str">
        <f t="shared" si="117"/>
        <v>N.M.</v>
      </c>
      <c r="AC381" s="9">
        <v>167591.44</v>
      </c>
      <c r="AE381" s="9">
        <v>502774.19999999995</v>
      </c>
      <c r="AG381" s="9">
        <f t="shared" si="118"/>
        <v>-335182.75999999995</v>
      </c>
      <c r="AI381" s="21">
        <f t="shared" si="119"/>
        <v>-0.6666665871080895</v>
      </c>
    </row>
    <row r="382" spans="1:35" ht="12.75" outlineLevel="1">
      <c r="A382" s="1" t="s">
        <v>918</v>
      </c>
      <c r="B382" s="16" t="s">
        <v>919</v>
      </c>
      <c r="C382" s="1" t="s">
        <v>1314</v>
      </c>
      <c r="E382" s="5">
        <v>62479.56</v>
      </c>
      <c r="G382" s="5">
        <v>0</v>
      </c>
      <c r="I382" s="9">
        <f t="shared" si="112"/>
        <v>62479.56</v>
      </c>
      <c r="K382" s="21" t="str">
        <f t="shared" si="113"/>
        <v>N.M.</v>
      </c>
      <c r="M382" s="9">
        <v>187438.68</v>
      </c>
      <c r="O382" s="9">
        <v>0</v>
      </c>
      <c r="Q382" s="9">
        <f t="shared" si="114"/>
        <v>187438.68</v>
      </c>
      <c r="S382" s="21" t="str">
        <f t="shared" si="115"/>
        <v>N.M.</v>
      </c>
      <c r="U382" s="9">
        <v>187438.68</v>
      </c>
      <c r="W382" s="9">
        <v>0</v>
      </c>
      <c r="Y382" s="9">
        <f t="shared" si="116"/>
        <v>187438.68</v>
      </c>
      <c r="AA382" s="21" t="str">
        <f t="shared" si="117"/>
        <v>N.M.</v>
      </c>
      <c r="AC382" s="9">
        <v>562316.04</v>
      </c>
      <c r="AE382" s="9">
        <v>0</v>
      </c>
      <c r="AG382" s="9">
        <f t="shared" si="118"/>
        <v>562316.04</v>
      </c>
      <c r="AI382" s="21" t="str">
        <f t="shared" si="119"/>
        <v>N.M.</v>
      </c>
    </row>
    <row r="383" spans="1:35" ht="12.75" outlineLevel="1">
      <c r="A383" s="1" t="s">
        <v>920</v>
      </c>
      <c r="B383" s="16" t="s">
        <v>921</v>
      </c>
      <c r="C383" s="1" t="s">
        <v>1315</v>
      </c>
      <c r="E383" s="5">
        <v>0</v>
      </c>
      <c r="G383" s="5">
        <v>0</v>
      </c>
      <c r="I383" s="9">
        <f t="shared" si="112"/>
        <v>0</v>
      </c>
      <c r="K383" s="21">
        <f t="shared" si="113"/>
        <v>0</v>
      </c>
      <c r="M383" s="9">
        <v>0</v>
      </c>
      <c r="O383" s="9">
        <v>-613600</v>
      </c>
      <c r="Q383" s="9">
        <f t="shared" si="114"/>
        <v>613600</v>
      </c>
      <c r="S383" s="21" t="str">
        <f t="shared" si="115"/>
        <v>N.M.</v>
      </c>
      <c r="U383" s="9">
        <v>0</v>
      </c>
      <c r="W383" s="9">
        <v>-613600</v>
      </c>
      <c r="Y383" s="9">
        <f t="shared" si="116"/>
        <v>613600</v>
      </c>
      <c r="AA383" s="21" t="str">
        <f t="shared" si="117"/>
        <v>N.M.</v>
      </c>
      <c r="AC383" s="9">
        <v>-227000</v>
      </c>
      <c r="AE383" s="9">
        <v>-386600</v>
      </c>
      <c r="AG383" s="9">
        <f t="shared" si="118"/>
        <v>159600</v>
      </c>
      <c r="AI383" s="21">
        <f t="shared" si="119"/>
        <v>0.4128297982410761</v>
      </c>
    </row>
    <row r="384" spans="1:35" ht="12.75" outlineLevel="1">
      <c r="A384" s="1" t="s">
        <v>922</v>
      </c>
      <c r="B384" s="16" t="s">
        <v>923</v>
      </c>
      <c r="C384" s="1" t="s">
        <v>1315</v>
      </c>
      <c r="E384" s="5">
        <v>0</v>
      </c>
      <c r="G384" s="5">
        <v>0</v>
      </c>
      <c r="I384" s="9">
        <f t="shared" si="112"/>
        <v>0</v>
      </c>
      <c r="K384" s="21">
        <f t="shared" si="113"/>
        <v>0</v>
      </c>
      <c r="M384" s="9">
        <v>0</v>
      </c>
      <c r="O384" s="9">
        <v>78438.19</v>
      </c>
      <c r="Q384" s="9">
        <f t="shared" si="114"/>
        <v>-78438.19</v>
      </c>
      <c r="S384" s="21" t="str">
        <f t="shared" si="115"/>
        <v>N.M.</v>
      </c>
      <c r="U384" s="9">
        <v>0</v>
      </c>
      <c r="W384" s="9">
        <v>78438.19</v>
      </c>
      <c r="Y384" s="9">
        <f t="shared" si="116"/>
        <v>-78438.19</v>
      </c>
      <c r="AA384" s="21" t="str">
        <f t="shared" si="117"/>
        <v>N.M.</v>
      </c>
      <c r="AC384" s="9">
        <v>164843.83000000002</v>
      </c>
      <c r="AE384" s="9">
        <v>205387.27000000002</v>
      </c>
      <c r="AG384" s="9">
        <f t="shared" si="118"/>
        <v>-40543.44</v>
      </c>
      <c r="AI384" s="21">
        <f t="shared" si="119"/>
        <v>-0.1973999654408961</v>
      </c>
    </row>
    <row r="385" spans="1:35" ht="12.75" outlineLevel="1">
      <c r="A385" s="1" t="s">
        <v>924</v>
      </c>
      <c r="B385" s="16" t="s">
        <v>925</v>
      </c>
      <c r="C385" s="1" t="s">
        <v>1315</v>
      </c>
      <c r="E385" s="5">
        <v>0</v>
      </c>
      <c r="G385" s="5">
        <v>2207.21</v>
      </c>
      <c r="I385" s="9">
        <f t="shared" si="112"/>
        <v>-2207.21</v>
      </c>
      <c r="K385" s="21" t="str">
        <f t="shared" si="113"/>
        <v>N.M.</v>
      </c>
      <c r="M385" s="9">
        <v>1513.34</v>
      </c>
      <c r="O385" s="9">
        <v>4483.57</v>
      </c>
      <c r="Q385" s="9">
        <f t="shared" si="114"/>
        <v>-2970.2299999999996</v>
      </c>
      <c r="S385" s="21">
        <f t="shared" si="115"/>
        <v>-0.6624698621857136</v>
      </c>
      <c r="U385" s="9">
        <v>1513.34</v>
      </c>
      <c r="W385" s="9">
        <v>4483.57</v>
      </c>
      <c r="Y385" s="9">
        <f t="shared" si="116"/>
        <v>-2970.2299999999996</v>
      </c>
      <c r="AA385" s="21">
        <f t="shared" si="117"/>
        <v>-0.6624698621857136</v>
      </c>
      <c r="AC385" s="9">
        <v>12074.75</v>
      </c>
      <c r="AE385" s="9">
        <v>4483.57</v>
      </c>
      <c r="AG385" s="9">
        <f t="shared" si="118"/>
        <v>7591.18</v>
      </c>
      <c r="AI385" s="21">
        <f t="shared" si="119"/>
        <v>1.6931106239001512</v>
      </c>
    </row>
    <row r="386" spans="1:35" ht="12.75" outlineLevel="1">
      <c r="A386" s="1" t="s">
        <v>926</v>
      </c>
      <c r="B386" s="16" t="s">
        <v>927</v>
      </c>
      <c r="C386" s="1" t="s">
        <v>1315</v>
      </c>
      <c r="E386" s="5">
        <v>1111.01</v>
      </c>
      <c r="G386" s="5">
        <v>0</v>
      </c>
      <c r="I386" s="9">
        <f t="shared" si="112"/>
        <v>1111.01</v>
      </c>
      <c r="K386" s="21" t="str">
        <f t="shared" si="113"/>
        <v>N.M.</v>
      </c>
      <c r="M386" s="9">
        <v>3104.14</v>
      </c>
      <c r="O386" s="9">
        <v>0</v>
      </c>
      <c r="Q386" s="9">
        <f t="shared" si="114"/>
        <v>3104.14</v>
      </c>
      <c r="S386" s="21" t="str">
        <f t="shared" si="115"/>
        <v>N.M.</v>
      </c>
      <c r="U386" s="9">
        <v>3104.14</v>
      </c>
      <c r="W386" s="9">
        <v>0</v>
      </c>
      <c r="Y386" s="9">
        <f t="shared" si="116"/>
        <v>3104.14</v>
      </c>
      <c r="AA386" s="21" t="str">
        <f t="shared" si="117"/>
        <v>N.M.</v>
      </c>
      <c r="AC386" s="9">
        <v>3104.14</v>
      </c>
      <c r="AE386" s="9">
        <v>0</v>
      </c>
      <c r="AG386" s="9">
        <f t="shared" si="118"/>
        <v>3104.14</v>
      </c>
      <c r="AI386" s="21" t="str">
        <f t="shared" si="119"/>
        <v>N.M.</v>
      </c>
    </row>
    <row r="387" spans="1:35" ht="12.75" outlineLevel="1">
      <c r="A387" s="1" t="s">
        <v>928</v>
      </c>
      <c r="B387" s="16" t="s">
        <v>929</v>
      </c>
      <c r="C387" s="1" t="s">
        <v>1316</v>
      </c>
      <c r="E387" s="5">
        <v>0</v>
      </c>
      <c r="G387" s="5">
        <v>0</v>
      </c>
      <c r="I387" s="9">
        <f t="shared" si="112"/>
        <v>0</v>
      </c>
      <c r="K387" s="21">
        <f t="shared" si="113"/>
        <v>0</v>
      </c>
      <c r="M387" s="9">
        <v>0</v>
      </c>
      <c r="O387" s="9">
        <v>100</v>
      </c>
      <c r="Q387" s="9">
        <f t="shared" si="114"/>
        <v>-100</v>
      </c>
      <c r="S387" s="21" t="str">
        <f t="shared" si="115"/>
        <v>N.M.</v>
      </c>
      <c r="U387" s="9">
        <v>0</v>
      </c>
      <c r="W387" s="9">
        <v>100</v>
      </c>
      <c r="Y387" s="9">
        <f t="shared" si="116"/>
        <v>-100</v>
      </c>
      <c r="AA387" s="21" t="str">
        <f t="shared" si="117"/>
        <v>N.M.</v>
      </c>
      <c r="AC387" s="9">
        <v>0</v>
      </c>
      <c r="AE387" s="9">
        <v>100</v>
      </c>
      <c r="AG387" s="9">
        <f t="shared" si="118"/>
        <v>-100</v>
      </c>
      <c r="AI387" s="21" t="str">
        <f t="shared" si="119"/>
        <v>N.M.</v>
      </c>
    </row>
    <row r="388" spans="1:35" ht="12.75" outlineLevel="1">
      <c r="A388" s="1" t="s">
        <v>930</v>
      </c>
      <c r="B388" s="16" t="s">
        <v>931</v>
      </c>
      <c r="C388" s="1" t="s">
        <v>1317</v>
      </c>
      <c r="E388" s="5">
        <v>0</v>
      </c>
      <c r="G388" s="5">
        <v>0</v>
      </c>
      <c r="I388" s="9">
        <f t="shared" si="112"/>
        <v>0</v>
      </c>
      <c r="K388" s="21">
        <f t="shared" si="113"/>
        <v>0</v>
      </c>
      <c r="M388" s="9">
        <v>0</v>
      </c>
      <c r="O388" s="9">
        <v>0</v>
      </c>
      <c r="Q388" s="9">
        <f t="shared" si="114"/>
        <v>0</v>
      </c>
      <c r="S388" s="21">
        <f t="shared" si="115"/>
        <v>0</v>
      </c>
      <c r="U388" s="9">
        <v>0</v>
      </c>
      <c r="W388" s="9">
        <v>0</v>
      </c>
      <c r="Y388" s="9">
        <f t="shared" si="116"/>
        <v>0</v>
      </c>
      <c r="AA388" s="21">
        <f t="shared" si="117"/>
        <v>0</v>
      </c>
      <c r="AC388" s="9">
        <v>0</v>
      </c>
      <c r="AE388" s="9">
        <v>-670.8000000000001</v>
      </c>
      <c r="AG388" s="9">
        <f t="shared" si="118"/>
        <v>670.8000000000001</v>
      </c>
      <c r="AI388" s="21" t="str">
        <f t="shared" si="119"/>
        <v>N.M.</v>
      </c>
    </row>
    <row r="389" spans="1:35" ht="12.75" outlineLevel="1">
      <c r="A389" s="1" t="s">
        <v>932</v>
      </c>
      <c r="B389" s="16" t="s">
        <v>933</v>
      </c>
      <c r="C389" s="1" t="s">
        <v>1317</v>
      </c>
      <c r="E389" s="5">
        <v>0</v>
      </c>
      <c r="G389" s="5">
        <v>81.79</v>
      </c>
      <c r="I389" s="9">
        <f t="shared" si="112"/>
        <v>-81.79</v>
      </c>
      <c r="K389" s="21" t="str">
        <f t="shared" si="113"/>
        <v>N.M.</v>
      </c>
      <c r="M389" s="9">
        <v>0</v>
      </c>
      <c r="O389" s="9">
        <v>81.79</v>
      </c>
      <c r="Q389" s="9">
        <f t="shared" si="114"/>
        <v>-81.79</v>
      </c>
      <c r="S389" s="21" t="str">
        <f t="shared" si="115"/>
        <v>N.M.</v>
      </c>
      <c r="U389" s="9">
        <v>0</v>
      </c>
      <c r="W389" s="9">
        <v>81.79</v>
      </c>
      <c r="Y389" s="9">
        <f t="shared" si="116"/>
        <v>-81.79</v>
      </c>
      <c r="AA389" s="21" t="str">
        <f t="shared" si="117"/>
        <v>N.M.</v>
      </c>
      <c r="AC389" s="9">
        <v>21.93</v>
      </c>
      <c r="AE389" s="9">
        <v>-10858.63</v>
      </c>
      <c r="AG389" s="9">
        <f t="shared" si="118"/>
        <v>10880.56</v>
      </c>
      <c r="AI389" s="21">
        <f t="shared" si="119"/>
        <v>1.0020195917901245</v>
      </c>
    </row>
    <row r="390" spans="1:35" ht="12.75" outlineLevel="1">
      <c r="A390" s="1" t="s">
        <v>934</v>
      </c>
      <c r="B390" s="16" t="s">
        <v>935</v>
      </c>
      <c r="C390" s="1" t="s">
        <v>1317</v>
      </c>
      <c r="E390" s="5">
        <v>871.26</v>
      </c>
      <c r="G390" s="5">
        <v>0</v>
      </c>
      <c r="I390" s="9">
        <f t="shared" si="112"/>
        <v>871.26</v>
      </c>
      <c r="K390" s="21" t="str">
        <f t="shared" si="113"/>
        <v>N.M.</v>
      </c>
      <c r="M390" s="9">
        <v>871.26</v>
      </c>
      <c r="O390" s="9">
        <v>0</v>
      </c>
      <c r="Q390" s="9">
        <f t="shared" si="114"/>
        <v>871.26</v>
      </c>
      <c r="S390" s="21" t="str">
        <f t="shared" si="115"/>
        <v>N.M.</v>
      </c>
      <c r="U390" s="9">
        <v>871.26</v>
      </c>
      <c r="W390" s="9">
        <v>0</v>
      </c>
      <c r="Y390" s="9">
        <f t="shared" si="116"/>
        <v>871.26</v>
      </c>
      <c r="AA390" s="21" t="str">
        <f t="shared" si="117"/>
        <v>N.M.</v>
      </c>
      <c r="AC390" s="9">
        <v>952.39</v>
      </c>
      <c r="AE390" s="9">
        <v>26343</v>
      </c>
      <c r="AG390" s="9">
        <f t="shared" si="118"/>
        <v>-25390.61</v>
      </c>
      <c r="AI390" s="21">
        <f t="shared" si="119"/>
        <v>-0.9638465626542155</v>
      </c>
    </row>
    <row r="391" spans="1:35" ht="12.75" outlineLevel="1">
      <c r="A391" s="1" t="s">
        <v>936</v>
      </c>
      <c r="B391" s="16" t="s">
        <v>937</v>
      </c>
      <c r="C391" s="1" t="s">
        <v>1317</v>
      </c>
      <c r="E391" s="5">
        <v>0</v>
      </c>
      <c r="G391" s="5">
        <v>2750</v>
      </c>
      <c r="I391" s="9">
        <f t="shared" si="112"/>
        <v>-2750</v>
      </c>
      <c r="K391" s="21" t="str">
        <f t="shared" si="113"/>
        <v>N.M.</v>
      </c>
      <c r="M391" s="9">
        <v>26.75</v>
      </c>
      <c r="O391" s="9">
        <v>8250</v>
      </c>
      <c r="Q391" s="9">
        <f t="shared" si="114"/>
        <v>-8223.25</v>
      </c>
      <c r="S391" s="21">
        <f t="shared" si="115"/>
        <v>-0.9967575757575757</v>
      </c>
      <c r="U391" s="9">
        <v>26.75</v>
      </c>
      <c r="W391" s="9">
        <v>8250</v>
      </c>
      <c r="Y391" s="9">
        <f t="shared" si="116"/>
        <v>-8223.25</v>
      </c>
      <c r="AA391" s="21">
        <f t="shared" si="117"/>
        <v>-0.9967575757575757</v>
      </c>
      <c r="AC391" s="9">
        <v>36943.44</v>
      </c>
      <c r="AE391" s="9">
        <v>8250</v>
      </c>
      <c r="AG391" s="9">
        <f t="shared" si="118"/>
        <v>28693.440000000002</v>
      </c>
      <c r="AI391" s="21">
        <f t="shared" si="119"/>
        <v>3.4779927272727273</v>
      </c>
    </row>
    <row r="392" spans="1:35" ht="12.75" outlineLevel="1">
      <c r="A392" s="1" t="s">
        <v>938</v>
      </c>
      <c r="B392" s="16" t="s">
        <v>939</v>
      </c>
      <c r="C392" s="1" t="s">
        <v>1318</v>
      </c>
      <c r="E392" s="5">
        <v>8859</v>
      </c>
      <c r="G392" s="5">
        <v>0</v>
      </c>
      <c r="I392" s="9">
        <f t="shared" si="112"/>
        <v>8859</v>
      </c>
      <c r="K392" s="21" t="str">
        <f t="shared" si="113"/>
        <v>N.M.</v>
      </c>
      <c r="M392" s="9">
        <v>26577</v>
      </c>
      <c r="O392" s="9">
        <v>0</v>
      </c>
      <c r="Q392" s="9">
        <f t="shared" si="114"/>
        <v>26577</v>
      </c>
      <c r="S392" s="21" t="str">
        <f t="shared" si="115"/>
        <v>N.M.</v>
      </c>
      <c r="U392" s="9">
        <v>26577</v>
      </c>
      <c r="W392" s="9">
        <v>0</v>
      </c>
      <c r="Y392" s="9">
        <f t="shared" si="116"/>
        <v>26577</v>
      </c>
      <c r="AA392" s="21" t="str">
        <f t="shared" si="117"/>
        <v>N.M.</v>
      </c>
      <c r="AC392" s="9">
        <v>26577</v>
      </c>
      <c r="AE392" s="9">
        <v>0</v>
      </c>
      <c r="AG392" s="9">
        <f t="shared" si="118"/>
        <v>26577</v>
      </c>
      <c r="AI392" s="21" t="str">
        <f t="shared" si="119"/>
        <v>N.M.</v>
      </c>
    </row>
    <row r="393" spans="1:35" ht="12.75" outlineLevel="1">
      <c r="A393" s="1" t="s">
        <v>940</v>
      </c>
      <c r="B393" s="16" t="s">
        <v>941</v>
      </c>
      <c r="C393" s="1" t="s">
        <v>1319</v>
      </c>
      <c r="E393" s="5">
        <v>-73868.61</v>
      </c>
      <c r="G393" s="5">
        <v>-67105.842</v>
      </c>
      <c r="I393" s="9">
        <f t="shared" si="112"/>
        <v>-6762.767999999996</v>
      </c>
      <c r="K393" s="21">
        <f t="shared" si="113"/>
        <v>-0.100777634233395</v>
      </c>
      <c r="M393" s="9">
        <v>-210232.55000000002</v>
      </c>
      <c r="O393" s="9">
        <v>-293687.532</v>
      </c>
      <c r="Q393" s="9">
        <f t="shared" si="114"/>
        <v>83454.98199999999</v>
      </c>
      <c r="S393" s="21">
        <f t="shared" si="115"/>
        <v>0.28416249553283723</v>
      </c>
      <c r="U393" s="9">
        <v>-210232.55000000002</v>
      </c>
      <c r="W393" s="9">
        <v>-293687.532</v>
      </c>
      <c r="Y393" s="9">
        <f t="shared" si="116"/>
        <v>83454.98199999999</v>
      </c>
      <c r="AA393" s="21">
        <f t="shared" si="117"/>
        <v>0.28416249553283723</v>
      </c>
      <c r="AC393" s="9">
        <v>-974020.2810000001</v>
      </c>
      <c r="AE393" s="9">
        <v>-1205597.516</v>
      </c>
      <c r="AG393" s="9">
        <f t="shared" si="118"/>
        <v>231577.235</v>
      </c>
      <c r="AI393" s="21">
        <f t="shared" si="119"/>
        <v>0.19208502997612345</v>
      </c>
    </row>
    <row r="394" spans="1:35" ht="12.75" outlineLevel="1">
      <c r="A394" s="1" t="s">
        <v>942</v>
      </c>
      <c r="B394" s="16" t="s">
        <v>943</v>
      </c>
      <c r="C394" s="1" t="s">
        <v>1320</v>
      </c>
      <c r="E394" s="5">
        <v>-923.08</v>
      </c>
      <c r="G394" s="5">
        <v>-965.27</v>
      </c>
      <c r="I394" s="9">
        <f t="shared" si="112"/>
        <v>42.18999999999994</v>
      </c>
      <c r="K394" s="21">
        <f t="shared" si="113"/>
        <v>0.04370797807867223</v>
      </c>
      <c r="M394" s="9">
        <v>-2499.51</v>
      </c>
      <c r="O394" s="9">
        <v>-2888.94</v>
      </c>
      <c r="Q394" s="9">
        <f t="shared" si="114"/>
        <v>389.42999999999984</v>
      </c>
      <c r="S394" s="21">
        <f t="shared" si="115"/>
        <v>0.1348003073791771</v>
      </c>
      <c r="U394" s="9">
        <v>-2499.51</v>
      </c>
      <c r="W394" s="9">
        <v>-2888.94</v>
      </c>
      <c r="Y394" s="9">
        <f t="shared" si="116"/>
        <v>389.42999999999984</v>
      </c>
      <c r="AA394" s="21">
        <f t="shared" si="117"/>
        <v>0.1348003073791771</v>
      </c>
      <c r="AC394" s="9">
        <v>-11075.144</v>
      </c>
      <c r="AE394" s="9">
        <v>-12311.693000000001</v>
      </c>
      <c r="AG394" s="9">
        <f t="shared" si="118"/>
        <v>1236.549000000001</v>
      </c>
      <c r="AI394" s="21">
        <f t="shared" si="119"/>
        <v>0.10043695858887976</v>
      </c>
    </row>
    <row r="395" spans="1:35" ht="12.75" outlineLevel="1">
      <c r="A395" s="1" t="s">
        <v>944</v>
      </c>
      <c r="B395" s="16" t="s">
        <v>945</v>
      </c>
      <c r="C395" s="1" t="s">
        <v>1321</v>
      </c>
      <c r="E395" s="5">
        <v>-923.08</v>
      </c>
      <c r="G395" s="5">
        <v>-1242.67</v>
      </c>
      <c r="I395" s="9">
        <f t="shared" si="112"/>
        <v>319.59000000000003</v>
      </c>
      <c r="K395" s="21">
        <f t="shared" si="113"/>
        <v>0.257180104130622</v>
      </c>
      <c r="M395" s="9">
        <v>-2499.65</v>
      </c>
      <c r="O395" s="9">
        <v>-3658.98</v>
      </c>
      <c r="Q395" s="9">
        <f t="shared" si="114"/>
        <v>1159.33</v>
      </c>
      <c r="S395" s="21">
        <f t="shared" si="115"/>
        <v>0.31684513170337086</v>
      </c>
      <c r="U395" s="9">
        <v>-2499.65</v>
      </c>
      <c r="W395" s="9">
        <v>-3658.98</v>
      </c>
      <c r="Y395" s="9">
        <f t="shared" si="116"/>
        <v>1159.33</v>
      </c>
      <c r="AA395" s="21">
        <f t="shared" si="117"/>
        <v>0.31684513170337086</v>
      </c>
      <c r="AC395" s="9">
        <v>-11083.392</v>
      </c>
      <c r="AE395" s="9">
        <v>-13081.418</v>
      </c>
      <c r="AG395" s="9">
        <f t="shared" si="118"/>
        <v>1998.0259999999998</v>
      </c>
      <c r="AI395" s="21">
        <f t="shared" si="119"/>
        <v>0.1527377230817026</v>
      </c>
    </row>
    <row r="396" spans="1:35" ht="12.75" outlineLevel="1">
      <c r="A396" s="1" t="s">
        <v>946</v>
      </c>
      <c r="B396" s="16" t="s">
        <v>947</v>
      </c>
      <c r="C396" s="1" t="s">
        <v>1322</v>
      </c>
      <c r="E396" s="5">
        <v>0</v>
      </c>
      <c r="G396" s="5">
        <v>0</v>
      </c>
      <c r="I396" s="9">
        <f t="shared" si="112"/>
        <v>0</v>
      </c>
      <c r="K396" s="21">
        <f t="shared" si="113"/>
        <v>0</v>
      </c>
      <c r="M396" s="9">
        <v>0</v>
      </c>
      <c r="O396" s="9">
        <v>0</v>
      </c>
      <c r="Q396" s="9">
        <f t="shared" si="114"/>
        <v>0</v>
      </c>
      <c r="S396" s="21">
        <f t="shared" si="115"/>
        <v>0</v>
      </c>
      <c r="U396" s="9">
        <v>0</v>
      </c>
      <c r="W396" s="9">
        <v>0</v>
      </c>
      <c r="Y396" s="9">
        <f t="shared" si="116"/>
        <v>0</v>
      </c>
      <c r="AA396" s="21">
        <f t="shared" si="117"/>
        <v>0</v>
      </c>
      <c r="AC396" s="9">
        <v>0</v>
      </c>
      <c r="AE396" s="9">
        <v>1018.9300000000001</v>
      </c>
      <c r="AG396" s="9">
        <f t="shared" si="118"/>
        <v>-1018.9300000000001</v>
      </c>
      <c r="AI396" s="21" t="str">
        <f t="shared" si="119"/>
        <v>N.M.</v>
      </c>
    </row>
    <row r="397" spans="1:35" ht="12.75" outlineLevel="1">
      <c r="A397" s="1" t="s">
        <v>948</v>
      </c>
      <c r="B397" s="16" t="s">
        <v>949</v>
      </c>
      <c r="C397" s="1" t="s">
        <v>1322</v>
      </c>
      <c r="E397" s="5">
        <v>0</v>
      </c>
      <c r="G397" s="5">
        <v>0</v>
      </c>
      <c r="I397" s="9">
        <f t="shared" si="112"/>
        <v>0</v>
      </c>
      <c r="K397" s="21">
        <f t="shared" si="113"/>
        <v>0</v>
      </c>
      <c r="M397" s="9">
        <v>0</v>
      </c>
      <c r="O397" s="9">
        <v>0</v>
      </c>
      <c r="Q397" s="9">
        <f t="shared" si="114"/>
        <v>0</v>
      </c>
      <c r="S397" s="21">
        <f t="shared" si="115"/>
        <v>0</v>
      </c>
      <c r="U397" s="9">
        <v>0</v>
      </c>
      <c r="W397" s="9">
        <v>0</v>
      </c>
      <c r="Y397" s="9">
        <f t="shared" si="116"/>
        <v>0</v>
      </c>
      <c r="AA397" s="21">
        <f t="shared" si="117"/>
        <v>0</v>
      </c>
      <c r="AC397" s="9">
        <v>-864.4300000000001</v>
      </c>
      <c r="AE397" s="9">
        <v>9014</v>
      </c>
      <c r="AG397" s="9">
        <f t="shared" si="118"/>
        <v>-9878.43</v>
      </c>
      <c r="AI397" s="21">
        <f t="shared" si="119"/>
        <v>-1.0958986021743955</v>
      </c>
    </row>
    <row r="398" spans="1:35" ht="12.75" outlineLevel="1">
      <c r="A398" s="1" t="s">
        <v>950</v>
      </c>
      <c r="B398" s="16" t="s">
        <v>951</v>
      </c>
      <c r="C398" s="1" t="s">
        <v>1322</v>
      </c>
      <c r="E398" s="5">
        <v>0</v>
      </c>
      <c r="G398" s="5">
        <v>1002</v>
      </c>
      <c r="I398" s="9">
        <f t="shared" si="112"/>
        <v>-1002</v>
      </c>
      <c r="K398" s="21" t="str">
        <f t="shared" si="113"/>
        <v>N.M.</v>
      </c>
      <c r="M398" s="9">
        <v>0</v>
      </c>
      <c r="O398" s="9">
        <v>3006</v>
      </c>
      <c r="Q398" s="9">
        <f t="shared" si="114"/>
        <v>-3006</v>
      </c>
      <c r="S398" s="21" t="str">
        <f t="shared" si="115"/>
        <v>N.M.</v>
      </c>
      <c r="U398" s="9">
        <v>0</v>
      </c>
      <c r="W398" s="9">
        <v>3006</v>
      </c>
      <c r="Y398" s="9">
        <f t="shared" si="116"/>
        <v>-3006</v>
      </c>
      <c r="AA398" s="21" t="str">
        <f t="shared" si="117"/>
        <v>N.M.</v>
      </c>
      <c r="AC398" s="9">
        <v>9014</v>
      </c>
      <c r="AE398" s="9">
        <v>3006</v>
      </c>
      <c r="AG398" s="9">
        <f t="shared" si="118"/>
        <v>6008</v>
      </c>
      <c r="AI398" s="21">
        <f t="shared" si="119"/>
        <v>1.9986693280106453</v>
      </c>
    </row>
    <row r="399" spans="1:35" ht="12.75" outlineLevel="1">
      <c r="A399" s="1" t="s">
        <v>952</v>
      </c>
      <c r="B399" s="16" t="s">
        <v>953</v>
      </c>
      <c r="C399" s="1" t="s">
        <v>1322</v>
      </c>
      <c r="E399" s="5">
        <v>2225</v>
      </c>
      <c r="G399" s="5">
        <v>0</v>
      </c>
      <c r="I399" s="9">
        <f t="shared" si="112"/>
        <v>2225</v>
      </c>
      <c r="K399" s="21" t="str">
        <f t="shared" si="113"/>
        <v>N.M.</v>
      </c>
      <c r="M399" s="9">
        <v>6675</v>
      </c>
      <c r="O399" s="9">
        <v>0</v>
      </c>
      <c r="Q399" s="9">
        <f t="shared" si="114"/>
        <v>6675</v>
      </c>
      <c r="S399" s="21" t="str">
        <f t="shared" si="115"/>
        <v>N.M.</v>
      </c>
      <c r="U399" s="9">
        <v>6675</v>
      </c>
      <c r="W399" s="9">
        <v>0</v>
      </c>
      <c r="Y399" s="9">
        <f t="shared" si="116"/>
        <v>6675</v>
      </c>
      <c r="AA399" s="21" t="str">
        <f t="shared" si="117"/>
        <v>N.M.</v>
      </c>
      <c r="AC399" s="9">
        <v>6675</v>
      </c>
      <c r="AE399" s="9">
        <v>0</v>
      </c>
      <c r="AG399" s="9">
        <f t="shared" si="118"/>
        <v>6675</v>
      </c>
      <c r="AI399" s="21" t="str">
        <f t="shared" si="119"/>
        <v>N.M.</v>
      </c>
    </row>
    <row r="400" spans="1:68" s="16" customFormat="1" ht="12.75">
      <c r="A400" s="16" t="s">
        <v>38</v>
      </c>
      <c r="B400" s="114"/>
      <c r="C400" s="16" t="s">
        <v>39</v>
      </c>
      <c r="D400" s="9"/>
      <c r="E400" s="9">
        <v>1054775.14</v>
      </c>
      <c r="F400" s="9"/>
      <c r="G400" s="9">
        <v>929374.347</v>
      </c>
      <c r="H400" s="9"/>
      <c r="I400" s="9">
        <f aca="true" t="shared" si="120" ref="I400:I412">+E400-G400</f>
        <v>125400.79299999995</v>
      </c>
      <c r="J400" s="44" t="str">
        <f>IF((+E400-G400)=(I400),"  ",$AO$510)</f>
        <v>  </v>
      </c>
      <c r="K400" s="38">
        <f aca="true" t="shared" si="121" ref="K400:K412">IF(G400&lt;0,IF(I400=0,0,IF(OR(G400=0,E400=0),"N.M.",IF(ABS(I400/G400)&gt;=10,"N.M.",I400/(-G400)))),IF(I400=0,0,IF(OR(G400=0,E400=0),"N.M.",IF(ABS(I400/G400)&gt;=10,"N.M.",I400/G400))))</f>
        <v>0.13493033609631142</v>
      </c>
      <c r="L400" s="45"/>
      <c r="M400" s="5">
        <v>3039885.840000001</v>
      </c>
      <c r="N400" s="9"/>
      <c r="O400" s="5">
        <v>2332430.7469999995</v>
      </c>
      <c r="P400" s="9"/>
      <c r="Q400" s="9">
        <f aca="true" t="shared" si="122" ref="Q400:Q412">(+M400-O400)</f>
        <v>707455.0930000013</v>
      </c>
      <c r="R400" s="44" t="str">
        <f>IF((+M400-O400)=(Q400),"  ",$AO$510)</f>
        <v>  </v>
      </c>
      <c r="S400" s="38">
        <f aca="true" t="shared" si="123" ref="S400:S412">IF(O400&lt;0,IF(Q400=0,0,IF(OR(O400=0,M400=0),"N.M.",IF(ABS(Q400/O400)&gt;=10,"N.M.",Q400/(-O400)))),IF(Q400=0,0,IF(OR(O400=0,M400=0),"N.M.",IF(ABS(Q400/O400)&gt;=10,"N.M.",Q400/O400))))</f>
        <v>0.3033123679705983</v>
      </c>
      <c r="T400" s="45"/>
      <c r="U400" s="9">
        <v>3039885.840000001</v>
      </c>
      <c r="V400" s="9"/>
      <c r="W400" s="9">
        <v>2332430.7469999995</v>
      </c>
      <c r="X400" s="9"/>
      <c r="Y400" s="9">
        <f aca="true" t="shared" si="124" ref="Y400:Y412">(+U400-W400)</f>
        <v>707455.0930000013</v>
      </c>
      <c r="Z400" s="44" t="str">
        <f>IF((+U400-W400)=(Y400),"  ",$AO$510)</f>
        <v>  </v>
      </c>
      <c r="AA400" s="38">
        <f aca="true" t="shared" si="125" ref="AA400:AA412">IF(W400&lt;0,IF(Y400=0,0,IF(OR(W400=0,U400=0),"N.M.",IF(ABS(Y400/W400)&gt;=10,"N.M.",Y400/(-W400)))),IF(Y400=0,0,IF(OR(W400=0,U400=0),"N.M.",IF(ABS(Y400/W400)&gt;=10,"N.M.",Y400/W400))))</f>
        <v>0.3033123679705983</v>
      </c>
      <c r="AB400" s="45"/>
      <c r="AC400" s="9">
        <v>12390017.192999998</v>
      </c>
      <c r="AD400" s="9"/>
      <c r="AE400" s="9">
        <v>10796259.999999998</v>
      </c>
      <c r="AF400" s="9"/>
      <c r="AG400" s="9">
        <f aca="true" t="shared" si="126" ref="AG400:AG412">(+AC400-AE400)</f>
        <v>1593757.193</v>
      </c>
      <c r="AH400" s="44" t="str">
        <f>IF((+AC400-AE400)=(AG400),"  ",$AO$510)</f>
        <v>  </v>
      </c>
      <c r="AI400" s="38">
        <f aca="true" t="shared" si="127" ref="AI400:AI412">IF(AE400&lt;0,IF(AG400=0,0,IF(OR(AE400=0,AC400=0),"N.M.",IF(ABS(AG400/AE400)&gt;=10,"N.M.",AG400/(-AE400)))),IF(AG400=0,0,IF(OR(AE400=0,AC400=0),"N.M.",IF(ABS(AG400/AE400)&gt;=10,"N.M.",AG400/AE400))))</f>
        <v>0.14762123114856443</v>
      </c>
      <c r="AJ400" s="9"/>
      <c r="AK400" s="9"/>
      <c r="AL400" s="9"/>
      <c r="AM400" s="9"/>
      <c r="AN400" s="9"/>
      <c r="AO400" s="9"/>
      <c r="AP400" s="115"/>
      <c r="AQ400" s="116"/>
      <c r="AR400" s="45"/>
      <c r="AS400" s="9"/>
      <c r="AT400" s="9"/>
      <c r="AU400" s="9"/>
      <c r="AV400" s="9"/>
      <c r="AW400" s="9"/>
      <c r="AX400" s="115"/>
      <c r="AY400" s="116"/>
      <c r="AZ400" s="45"/>
      <c r="BA400" s="9"/>
      <c r="BB400" s="9"/>
      <c r="BC400" s="9"/>
      <c r="BD400" s="115"/>
      <c r="BE400" s="116"/>
      <c r="BF400" s="45"/>
      <c r="BG400" s="9"/>
      <c r="BH400" s="86"/>
      <c r="BI400" s="9"/>
      <c r="BJ400" s="86"/>
      <c r="BK400" s="9"/>
      <c r="BL400" s="86"/>
      <c r="BM400" s="9"/>
      <c r="BN400" s="86"/>
      <c r="BO400" s="86"/>
      <c r="BP400" s="86"/>
    </row>
    <row r="401" spans="1:35" ht="12.75" outlineLevel="1">
      <c r="A401" s="1" t="s">
        <v>954</v>
      </c>
      <c r="B401" s="16" t="s">
        <v>955</v>
      </c>
      <c r="C401" s="1" t="s">
        <v>1323</v>
      </c>
      <c r="E401" s="5">
        <v>0</v>
      </c>
      <c r="G401" s="5">
        <v>0</v>
      </c>
      <c r="I401" s="9">
        <f t="shared" si="120"/>
        <v>0</v>
      </c>
      <c r="K401" s="21">
        <f t="shared" si="121"/>
        <v>0</v>
      </c>
      <c r="M401" s="9">
        <v>0</v>
      </c>
      <c r="O401" s="9">
        <v>0</v>
      </c>
      <c r="Q401" s="9">
        <f t="shared" si="122"/>
        <v>0</v>
      </c>
      <c r="S401" s="21">
        <f t="shared" si="123"/>
        <v>0</v>
      </c>
      <c r="U401" s="9">
        <v>0</v>
      </c>
      <c r="W401" s="9">
        <v>0</v>
      </c>
      <c r="Y401" s="9">
        <f t="shared" si="124"/>
        <v>0</v>
      </c>
      <c r="AA401" s="21">
        <f t="shared" si="125"/>
        <v>0</v>
      </c>
      <c r="AC401" s="9">
        <v>0</v>
      </c>
      <c r="AE401" s="9">
        <v>36658</v>
      </c>
      <c r="AG401" s="9">
        <f t="shared" si="126"/>
        <v>-36658</v>
      </c>
      <c r="AI401" s="21" t="str">
        <f t="shared" si="127"/>
        <v>N.M.</v>
      </c>
    </row>
    <row r="402" spans="1:35" ht="12.75" outlineLevel="1">
      <c r="A402" s="1" t="s">
        <v>956</v>
      </c>
      <c r="B402" s="16" t="s">
        <v>957</v>
      </c>
      <c r="C402" s="1" t="s">
        <v>1323</v>
      </c>
      <c r="E402" s="5">
        <v>0</v>
      </c>
      <c r="G402" s="5">
        <v>0</v>
      </c>
      <c r="I402" s="9">
        <f t="shared" si="120"/>
        <v>0</v>
      </c>
      <c r="K402" s="21">
        <f t="shared" si="121"/>
        <v>0</v>
      </c>
      <c r="M402" s="9">
        <v>0</v>
      </c>
      <c r="O402" s="9">
        <v>0</v>
      </c>
      <c r="Q402" s="9">
        <f t="shared" si="122"/>
        <v>0</v>
      </c>
      <c r="S402" s="21">
        <f t="shared" si="123"/>
        <v>0</v>
      </c>
      <c r="U402" s="9">
        <v>0</v>
      </c>
      <c r="W402" s="9">
        <v>0</v>
      </c>
      <c r="Y402" s="9">
        <f t="shared" si="124"/>
        <v>0</v>
      </c>
      <c r="AA402" s="21">
        <f t="shared" si="125"/>
        <v>0</v>
      </c>
      <c r="AC402" s="9">
        <v>0</v>
      </c>
      <c r="AE402" s="9">
        <v>-525794.1</v>
      </c>
      <c r="AG402" s="9">
        <f t="shared" si="126"/>
        <v>525794.1</v>
      </c>
      <c r="AI402" s="21" t="str">
        <f t="shared" si="127"/>
        <v>N.M.</v>
      </c>
    </row>
    <row r="403" spans="1:35" ht="12.75" outlineLevel="1">
      <c r="A403" s="1" t="s">
        <v>958</v>
      </c>
      <c r="B403" s="16" t="s">
        <v>959</v>
      </c>
      <c r="C403" s="1" t="s">
        <v>1323</v>
      </c>
      <c r="E403" s="5">
        <v>0</v>
      </c>
      <c r="G403" s="5">
        <v>0</v>
      </c>
      <c r="I403" s="9">
        <f t="shared" si="120"/>
        <v>0</v>
      </c>
      <c r="K403" s="21">
        <f t="shared" si="121"/>
        <v>0</v>
      </c>
      <c r="M403" s="9">
        <v>0</v>
      </c>
      <c r="O403" s="9">
        <v>0</v>
      </c>
      <c r="Q403" s="9">
        <f t="shared" si="122"/>
        <v>0</v>
      </c>
      <c r="S403" s="21">
        <f t="shared" si="123"/>
        <v>0</v>
      </c>
      <c r="U403" s="9">
        <v>0</v>
      </c>
      <c r="W403" s="9">
        <v>0</v>
      </c>
      <c r="Y403" s="9">
        <f t="shared" si="124"/>
        <v>0</v>
      </c>
      <c r="AA403" s="21">
        <f t="shared" si="125"/>
        <v>0</v>
      </c>
      <c r="AC403" s="9">
        <v>-546981.1</v>
      </c>
      <c r="AE403" s="9">
        <v>1545893.79</v>
      </c>
      <c r="AG403" s="9">
        <f t="shared" si="126"/>
        <v>-2092874.8900000001</v>
      </c>
      <c r="AI403" s="21">
        <f t="shared" si="127"/>
        <v>-1.3538283829964801</v>
      </c>
    </row>
    <row r="404" spans="1:35" ht="12.75" outlineLevel="1">
      <c r="A404" s="1" t="s">
        <v>960</v>
      </c>
      <c r="B404" s="16" t="s">
        <v>961</v>
      </c>
      <c r="C404" s="1" t="s">
        <v>1323</v>
      </c>
      <c r="E404" s="5">
        <v>0</v>
      </c>
      <c r="G404" s="5">
        <v>422800.38</v>
      </c>
      <c r="I404" s="9">
        <f t="shared" si="120"/>
        <v>-422800.38</v>
      </c>
      <c r="K404" s="21" t="str">
        <f t="shared" si="121"/>
        <v>N.M.</v>
      </c>
      <c r="M404" s="9">
        <v>0</v>
      </c>
      <c r="O404" s="9">
        <v>-571896.6</v>
      </c>
      <c r="Q404" s="9">
        <f t="shared" si="122"/>
        <v>571896.6</v>
      </c>
      <c r="S404" s="21" t="str">
        <f t="shared" si="123"/>
        <v>N.M.</v>
      </c>
      <c r="U404" s="9">
        <v>0</v>
      </c>
      <c r="W404" s="9">
        <v>-571896.6</v>
      </c>
      <c r="Y404" s="9">
        <f t="shared" si="124"/>
        <v>571896.6</v>
      </c>
      <c r="AA404" s="21" t="str">
        <f t="shared" si="125"/>
        <v>N.M.</v>
      </c>
      <c r="AC404" s="9">
        <v>-3444546.5</v>
      </c>
      <c r="AE404" s="9">
        <v>-571896.6</v>
      </c>
      <c r="AG404" s="9">
        <f t="shared" si="126"/>
        <v>-2872649.9</v>
      </c>
      <c r="AI404" s="21">
        <f t="shared" si="127"/>
        <v>-5.023023217833433</v>
      </c>
    </row>
    <row r="405" spans="1:35" ht="12.75" outlineLevel="1">
      <c r="A405" s="1" t="s">
        <v>962</v>
      </c>
      <c r="B405" s="16" t="s">
        <v>963</v>
      </c>
      <c r="C405" s="1" t="s">
        <v>1324</v>
      </c>
      <c r="E405" s="5">
        <v>-85901.69</v>
      </c>
      <c r="G405" s="5">
        <v>0</v>
      </c>
      <c r="I405" s="9">
        <f t="shared" si="120"/>
        <v>-85901.69</v>
      </c>
      <c r="K405" s="21" t="str">
        <f t="shared" si="121"/>
        <v>N.M.</v>
      </c>
      <c r="M405" s="9">
        <v>637846.58</v>
      </c>
      <c r="O405" s="9">
        <v>0</v>
      </c>
      <c r="Q405" s="9">
        <f t="shared" si="122"/>
        <v>637846.58</v>
      </c>
      <c r="S405" s="21" t="str">
        <f t="shared" si="123"/>
        <v>N.M.</v>
      </c>
      <c r="U405" s="9">
        <v>637846.58</v>
      </c>
      <c r="W405" s="9">
        <v>0</v>
      </c>
      <c r="Y405" s="9">
        <f t="shared" si="124"/>
        <v>637846.58</v>
      </c>
      <c r="AA405" s="21" t="str">
        <f t="shared" si="125"/>
        <v>N.M.</v>
      </c>
      <c r="AC405" s="9">
        <v>637846.58</v>
      </c>
      <c r="AE405" s="9">
        <v>0</v>
      </c>
      <c r="AG405" s="9">
        <f t="shared" si="126"/>
        <v>637846.58</v>
      </c>
      <c r="AI405" s="21" t="str">
        <f t="shared" si="127"/>
        <v>N.M.</v>
      </c>
    </row>
    <row r="406" spans="1:68" s="16" customFormat="1" ht="12.75">
      <c r="A406" s="16" t="s">
        <v>40</v>
      </c>
      <c r="B406" s="114"/>
      <c r="C406" s="16" t="s">
        <v>94</v>
      </c>
      <c r="D406" s="9"/>
      <c r="E406" s="9">
        <v>-85901.69</v>
      </c>
      <c r="F406" s="9"/>
      <c r="G406" s="9">
        <v>422800.38</v>
      </c>
      <c r="H406" s="9"/>
      <c r="I406" s="9">
        <f t="shared" si="120"/>
        <v>-508702.07</v>
      </c>
      <c r="J406" s="44" t="str">
        <f>IF((+E406-G406)=(I406),"  ",$AO$510)</f>
        <v>  </v>
      </c>
      <c r="K406" s="38">
        <f t="shared" si="121"/>
        <v>-1.203173161764897</v>
      </c>
      <c r="L406" s="45"/>
      <c r="M406" s="5">
        <v>637846.58</v>
      </c>
      <c r="N406" s="9"/>
      <c r="O406" s="5">
        <v>-571896.6</v>
      </c>
      <c r="P406" s="9"/>
      <c r="Q406" s="9">
        <f t="shared" si="122"/>
        <v>1209743.18</v>
      </c>
      <c r="R406" s="44" t="str">
        <f>IF((+M406-O406)=(Q406),"  ",$AO$510)</f>
        <v>  </v>
      </c>
      <c r="S406" s="38">
        <f t="shared" si="123"/>
        <v>2.1153180137808127</v>
      </c>
      <c r="T406" s="45"/>
      <c r="U406" s="9">
        <v>637846.58</v>
      </c>
      <c r="V406" s="9"/>
      <c r="W406" s="9">
        <v>-571896.6</v>
      </c>
      <c r="X406" s="9"/>
      <c r="Y406" s="9">
        <f t="shared" si="124"/>
        <v>1209743.18</v>
      </c>
      <c r="Z406" s="44" t="str">
        <f>IF((+U406-W406)=(Y406),"  ",$AO$510)</f>
        <v>  </v>
      </c>
      <c r="AA406" s="38">
        <f t="shared" si="125"/>
        <v>2.1153180137808127</v>
      </c>
      <c r="AB406" s="45"/>
      <c r="AC406" s="9">
        <v>-3353681.02</v>
      </c>
      <c r="AD406" s="9"/>
      <c r="AE406" s="9">
        <v>484861.08999999997</v>
      </c>
      <c r="AF406" s="9"/>
      <c r="AG406" s="9">
        <f t="shared" si="126"/>
        <v>-3838542.11</v>
      </c>
      <c r="AH406" s="44" t="str">
        <f>IF((+AC406-AE406)=(AG406),"  ",$AO$510)</f>
        <v>  </v>
      </c>
      <c r="AI406" s="38">
        <f t="shared" si="127"/>
        <v>-7.91678728024969</v>
      </c>
      <c r="AJ406" s="9"/>
      <c r="AK406" s="9"/>
      <c r="AL406" s="9"/>
      <c r="AM406" s="9"/>
      <c r="AN406" s="9"/>
      <c r="AO406" s="9"/>
      <c r="AP406" s="115"/>
      <c r="AQ406" s="116"/>
      <c r="AR406" s="45"/>
      <c r="AS406" s="9"/>
      <c r="AT406" s="9"/>
      <c r="AU406" s="9"/>
      <c r="AV406" s="9"/>
      <c r="AW406" s="9"/>
      <c r="AX406" s="115"/>
      <c r="AY406" s="116"/>
      <c r="AZ406" s="45"/>
      <c r="BA406" s="9"/>
      <c r="BB406" s="9"/>
      <c r="BC406" s="9"/>
      <c r="BD406" s="115"/>
      <c r="BE406" s="116"/>
      <c r="BF406" s="45"/>
      <c r="BG406" s="9"/>
      <c r="BH406" s="86"/>
      <c r="BI406" s="9"/>
      <c r="BJ406" s="86"/>
      <c r="BK406" s="9"/>
      <c r="BL406" s="86"/>
      <c r="BM406" s="9"/>
      <c r="BN406" s="86"/>
      <c r="BO406" s="86"/>
      <c r="BP406" s="86"/>
    </row>
    <row r="407" spans="1:35" ht="12.75" outlineLevel="1">
      <c r="A407" s="1" t="s">
        <v>964</v>
      </c>
      <c r="B407" s="16" t="s">
        <v>965</v>
      </c>
      <c r="C407" s="1" t="s">
        <v>1325</v>
      </c>
      <c r="E407" s="5">
        <v>-476058.53</v>
      </c>
      <c r="G407" s="5">
        <v>-699722.83</v>
      </c>
      <c r="I407" s="9">
        <f t="shared" si="120"/>
        <v>223664.29999999993</v>
      </c>
      <c r="K407" s="21">
        <f t="shared" si="121"/>
        <v>0.31964699508232414</v>
      </c>
      <c r="M407" s="9">
        <v>4872665.58</v>
      </c>
      <c r="O407" s="9">
        <v>-6557909.04</v>
      </c>
      <c r="Q407" s="9">
        <f t="shared" si="122"/>
        <v>11430574.620000001</v>
      </c>
      <c r="S407" s="21">
        <f t="shared" si="123"/>
        <v>1.7430212206785962</v>
      </c>
      <c r="U407" s="9">
        <v>4872665.58</v>
      </c>
      <c r="W407" s="9">
        <v>-6557909.04</v>
      </c>
      <c r="Y407" s="9">
        <f t="shared" si="124"/>
        <v>11430574.620000001</v>
      </c>
      <c r="AA407" s="21">
        <f t="shared" si="125"/>
        <v>1.7430212206785962</v>
      </c>
      <c r="AC407" s="9">
        <v>-24481592.590000004</v>
      </c>
      <c r="AE407" s="9">
        <v>-9624896.97</v>
      </c>
      <c r="AG407" s="9">
        <f t="shared" si="126"/>
        <v>-14856695.620000003</v>
      </c>
      <c r="AI407" s="21">
        <f t="shared" si="127"/>
        <v>-1.5435693146957397</v>
      </c>
    </row>
    <row r="408" spans="1:35" ht="12.75" outlineLevel="1">
      <c r="A408" s="1" t="s">
        <v>966</v>
      </c>
      <c r="B408" s="16" t="s">
        <v>967</v>
      </c>
      <c r="C408" s="1" t="s">
        <v>1326</v>
      </c>
      <c r="E408" s="5">
        <v>2714651.0700000003</v>
      </c>
      <c r="G408" s="5">
        <v>4685542.79</v>
      </c>
      <c r="I408" s="9">
        <f t="shared" si="120"/>
        <v>-1970891.7199999997</v>
      </c>
      <c r="K408" s="21">
        <f t="shared" si="121"/>
        <v>-0.4206325303882242</v>
      </c>
      <c r="M408" s="9">
        <v>8477476.24</v>
      </c>
      <c r="O408" s="9">
        <v>18714003.22</v>
      </c>
      <c r="Q408" s="9">
        <f t="shared" si="122"/>
        <v>-10236526.979999999</v>
      </c>
      <c r="S408" s="21">
        <f t="shared" si="123"/>
        <v>-0.5469982482989013</v>
      </c>
      <c r="U408" s="9">
        <v>8477476.24</v>
      </c>
      <c r="W408" s="9">
        <v>18714003.22</v>
      </c>
      <c r="Y408" s="9">
        <f t="shared" si="124"/>
        <v>-10236526.979999999</v>
      </c>
      <c r="AA408" s="21">
        <f t="shared" si="125"/>
        <v>-0.5469982482989013</v>
      </c>
      <c r="AC408" s="9">
        <v>102891036.36</v>
      </c>
      <c r="AE408" s="9">
        <v>70775979.07</v>
      </c>
      <c r="AG408" s="9">
        <f t="shared" si="126"/>
        <v>32115057.290000007</v>
      </c>
      <c r="AI408" s="21">
        <f t="shared" si="127"/>
        <v>0.4537564539833078</v>
      </c>
    </row>
    <row r="409" spans="1:35" ht="12.75" outlineLevel="1">
      <c r="A409" s="1" t="s">
        <v>968</v>
      </c>
      <c r="B409" s="16" t="s">
        <v>969</v>
      </c>
      <c r="C409" s="1" t="s">
        <v>1327</v>
      </c>
      <c r="E409" s="5">
        <v>-2352670.5</v>
      </c>
      <c r="G409" s="5">
        <v>-2672181.34</v>
      </c>
      <c r="I409" s="9">
        <f t="shared" si="120"/>
        <v>319510.83999999985</v>
      </c>
      <c r="K409" s="21">
        <f t="shared" si="121"/>
        <v>0.11956929539819325</v>
      </c>
      <c r="M409" s="9">
        <v>-7415834.61</v>
      </c>
      <c r="O409" s="9">
        <v>-8004143.5</v>
      </c>
      <c r="Q409" s="9">
        <f t="shared" si="122"/>
        <v>588308.8899999997</v>
      </c>
      <c r="S409" s="21">
        <f t="shared" si="123"/>
        <v>0.07350054256273637</v>
      </c>
      <c r="U409" s="9">
        <v>-7415834.61</v>
      </c>
      <c r="W409" s="9">
        <v>-8004143.5</v>
      </c>
      <c r="Y409" s="9">
        <f t="shared" si="124"/>
        <v>588308.8899999997</v>
      </c>
      <c r="AA409" s="21">
        <f t="shared" si="125"/>
        <v>0.07350054256273637</v>
      </c>
      <c r="AC409" s="9">
        <v>-60898918.12</v>
      </c>
      <c r="AE409" s="9">
        <v>-53882773.74</v>
      </c>
      <c r="AG409" s="9">
        <f t="shared" si="126"/>
        <v>-7016144.379999995</v>
      </c>
      <c r="AI409" s="21">
        <f t="shared" si="127"/>
        <v>-0.13021126963238613</v>
      </c>
    </row>
    <row r="410" spans="1:35" ht="12.75" outlineLevel="1">
      <c r="A410" s="1" t="s">
        <v>970</v>
      </c>
      <c r="B410" s="16" t="s">
        <v>971</v>
      </c>
      <c r="C410" s="1" t="s">
        <v>1328</v>
      </c>
      <c r="E410" s="5">
        <v>-58687</v>
      </c>
      <c r="G410" s="5">
        <v>-68496</v>
      </c>
      <c r="I410" s="9">
        <f t="shared" si="120"/>
        <v>9809</v>
      </c>
      <c r="K410" s="21">
        <f t="shared" si="121"/>
        <v>0.14320544265358562</v>
      </c>
      <c r="M410" s="9">
        <v>-176061</v>
      </c>
      <c r="O410" s="9">
        <v>-205488</v>
      </c>
      <c r="Q410" s="9">
        <f t="shared" si="122"/>
        <v>29427</v>
      </c>
      <c r="S410" s="21">
        <f t="shared" si="123"/>
        <v>0.14320544265358562</v>
      </c>
      <c r="U410" s="9">
        <v>-176061</v>
      </c>
      <c r="W410" s="9">
        <v>-205488</v>
      </c>
      <c r="Y410" s="9">
        <f t="shared" si="124"/>
        <v>29427</v>
      </c>
      <c r="AA410" s="21">
        <f t="shared" si="125"/>
        <v>0.14320544265358562</v>
      </c>
      <c r="AC410" s="9">
        <v>-792529</v>
      </c>
      <c r="AE410" s="9">
        <v>-858932</v>
      </c>
      <c r="AG410" s="9">
        <f t="shared" si="126"/>
        <v>66403</v>
      </c>
      <c r="AI410" s="21">
        <f t="shared" si="127"/>
        <v>0.07730879743681689</v>
      </c>
    </row>
    <row r="411" spans="1:68" s="90" customFormat="1" ht="12.75">
      <c r="A411" s="90" t="s">
        <v>41</v>
      </c>
      <c r="B411" s="91"/>
      <c r="C411" s="77" t="s">
        <v>1329</v>
      </c>
      <c r="D411" s="105"/>
      <c r="E411" s="105">
        <v>-172764.95999999996</v>
      </c>
      <c r="F411" s="105"/>
      <c r="G411" s="105">
        <v>1245142.62</v>
      </c>
      <c r="H411" s="105"/>
      <c r="I411" s="9">
        <f t="shared" si="120"/>
        <v>-1417907.58</v>
      </c>
      <c r="J411" s="37" t="str">
        <f>IF((+E411-G411)=(I411),"  ",$AO$510)</f>
        <v>  </v>
      </c>
      <c r="K411" s="38">
        <f t="shared" si="121"/>
        <v>-1.138751141616211</v>
      </c>
      <c r="L411" s="39"/>
      <c r="M411" s="5">
        <v>5758246.21</v>
      </c>
      <c r="N411" s="9"/>
      <c r="O411" s="5">
        <v>3946462.6799999997</v>
      </c>
      <c r="P411" s="9"/>
      <c r="Q411" s="9">
        <f t="shared" si="122"/>
        <v>1811783.5300000003</v>
      </c>
      <c r="R411" s="37" t="str">
        <f>IF((+M411-O411)=(Q411),"  ",$AO$510)</f>
        <v>  </v>
      </c>
      <c r="S411" s="38">
        <f t="shared" si="123"/>
        <v>0.45909050126884776</v>
      </c>
      <c r="T411" s="39"/>
      <c r="U411" s="9">
        <v>5758246.21</v>
      </c>
      <c r="V411" s="9"/>
      <c r="W411" s="9">
        <v>3946462.6799999997</v>
      </c>
      <c r="X411" s="9"/>
      <c r="Y411" s="9">
        <f t="shared" si="124"/>
        <v>1811783.5300000003</v>
      </c>
      <c r="Z411" s="37" t="str">
        <f>IF((+U411-W411)=(Y411),"  ",$AO$510)</f>
        <v>  </v>
      </c>
      <c r="AA411" s="38">
        <f t="shared" si="125"/>
        <v>0.45909050126884776</v>
      </c>
      <c r="AB411" s="39"/>
      <c r="AC411" s="9">
        <v>16717996.650000006</v>
      </c>
      <c r="AD411" s="9"/>
      <c r="AE411" s="9">
        <v>6409376.359999999</v>
      </c>
      <c r="AF411" s="9"/>
      <c r="AG411" s="9">
        <f t="shared" si="126"/>
        <v>10308620.290000007</v>
      </c>
      <c r="AH411" s="37" t="str">
        <f>IF((+AC411-AE411)=(AG411),"  ",$AO$510)</f>
        <v>  </v>
      </c>
      <c r="AI411" s="38">
        <f t="shared" si="127"/>
        <v>1.6083655742756238</v>
      </c>
      <c r="AJ411" s="105"/>
      <c r="AK411" s="105"/>
      <c r="AL411" s="105"/>
      <c r="AM411" s="105"/>
      <c r="AN411" s="105"/>
      <c r="AO411" s="105"/>
      <c r="AP411" s="106"/>
      <c r="AQ411" s="107"/>
      <c r="AR411" s="108"/>
      <c r="AS411" s="105"/>
      <c r="AT411" s="105"/>
      <c r="AU411" s="105"/>
      <c r="AV411" s="105"/>
      <c r="AW411" s="105"/>
      <c r="AX411" s="106"/>
      <c r="AY411" s="107"/>
      <c r="AZ411" s="108"/>
      <c r="BA411" s="105"/>
      <c r="BB411" s="105"/>
      <c r="BC411" s="105"/>
      <c r="BD411" s="106"/>
      <c r="BE411" s="107"/>
      <c r="BF411" s="108"/>
      <c r="BG411" s="105"/>
      <c r="BH411" s="109"/>
      <c r="BI411" s="105"/>
      <c r="BJ411" s="109"/>
      <c r="BK411" s="105"/>
      <c r="BL411" s="109"/>
      <c r="BM411" s="105"/>
      <c r="BN411" s="97"/>
      <c r="BO411" s="97"/>
      <c r="BP411" s="97"/>
    </row>
    <row r="412" spans="1:68" s="17" customFormat="1" ht="12.75">
      <c r="A412" s="17" t="s">
        <v>42</v>
      </c>
      <c r="B412" s="98"/>
      <c r="C412" s="17" t="s">
        <v>43</v>
      </c>
      <c r="D412" s="18"/>
      <c r="E412" s="18">
        <v>46218800.12399997</v>
      </c>
      <c r="F412" s="18"/>
      <c r="G412" s="18">
        <v>50288180.85900003</v>
      </c>
      <c r="H412" s="18"/>
      <c r="I412" s="18">
        <f t="shared" si="120"/>
        <v>-4069380.735000059</v>
      </c>
      <c r="J412" s="37" t="str">
        <f>IF((+E412-G412)=(I412),"  ",$AO$510)</f>
        <v>  </v>
      </c>
      <c r="K412" s="40">
        <f t="shared" si="121"/>
        <v>-0.08092121579044484</v>
      </c>
      <c r="L412" s="39"/>
      <c r="M412" s="8">
        <v>162814958.35999995</v>
      </c>
      <c r="N412" s="18"/>
      <c r="O412" s="8">
        <v>168687407.58399993</v>
      </c>
      <c r="P412" s="18"/>
      <c r="Q412" s="18">
        <f t="shared" si="122"/>
        <v>-5872449.223999977</v>
      </c>
      <c r="R412" s="37" t="str">
        <f>IF((+M412-O412)=(Q412),"  ",$AO$510)</f>
        <v>  </v>
      </c>
      <c r="S412" s="40">
        <f t="shared" si="123"/>
        <v>-0.03481261173022485</v>
      </c>
      <c r="T412" s="39"/>
      <c r="U412" s="18">
        <v>162814958.35999995</v>
      </c>
      <c r="V412" s="18"/>
      <c r="W412" s="18">
        <v>168687407.58399993</v>
      </c>
      <c r="X412" s="18"/>
      <c r="Y412" s="18">
        <f t="shared" si="124"/>
        <v>-5872449.223999977</v>
      </c>
      <c r="Z412" s="37" t="str">
        <f>IF((+U412-W412)=(Y412),"  ",$AO$510)</f>
        <v>  </v>
      </c>
      <c r="AA412" s="40">
        <f t="shared" si="125"/>
        <v>-0.03481261173022485</v>
      </c>
      <c r="AB412" s="39"/>
      <c r="AC412" s="18">
        <v>591170834.7820002</v>
      </c>
      <c r="AD412" s="18"/>
      <c r="AE412" s="18">
        <v>645276249.7899998</v>
      </c>
      <c r="AF412" s="18"/>
      <c r="AG412" s="18">
        <f t="shared" si="126"/>
        <v>-54105415.00799966</v>
      </c>
      <c r="AH412" s="37" t="str">
        <f>IF((+AC412-AE412)=(AG412),"  ",$AO$510)</f>
        <v>  </v>
      </c>
      <c r="AI412" s="40">
        <f t="shared" si="127"/>
        <v>-0.08384845254355455</v>
      </c>
      <c r="AJ412" s="18"/>
      <c r="AK412" s="18"/>
      <c r="AL412" s="18"/>
      <c r="AM412" s="18"/>
      <c r="AN412" s="18"/>
      <c r="AO412" s="18"/>
      <c r="AP412" s="85"/>
      <c r="AQ412" s="117"/>
      <c r="AR412" s="39"/>
      <c r="AS412" s="18"/>
      <c r="AT412" s="18"/>
      <c r="AU412" s="18"/>
      <c r="AV412" s="18"/>
      <c r="AW412" s="18"/>
      <c r="AX412" s="85"/>
      <c r="AY412" s="117"/>
      <c r="AZ412" s="39"/>
      <c r="BA412" s="18"/>
      <c r="BB412" s="18"/>
      <c r="BC412" s="18"/>
      <c r="BD412" s="85"/>
      <c r="BE412" s="117"/>
      <c r="BF412" s="39"/>
      <c r="BG412" s="18"/>
      <c r="BH412" s="104"/>
      <c r="BI412" s="18"/>
      <c r="BJ412" s="104"/>
      <c r="BK412" s="18"/>
      <c r="BL412" s="104"/>
      <c r="BM412" s="18"/>
      <c r="BN412" s="104"/>
      <c r="BO412" s="104"/>
      <c r="BP412" s="104"/>
    </row>
    <row r="413" spans="5:53" ht="12.75">
      <c r="E413" s="41" t="str">
        <f>IF(ABS(E127+E158+E164+E317+E351+E358+E400+E406+E411-E412)&gt;$AO$506,$AO$509," ")</f>
        <v> </v>
      </c>
      <c r="F413" s="27"/>
      <c r="G413" s="41" t="str">
        <f>IF(ABS(G127+G158+G164+G317+G351+G358+G400+G406+G411-G412)&gt;$AO$506,$AO$509," ")</f>
        <v> </v>
      </c>
      <c r="H413" s="42"/>
      <c r="I413" s="41" t="str">
        <f>IF(ABS(I127+I158+I164+I317+I351+I358+I400+I406+I411-I412)&gt;$AO$506,$AO$509," ")</f>
        <v> </v>
      </c>
      <c r="M413" s="41" t="str">
        <f>IF(ABS(M127+M158+M164+M317+M351+M358+M400+M406+M411-M412)&gt;$AO$506,$AO$509," ")</f>
        <v> </v>
      </c>
      <c r="N413" s="42"/>
      <c r="O413" s="41" t="str">
        <f>IF(ABS(O127+O158+O164+O317+O351+O358+O400+O406+O411-O412)&gt;$AO$506,$AO$509," ")</f>
        <v> </v>
      </c>
      <c r="P413" s="28"/>
      <c r="Q413" s="41" t="str">
        <f>IF(ABS(Q127+Q158+Q164+Q317+Q351+Q358+Q400+Q406+Q411-Q412)&gt;$AO$506,$AO$509," ")</f>
        <v> </v>
      </c>
      <c r="U413" s="41" t="str">
        <f>IF(ABS(U127+U158+U164+U317+U351+U358+U400+U406+U411-U412)&gt;$AO$506,$AO$509," ")</f>
        <v> </v>
      </c>
      <c r="V413" s="28"/>
      <c r="W413" s="41" t="str">
        <f>IF(ABS(W127+W158+W164+W317+W351+W358+W400+W406+W411-W412)&gt;$AO$506,$AO$509," ")</f>
        <v> </v>
      </c>
      <c r="X413" s="28"/>
      <c r="Y413" s="41" t="str">
        <f>IF(ABS(Y127+Y158+Y164+Y317+Y351+Y358+Y400+Y406+Y411-Y412)&gt;$AO$506,$AO$509," ")</f>
        <v> </v>
      </c>
      <c r="AC413" s="41" t="str">
        <f>IF(ABS(AC127+AC158+AC164+AC317+AC351+AC358+AC400+AC406+AC411-AC412)&gt;$AO$506,$AO$509," ")</f>
        <v> </v>
      </c>
      <c r="AD413" s="28"/>
      <c r="AE413" s="41" t="str">
        <f>IF(ABS(AE127+AE158+AE164+AE317+AE351+AE358+AE400+AE406+AE411-AE412)&gt;$AO$506,$AO$509," ")</f>
        <v> </v>
      </c>
      <c r="AF413" s="42"/>
      <c r="AG413" s="41" t="str">
        <f>IF(ABS(AG127+AG158+AG164+AG317+AG351+AG358+AG400+AG406+AG411-AG412)&gt;$AO$506,$AO$509," ")</f>
        <v> </v>
      </c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</row>
    <row r="414" spans="1:53" ht="12.75">
      <c r="A414" s="76" t="s">
        <v>44</v>
      </c>
      <c r="C414" s="2" t="s">
        <v>45</v>
      </c>
      <c r="D414" s="8"/>
      <c r="E414" s="8">
        <v>2690874.7449999885</v>
      </c>
      <c r="F414" s="8"/>
      <c r="G414" s="8">
        <v>8399316.740999978</v>
      </c>
      <c r="H414" s="18"/>
      <c r="I414" s="18">
        <f>(+E414-G414)</f>
        <v>-5708441.99599999</v>
      </c>
      <c r="J414" s="37" t="str">
        <f>IF((+E414-G414)=(I414),"  ",$AO$510)</f>
        <v>  </v>
      </c>
      <c r="K414" s="40">
        <f>IF(G414&lt;0,IF(I414=0,0,IF(OR(G414=0,E414=0),"N.M.",IF(ABS(I414/G414)&gt;=10,"N.M.",I414/(-G414)))),IF(I414=0,0,IF(OR(G414=0,E414=0),"N.M.",IF(ABS(I414/G414)&gt;=10,"N.M.",I414/G414))))</f>
        <v>-0.6796317095812217</v>
      </c>
      <c r="L414" s="39"/>
      <c r="M414" s="8">
        <v>18620082.67999995</v>
      </c>
      <c r="N414" s="18"/>
      <c r="O414" s="8">
        <v>16852820.112000003</v>
      </c>
      <c r="P414" s="18"/>
      <c r="Q414" s="18">
        <f>(+M414-O414)</f>
        <v>1767262.5679999478</v>
      </c>
      <c r="R414" s="37" t="str">
        <f>IF((+M414-O414)=(Q414),"  ",$AO$510)</f>
        <v>  </v>
      </c>
      <c r="S414" s="40">
        <f>IF(O414&lt;0,IF(Q414=0,0,IF(OR(O414=0,M414=0),"N.M.",IF(ABS(Q414/O414)&gt;=10,"N.M.",Q414/(-O414)))),IF(Q414=0,0,IF(OR(O414=0,M414=0),"N.M.",IF(ABS(Q414/O414)&gt;=10,"N.M.",Q414/O414))))</f>
        <v>0.10486450079304967</v>
      </c>
      <c r="T414" s="39"/>
      <c r="U414" s="18">
        <v>18620082.67999995</v>
      </c>
      <c r="V414" s="18"/>
      <c r="W414" s="18">
        <v>16852820.112000003</v>
      </c>
      <c r="X414" s="18"/>
      <c r="Y414" s="18">
        <f>(+U414-W414)</f>
        <v>1767262.5679999478</v>
      </c>
      <c r="Z414" s="37" t="str">
        <f>IF((+U414-W414)=(Y414),"  ",$AO$510)</f>
        <v>  </v>
      </c>
      <c r="AA414" s="40">
        <f>IF(W414&lt;0,IF(Y414=0,0,IF(OR(W414=0,U414=0),"N.M.",IF(ABS(Y414/W414)&gt;=10,"N.M.",Y414/(-W414)))),IF(Y414=0,0,IF(OR(W414=0,U414=0),"N.M.",IF(ABS(Y414/W414)&gt;=10,"N.M.",Y414/W414))))</f>
        <v>0.10486450079304967</v>
      </c>
      <c r="AB414" s="39"/>
      <c r="AC414" s="18">
        <v>58062472.51700008</v>
      </c>
      <c r="AD414" s="18"/>
      <c r="AE414" s="18">
        <v>58761361.77799994</v>
      </c>
      <c r="AF414" s="18"/>
      <c r="AG414" s="18">
        <f>(+AC414-AE414)</f>
        <v>-698889.2609998584</v>
      </c>
      <c r="AH414" s="37" t="str">
        <f>IF((+AC414-AE414)=(AG414),"  ",$AO$510)</f>
        <v>  </v>
      </c>
      <c r="AI414" s="40">
        <f>IF(AE414&lt;0,IF(AG414=0,0,IF(OR(AE414=0,AC414=0),"N.M.",IF(ABS(AG414/AE414)&gt;=10,"N.M.",AG414/(-AE414)))),IF(AG414=0,0,IF(OR(AE414=0,AC414=0),"N.M.",IF(ABS(AG414/AE414)&gt;=10,"N.M.",AG414/AE414))))</f>
        <v>-0.011893687277709078</v>
      </c>
      <c r="AJ414" s="39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</row>
    <row r="415" spans="3:53" ht="12.75">
      <c r="C415" s="2"/>
      <c r="D415" s="8"/>
      <c r="E415" s="41" t="str">
        <f>IF(ABS(E115-E412-E414)&gt;$AO$506,$AO$509," ")</f>
        <v> </v>
      </c>
      <c r="F415" s="27"/>
      <c r="G415" s="41" t="str">
        <f>IF(ABS(G115-G412-G414)&gt;$AO$506,$AO$509," ")</f>
        <v> </v>
      </c>
      <c r="H415" s="42"/>
      <c r="I415" s="41" t="str">
        <f>IF(ABS(I115-I412-I414)&gt;$AO$506,$AO$509," ")</f>
        <v> </v>
      </c>
      <c r="M415" s="41" t="str">
        <f>IF(ABS(M115-M412-M414)&gt;$AO$506,$AO$509," ")</f>
        <v> </v>
      </c>
      <c r="N415" s="42"/>
      <c r="O415" s="41" t="str">
        <f>IF(ABS(O115-O412-O414)&gt;$AO$506,$AO$509," ")</f>
        <v> </v>
      </c>
      <c r="P415" s="42"/>
      <c r="Q415" s="41" t="str">
        <f>IF(ABS(Q115-Q412-Q414)&gt;$AO$506,$AO$509," ")</f>
        <v> </v>
      </c>
      <c r="U415" s="41" t="str">
        <f>IF(ABS(U115-U412-U414)&gt;$AO$506,$AO$509," ")</f>
        <v> </v>
      </c>
      <c r="V415" s="28"/>
      <c r="W415" s="41" t="str">
        <f>IF(ABS(W115-W412-W414)&gt;$AO$506,$AO$509," ")</f>
        <v> </v>
      </c>
      <c r="X415" s="42"/>
      <c r="Y415" s="41" t="str">
        <f>IF(ABS(Y115-Y412-Y414)&gt;$AO$506,$AO$509," ")</f>
        <v> </v>
      </c>
      <c r="AC415" s="41" t="str">
        <f>IF(ABS(AC115-AC412-AC414)&gt;$AO$506,$AO$509," ")</f>
        <v> </v>
      </c>
      <c r="AD415" s="28"/>
      <c r="AE415" s="41" t="str">
        <f>IF(ABS(AE115-AE412-AE414)&gt;$AO$506,$AO$509," ")</f>
        <v> </v>
      </c>
      <c r="AF415" s="42"/>
      <c r="AG415" s="41" t="str">
        <f>IF(ABS(AG115-AG412-AG414)&gt;$AO$506,$AO$509," ")</f>
        <v> </v>
      </c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</row>
    <row r="416" spans="3:53" ht="13.5" customHeight="1">
      <c r="C416" s="2" t="s">
        <v>46</v>
      </c>
      <c r="D416" s="8"/>
      <c r="E416" s="31"/>
      <c r="F416" s="31"/>
      <c r="G416" s="31"/>
      <c r="H416" s="18"/>
      <c r="M416" s="5"/>
      <c r="N416" s="18"/>
      <c r="O416" s="5"/>
      <c r="P416" s="9"/>
      <c r="U416" s="31"/>
      <c r="V416" s="31"/>
      <c r="W416" s="31"/>
      <c r="AC416" s="31"/>
      <c r="AD416" s="31"/>
      <c r="AE416" s="31"/>
      <c r="AF416" s="18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</row>
    <row r="417" spans="1:35" ht="12.75" outlineLevel="1">
      <c r="A417" s="1" t="s">
        <v>972</v>
      </c>
      <c r="B417" s="16" t="s">
        <v>973</v>
      </c>
      <c r="C417" s="1" t="s">
        <v>1330</v>
      </c>
      <c r="E417" s="5">
        <v>5600</v>
      </c>
      <c r="G417" s="5">
        <v>1075</v>
      </c>
      <c r="I417" s="9">
        <f aca="true" t="shared" si="128" ref="I417:I442">+E417-G417</f>
        <v>4525</v>
      </c>
      <c r="K417" s="21">
        <f aca="true" t="shared" si="129" ref="K417:K442">IF(G417&lt;0,IF(I417=0,0,IF(OR(G417=0,E417=0),"N.M.",IF(ABS(I417/G417)&gt;=10,"N.M.",I417/(-G417)))),IF(I417=0,0,IF(OR(G417=0,E417=0),"N.M.",IF(ABS(I417/G417)&gt;=10,"N.M.",I417/G417))))</f>
        <v>4.209302325581396</v>
      </c>
      <c r="M417" s="9">
        <v>14800</v>
      </c>
      <c r="O417" s="9">
        <v>9525</v>
      </c>
      <c r="Q417" s="9">
        <f aca="true" t="shared" si="130" ref="Q417:Q442">+M417-O417</f>
        <v>5275</v>
      </c>
      <c r="S417" s="21">
        <f aca="true" t="shared" si="131" ref="S417:S442">IF(O417&lt;0,IF(Q417=0,0,IF(OR(O417=0,M417=0),"N.M.",IF(ABS(Q417/O417)&gt;=10,"N.M.",Q417/(-O417)))),IF(Q417=0,0,IF(OR(O417=0,M417=0),"N.M.",IF(ABS(Q417/O417)&gt;=10,"N.M.",Q417/O417))))</f>
        <v>0.5538057742782152</v>
      </c>
      <c r="U417" s="9">
        <v>14800</v>
      </c>
      <c r="W417" s="9">
        <v>9525</v>
      </c>
      <c r="Y417" s="9">
        <f aca="true" t="shared" si="132" ref="Y417:Y442">+U417-W417</f>
        <v>5275</v>
      </c>
      <c r="AA417" s="21">
        <f aca="true" t="shared" si="133" ref="AA417:AA442">IF(W417&lt;0,IF(Y417=0,0,IF(OR(W417=0,U417=0),"N.M.",IF(ABS(Y417/W417)&gt;=10,"N.M.",Y417/(-W417)))),IF(Y417=0,0,IF(OR(W417=0,U417=0),"N.M.",IF(ABS(Y417/W417)&gt;=10,"N.M.",Y417/W417))))</f>
        <v>0.5538057742782152</v>
      </c>
      <c r="AC417" s="9">
        <v>60700</v>
      </c>
      <c r="AE417" s="9">
        <v>52275</v>
      </c>
      <c r="AG417" s="9">
        <f aca="true" t="shared" si="134" ref="AG417:AG442">+AC417-AE417</f>
        <v>8425</v>
      </c>
      <c r="AI417" s="21">
        <f aca="true" t="shared" si="135" ref="AI417:AI442">IF(AE417&lt;0,IF(AG417=0,0,IF(OR(AE417=0,AC417=0),"N.M.",IF(ABS(AG417/AE417)&gt;=10,"N.M.",AG417/(-AE417)))),IF(AG417=0,0,IF(OR(AE417=0,AC417=0),"N.M.",IF(ABS(AG417/AE417)&gt;=10,"N.M.",AG417/AE417))))</f>
        <v>0.16116690578670492</v>
      </c>
    </row>
    <row r="418" spans="1:35" ht="12.75" outlineLevel="1">
      <c r="A418" s="1" t="s">
        <v>974</v>
      </c>
      <c r="B418" s="16" t="s">
        <v>975</v>
      </c>
      <c r="C418" s="1" t="s">
        <v>1331</v>
      </c>
      <c r="E418" s="5">
        <v>-555.8100000000001</v>
      </c>
      <c r="G418" s="5">
        <v>-555.8100000000001</v>
      </c>
      <c r="I418" s="9">
        <f t="shared" si="128"/>
        <v>0</v>
      </c>
      <c r="K418" s="21">
        <f t="shared" si="129"/>
        <v>0</v>
      </c>
      <c r="M418" s="9">
        <v>-1667.43</v>
      </c>
      <c r="O418" s="9">
        <v>-1667.43</v>
      </c>
      <c r="Q418" s="9">
        <f t="shared" si="130"/>
        <v>0</v>
      </c>
      <c r="S418" s="21">
        <f t="shared" si="131"/>
        <v>0</v>
      </c>
      <c r="U418" s="9">
        <v>-1667.43</v>
      </c>
      <c r="W418" s="9">
        <v>-1667.43</v>
      </c>
      <c r="Y418" s="9">
        <f t="shared" si="132"/>
        <v>0</v>
      </c>
      <c r="AA418" s="21">
        <f t="shared" si="133"/>
        <v>0</v>
      </c>
      <c r="AC418" s="9">
        <v>-6669.72</v>
      </c>
      <c r="AE418" s="9">
        <v>-6669.72</v>
      </c>
      <c r="AG418" s="9">
        <f t="shared" si="134"/>
        <v>0</v>
      </c>
      <c r="AI418" s="21">
        <f t="shared" si="135"/>
        <v>0</v>
      </c>
    </row>
    <row r="419" spans="1:35" ht="12.75" outlineLevel="1">
      <c r="A419" s="1" t="s">
        <v>976</v>
      </c>
      <c r="B419" s="16" t="s">
        <v>977</v>
      </c>
      <c r="C419" s="1" t="s">
        <v>1332</v>
      </c>
      <c r="E419" s="5">
        <v>2407.33</v>
      </c>
      <c r="G419" s="5">
        <v>2745.78</v>
      </c>
      <c r="I419" s="9">
        <f t="shared" si="128"/>
        <v>-338.4500000000003</v>
      </c>
      <c r="K419" s="21">
        <f t="shared" si="129"/>
        <v>-0.12326187822768038</v>
      </c>
      <c r="M419" s="9">
        <v>6901.47</v>
      </c>
      <c r="O419" s="9">
        <v>7425.14</v>
      </c>
      <c r="Q419" s="9">
        <f t="shared" si="130"/>
        <v>-523.6700000000001</v>
      </c>
      <c r="S419" s="21">
        <f t="shared" si="131"/>
        <v>-0.07052661633316006</v>
      </c>
      <c r="U419" s="9">
        <v>6901.47</v>
      </c>
      <c r="W419" s="9">
        <v>7425.14</v>
      </c>
      <c r="Y419" s="9">
        <f t="shared" si="132"/>
        <v>-523.6700000000001</v>
      </c>
      <c r="AA419" s="21">
        <f t="shared" si="133"/>
        <v>-0.07052661633316006</v>
      </c>
      <c r="AC419" s="9">
        <v>33937.79</v>
      </c>
      <c r="AE419" s="9">
        <v>692112.49</v>
      </c>
      <c r="AG419" s="9">
        <f t="shared" si="134"/>
        <v>-658174.7</v>
      </c>
      <c r="AI419" s="21">
        <f t="shared" si="135"/>
        <v>-0.9509649219016405</v>
      </c>
    </row>
    <row r="420" spans="1:35" ht="12.75" outlineLevel="1">
      <c r="A420" s="1" t="s">
        <v>978</v>
      </c>
      <c r="B420" s="16" t="s">
        <v>979</v>
      </c>
      <c r="C420" s="1" t="s">
        <v>1333</v>
      </c>
      <c r="E420" s="5">
        <v>315.84000000000003</v>
      </c>
      <c r="G420" s="5">
        <v>1068.5</v>
      </c>
      <c r="I420" s="9">
        <f t="shared" si="128"/>
        <v>-752.66</v>
      </c>
      <c r="K420" s="21">
        <f t="shared" si="129"/>
        <v>-0.7044080486663546</v>
      </c>
      <c r="M420" s="9">
        <v>474.25</v>
      </c>
      <c r="O420" s="9">
        <v>1464.8600000000001</v>
      </c>
      <c r="Q420" s="9">
        <f t="shared" si="130"/>
        <v>-990.6100000000001</v>
      </c>
      <c r="S420" s="21">
        <f t="shared" si="131"/>
        <v>-0.6762489248119274</v>
      </c>
      <c r="U420" s="9">
        <v>474.25</v>
      </c>
      <c r="W420" s="9">
        <v>1464.8600000000001</v>
      </c>
      <c r="Y420" s="9">
        <f t="shared" si="132"/>
        <v>-990.6100000000001</v>
      </c>
      <c r="AA420" s="21">
        <f t="shared" si="133"/>
        <v>-0.6762489248119274</v>
      </c>
      <c r="AC420" s="9">
        <v>22721.59</v>
      </c>
      <c r="AE420" s="9">
        <v>3605.19</v>
      </c>
      <c r="AG420" s="9">
        <f t="shared" si="134"/>
        <v>19116.4</v>
      </c>
      <c r="AI420" s="21">
        <f t="shared" si="135"/>
        <v>5.302466721587489</v>
      </c>
    </row>
    <row r="421" spans="1:35" ht="12.75" outlineLevel="1">
      <c r="A421" s="1" t="s">
        <v>980</v>
      </c>
      <c r="B421" s="16" t="s">
        <v>981</v>
      </c>
      <c r="C421" s="1" t="s">
        <v>1334</v>
      </c>
      <c r="E421" s="5">
        <v>60650.66</v>
      </c>
      <c r="G421" s="5">
        <v>-35.37</v>
      </c>
      <c r="I421" s="9">
        <f t="shared" si="128"/>
        <v>60686.030000000006</v>
      </c>
      <c r="K421" s="21" t="str">
        <f t="shared" si="129"/>
        <v>N.M.</v>
      </c>
      <c r="M421" s="9">
        <v>217838.6</v>
      </c>
      <c r="O421" s="9">
        <v>-21610.57</v>
      </c>
      <c r="Q421" s="9">
        <f t="shared" si="130"/>
        <v>239449.17</v>
      </c>
      <c r="S421" s="21" t="str">
        <f t="shared" si="131"/>
        <v>N.M.</v>
      </c>
      <c r="U421" s="9">
        <v>217838.6</v>
      </c>
      <c r="W421" s="9">
        <v>-21610.57</v>
      </c>
      <c r="Y421" s="9">
        <f t="shared" si="132"/>
        <v>239449.17</v>
      </c>
      <c r="AA421" s="21" t="str">
        <f t="shared" si="133"/>
        <v>N.M.</v>
      </c>
      <c r="AC421" s="9">
        <v>630259.13</v>
      </c>
      <c r="AE421" s="9">
        <v>647097.31</v>
      </c>
      <c r="AG421" s="9">
        <f t="shared" si="134"/>
        <v>-16838.18000000005</v>
      </c>
      <c r="AI421" s="21">
        <f t="shared" si="135"/>
        <v>-0.026021094107159942</v>
      </c>
    </row>
    <row r="422" spans="1:35" ht="12.75" outlineLevel="1">
      <c r="A422" s="1" t="s">
        <v>982</v>
      </c>
      <c r="B422" s="16" t="s">
        <v>983</v>
      </c>
      <c r="C422" s="1" t="s">
        <v>1335</v>
      </c>
      <c r="E422" s="5">
        <v>29398.45</v>
      </c>
      <c r="G422" s="5">
        <v>28133.45</v>
      </c>
      <c r="I422" s="9">
        <f t="shared" si="128"/>
        <v>1265</v>
      </c>
      <c r="K422" s="21">
        <f t="shared" si="129"/>
        <v>0.044964268513104505</v>
      </c>
      <c r="M422" s="9">
        <v>30443.45</v>
      </c>
      <c r="O422" s="9">
        <v>29168.45</v>
      </c>
      <c r="Q422" s="9">
        <f t="shared" si="130"/>
        <v>1275</v>
      </c>
      <c r="S422" s="21">
        <f t="shared" si="131"/>
        <v>0.04371161306137282</v>
      </c>
      <c r="U422" s="9">
        <v>30443.45</v>
      </c>
      <c r="W422" s="9">
        <v>29168.45</v>
      </c>
      <c r="Y422" s="9">
        <f t="shared" si="132"/>
        <v>1275</v>
      </c>
      <c r="AA422" s="21">
        <f t="shared" si="133"/>
        <v>0.04371161306137282</v>
      </c>
      <c r="AC422" s="9">
        <v>63371.899999999994</v>
      </c>
      <c r="AE422" s="9">
        <v>63811.899999999994</v>
      </c>
      <c r="AG422" s="9">
        <f t="shared" si="134"/>
        <v>-440</v>
      </c>
      <c r="AI422" s="21">
        <f t="shared" si="135"/>
        <v>-0.006895265616601293</v>
      </c>
    </row>
    <row r="423" spans="1:35" ht="12.75" outlineLevel="1">
      <c r="A423" s="1" t="s">
        <v>984</v>
      </c>
      <c r="B423" s="16" t="s">
        <v>985</v>
      </c>
      <c r="C423" s="1" t="s">
        <v>1336</v>
      </c>
      <c r="E423" s="5">
        <v>0</v>
      </c>
      <c r="G423" s="5">
        <v>3379.25</v>
      </c>
      <c r="I423" s="9">
        <f t="shared" si="128"/>
        <v>-3379.25</v>
      </c>
      <c r="K423" s="21" t="str">
        <f t="shared" si="129"/>
        <v>N.M.</v>
      </c>
      <c r="M423" s="9">
        <v>0</v>
      </c>
      <c r="O423" s="9">
        <v>3379.25</v>
      </c>
      <c r="Q423" s="9">
        <f t="shared" si="130"/>
        <v>-3379.25</v>
      </c>
      <c r="S423" s="21" t="str">
        <f t="shared" si="131"/>
        <v>N.M.</v>
      </c>
      <c r="U423" s="9">
        <v>0</v>
      </c>
      <c r="W423" s="9">
        <v>3379.25</v>
      </c>
      <c r="Y423" s="9">
        <f t="shared" si="132"/>
        <v>-3379.25</v>
      </c>
      <c r="AA423" s="21" t="str">
        <f t="shared" si="133"/>
        <v>N.M.</v>
      </c>
      <c r="AC423" s="9">
        <v>71086.74</v>
      </c>
      <c r="AE423" s="9">
        <v>121144.88</v>
      </c>
      <c r="AG423" s="9">
        <f t="shared" si="134"/>
        <v>-50058.14</v>
      </c>
      <c r="AI423" s="21">
        <f t="shared" si="135"/>
        <v>-0.4132088784932553</v>
      </c>
    </row>
    <row r="424" spans="1:35" ht="12.75" outlineLevel="1">
      <c r="A424" s="1" t="s">
        <v>986</v>
      </c>
      <c r="B424" s="16" t="s">
        <v>987</v>
      </c>
      <c r="C424" s="1" t="s">
        <v>1337</v>
      </c>
      <c r="E424" s="5">
        <v>0</v>
      </c>
      <c r="G424" s="5">
        <v>0</v>
      </c>
      <c r="I424" s="9">
        <f t="shared" si="128"/>
        <v>0</v>
      </c>
      <c r="K424" s="21">
        <f t="shared" si="129"/>
        <v>0</v>
      </c>
      <c r="M424" s="9">
        <v>0</v>
      </c>
      <c r="O424" s="9">
        <v>0</v>
      </c>
      <c r="Q424" s="9">
        <f t="shared" si="130"/>
        <v>0</v>
      </c>
      <c r="S424" s="21">
        <f t="shared" si="131"/>
        <v>0</v>
      </c>
      <c r="U424" s="9">
        <v>0</v>
      </c>
      <c r="W424" s="9">
        <v>0</v>
      </c>
      <c r="Y424" s="9">
        <f t="shared" si="132"/>
        <v>0</v>
      </c>
      <c r="AA424" s="21">
        <f t="shared" si="133"/>
        <v>0</v>
      </c>
      <c r="AC424" s="9">
        <v>0</v>
      </c>
      <c r="AE424" s="9">
        <v>-4759.11</v>
      </c>
      <c r="AG424" s="9">
        <f t="shared" si="134"/>
        <v>4759.11</v>
      </c>
      <c r="AI424" s="21" t="str">
        <f t="shared" si="135"/>
        <v>N.M.</v>
      </c>
    </row>
    <row r="425" spans="1:35" ht="12.75" outlineLevel="1">
      <c r="A425" s="1" t="s">
        <v>988</v>
      </c>
      <c r="B425" s="16" t="s">
        <v>989</v>
      </c>
      <c r="C425" s="1" t="s">
        <v>1338</v>
      </c>
      <c r="E425" s="5">
        <v>2314.14</v>
      </c>
      <c r="G425" s="5">
        <v>2194.39</v>
      </c>
      <c r="I425" s="9">
        <f t="shared" si="128"/>
        <v>119.75</v>
      </c>
      <c r="K425" s="21">
        <f t="shared" si="129"/>
        <v>0.05457097416594134</v>
      </c>
      <c r="M425" s="9">
        <v>6288.51</v>
      </c>
      <c r="O425" s="9">
        <v>6480.24</v>
      </c>
      <c r="Q425" s="9">
        <f t="shared" si="130"/>
        <v>-191.72999999999956</v>
      </c>
      <c r="S425" s="21">
        <f t="shared" si="131"/>
        <v>-0.02958686715306834</v>
      </c>
      <c r="U425" s="9">
        <v>6288.51</v>
      </c>
      <c r="W425" s="9">
        <v>6480.24</v>
      </c>
      <c r="Y425" s="9">
        <f t="shared" si="132"/>
        <v>-191.72999999999956</v>
      </c>
      <c r="AA425" s="21">
        <f t="shared" si="133"/>
        <v>-0.02958686715306834</v>
      </c>
      <c r="AC425" s="9">
        <v>25211.97</v>
      </c>
      <c r="AE425" s="9">
        <v>25485.58</v>
      </c>
      <c r="AG425" s="9">
        <f t="shared" si="134"/>
        <v>-273.6100000000006</v>
      </c>
      <c r="AI425" s="21">
        <f t="shared" si="135"/>
        <v>-0.010735874953601236</v>
      </c>
    </row>
    <row r="426" spans="1:35" ht="12.75" outlineLevel="1">
      <c r="A426" s="1" t="s">
        <v>990</v>
      </c>
      <c r="B426" s="16" t="s">
        <v>991</v>
      </c>
      <c r="C426" s="1" t="s">
        <v>1339</v>
      </c>
      <c r="E426" s="5">
        <v>0.23</v>
      </c>
      <c r="G426" s="5">
        <v>1.1400000000000001</v>
      </c>
      <c r="I426" s="9">
        <f t="shared" si="128"/>
        <v>-0.9100000000000001</v>
      </c>
      <c r="K426" s="21">
        <f t="shared" si="129"/>
        <v>-0.7982456140350878</v>
      </c>
      <c r="M426" s="9">
        <v>0.23</v>
      </c>
      <c r="O426" s="9">
        <v>1.1400000000000001</v>
      </c>
      <c r="Q426" s="9">
        <f t="shared" si="130"/>
        <v>-0.9100000000000001</v>
      </c>
      <c r="S426" s="21">
        <f t="shared" si="131"/>
        <v>-0.7982456140350878</v>
      </c>
      <c r="U426" s="9">
        <v>0.23</v>
      </c>
      <c r="W426" s="9">
        <v>1.1400000000000001</v>
      </c>
      <c r="Y426" s="9">
        <f t="shared" si="132"/>
        <v>-0.9100000000000001</v>
      </c>
      <c r="AA426" s="21">
        <f t="shared" si="133"/>
        <v>-0.7982456140350878</v>
      </c>
      <c r="AC426" s="9">
        <v>-488.52</v>
      </c>
      <c r="AE426" s="9">
        <v>-41.57</v>
      </c>
      <c r="AG426" s="9">
        <f t="shared" si="134"/>
        <v>-446.95</v>
      </c>
      <c r="AI426" s="21" t="str">
        <f t="shared" si="135"/>
        <v>N.M.</v>
      </c>
    </row>
    <row r="427" spans="1:35" ht="12.75" outlineLevel="1">
      <c r="A427" s="1" t="s">
        <v>992</v>
      </c>
      <c r="B427" s="16" t="s">
        <v>993</v>
      </c>
      <c r="C427" s="1" t="s">
        <v>1340</v>
      </c>
      <c r="E427" s="5">
        <v>444544</v>
      </c>
      <c r="G427" s="5">
        <v>336266</v>
      </c>
      <c r="I427" s="9">
        <f t="shared" si="128"/>
        <v>108278</v>
      </c>
      <c r="K427" s="21">
        <f t="shared" si="129"/>
        <v>0.3220010348949938</v>
      </c>
      <c r="M427" s="9">
        <v>976552</v>
      </c>
      <c r="O427" s="9">
        <v>2046536</v>
      </c>
      <c r="Q427" s="9">
        <f t="shared" si="130"/>
        <v>-1069984</v>
      </c>
      <c r="S427" s="21">
        <f t="shared" si="131"/>
        <v>-0.5228268645164317</v>
      </c>
      <c r="U427" s="9">
        <v>976552</v>
      </c>
      <c r="W427" s="9">
        <v>2046536</v>
      </c>
      <c r="Y427" s="9">
        <f t="shared" si="132"/>
        <v>-1069984</v>
      </c>
      <c r="AA427" s="21">
        <f t="shared" si="133"/>
        <v>-0.5228268645164317</v>
      </c>
      <c r="AC427" s="9">
        <v>1191827</v>
      </c>
      <c r="AE427" s="9">
        <v>9916284</v>
      </c>
      <c r="AG427" s="9">
        <f t="shared" si="134"/>
        <v>-8724457</v>
      </c>
      <c r="AI427" s="21">
        <f t="shared" si="135"/>
        <v>-0.8798111268293647</v>
      </c>
    </row>
    <row r="428" spans="1:35" ht="12.75" outlineLevel="1">
      <c r="A428" s="1" t="s">
        <v>994</v>
      </c>
      <c r="B428" s="16" t="s">
        <v>995</v>
      </c>
      <c r="C428" s="1" t="s">
        <v>1341</v>
      </c>
      <c r="E428" s="5">
        <v>-398086</v>
      </c>
      <c r="G428" s="5">
        <v>-273070</v>
      </c>
      <c r="I428" s="9">
        <f t="shared" si="128"/>
        <v>-125016</v>
      </c>
      <c r="K428" s="21">
        <f t="shared" si="129"/>
        <v>-0.45781667704251655</v>
      </c>
      <c r="M428" s="9">
        <v>-807404</v>
      </c>
      <c r="O428" s="9">
        <v>-1840515</v>
      </c>
      <c r="Q428" s="9">
        <f t="shared" si="130"/>
        <v>1033111</v>
      </c>
      <c r="S428" s="21">
        <f t="shared" si="131"/>
        <v>0.5613162620244877</v>
      </c>
      <c r="U428" s="9">
        <v>-807404</v>
      </c>
      <c r="W428" s="9">
        <v>-1840515</v>
      </c>
      <c r="Y428" s="9">
        <f t="shared" si="132"/>
        <v>1033111</v>
      </c>
      <c r="AA428" s="21">
        <f t="shared" si="133"/>
        <v>0.5613162620244877</v>
      </c>
      <c r="AC428" s="9">
        <v>-660550</v>
      </c>
      <c r="AE428" s="9">
        <v>-9109360</v>
      </c>
      <c r="AG428" s="9">
        <f t="shared" si="134"/>
        <v>8448810</v>
      </c>
      <c r="AI428" s="21">
        <f t="shared" si="135"/>
        <v>0.9274866730483811</v>
      </c>
    </row>
    <row r="429" spans="1:35" ht="12.75" outlineLevel="1">
      <c r="A429" s="1" t="s">
        <v>996</v>
      </c>
      <c r="B429" s="16" t="s">
        <v>997</v>
      </c>
      <c r="C429" s="1" t="s">
        <v>1342</v>
      </c>
      <c r="E429" s="5">
        <v>-51377.48</v>
      </c>
      <c r="G429" s="5">
        <v>-13497.380000000001</v>
      </c>
      <c r="I429" s="9">
        <f t="shared" si="128"/>
        <v>-37880.100000000006</v>
      </c>
      <c r="K429" s="21">
        <f t="shared" si="129"/>
        <v>-2.806477997952195</v>
      </c>
      <c r="M429" s="9">
        <v>-220323.72</v>
      </c>
      <c r="O429" s="9">
        <v>-184902.21</v>
      </c>
      <c r="Q429" s="9">
        <f t="shared" si="130"/>
        <v>-35421.51000000001</v>
      </c>
      <c r="S429" s="21">
        <f t="shared" si="131"/>
        <v>-0.19156888389814275</v>
      </c>
      <c r="U429" s="9">
        <v>-220323.72</v>
      </c>
      <c r="W429" s="9">
        <v>-184902.21</v>
      </c>
      <c r="Y429" s="9">
        <f t="shared" si="132"/>
        <v>-35421.51000000001</v>
      </c>
      <c r="AA429" s="21">
        <f t="shared" si="133"/>
        <v>-0.19156888389814275</v>
      </c>
      <c r="AC429" s="9">
        <v>-151124.68</v>
      </c>
      <c r="AE429" s="9">
        <v>-4176817.13</v>
      </c>
      <c r="AG429" s="9">
        <f t="shared" si="134"/>
        <v>4025692.4499999997</v>
      </c>
      <c r="AI429" s="21">
        <f t="shared" si="135"/>
        <v>0.96381821964037</v>
      </c>
    </row>
    <row r="430" spans="1:35" ht="12.75" outlineLevel="1">
      <c r="A430" s="1" t="s">
        <v>998</v>
      </c>
      <c r="B430" s="16" t="s">
        <v>999</v>
      </c>
      <c r="C430" s="1" t="s">
        <v>1343</v>
      </c>
      <c r="E430" s="5">
        <v>4919.4800000000005</v>
      </c>
      <c r="G430" s="5">
        <v>-49698.62</v>
      </c>
      <c r="I430" s="9">
        <f t="shared" si="128"/>
        <v>54618.100000000006</v>
      </c>
      <c r="K430" s="21">
        <f t="shared" si="129"/>
        <v>1.0989862495175924</v>
      </c>
      <c r="M430" s="9">
        <v>51175.72</v>
      </c>
      <c r="O430" s="9">
        <v>-21118.79</v>
      </c>
      <c r="Q430" s="9">
        <f t="shared" si="130"/>
        <v>72294.51000000001</v>
      </c>
      <c r="S430" s="21">
        <f t="shared" si="131"/>
        <v>3.423231634009335</v>
      </c>
      <c r="U430" s="9">
        <v>51175.72</v>
      </c>
      <c r="W430" s="9">
        <v>-21118.79</v>
      </c>
      <c r="Y430" s="9">
        <f t="shared" si="132"/>
        <v>72294.51000000001</v>
      </c>
      <c r="AA430" s="21">
        <f t="shared" si="133"/>
        <v>3.423231634009335</v>
      </c>
      <c r="AC430" s="9">
        <v>-380152.32000000007</v>
      </c>
      <c r="AE430" s="9">
        <v>3369893.13</v>
      </c>
      <c r="AG430" s="9">
        <f t="shared" si="134"/>
        <v>-3750045.45</v>
      </c>
      <c r="AI430" s="21">
        <f t="shared" si="135"/>
        <v>-1.1128084201293351</v>
      </c>
    </row>
    <row r="431" spans="1:35" ht="12.75" outlineLevel="1">
      <c r="A431" s="1" t="s">
        <v>1000</v>
      </c>
      <c r="B431" s="16" t="s">
        <v>1001</v>
      </c>
      <c r="C431" s="1" t="s">
        <v>1344</v>
      </c>
      <c r="E431" s="5">
        <v>425086.48</v>
      </c>
      <c r="G431" s="5">
        <v>320026.42</v>
      </c>
      <c r="I431" s="9">
        <f t="shared" si="128"/>
        <v>105060.06</v>
      </c>
      <c r="K431" s="21">
        <f t="shared" si="129"/>
        <v>0.32828558342151876</v>
      </c>
      <c r="M431" s="9">
        <v>1243817.45</v>
      </c>
      <c r="O431" s="9">
        <v>970889.3</v>
      </c>
      <c r="Q431" s="9">
        <f t="shared" si="130"/>
        <v>272928.1499999999</v>
      </c>
      <c r="S431" s="21">
        <f t="shared" si="131"/>
        <v>0.2811115026192995</v>
      </c>
      <c r="U431" s="9">
        <v>1243817.45</v>
      </c>
      <c r="W431" s="9">
        <v>970889.3</v>
      </c>
      <c r="Y431" s="9">
        <f t="shared" si="132"/>
        <v>272928.1499999999</v>
      </c>
      <c r="AA431" s="21">
        <f t="shared" si="133"/>
        <v>0.2811115026192995</v>
      </c>
      <c r="AC431" s="9">
        <v>4728969.03</v>
      </c>
      <c r="AE431" s="9">
        <v>4212029.56</v>
      </c>
      <c r="AG431" s="9">
        <f t="shared" si="134"/>
        <v>516939.47000000067</v>
      </c>
      <c r="AI431" s="21">
        <f t="shared" si="135"/>
        <v>0.12272930724636243</v>
      </c>
    </row>
    <row r="432" spans="1:35" ht="12.75" outlineLevel="1">
      <c r="A432" s="1" t="s">
        <v>1002</v>
      </c>
      <c r="B432" s="16" t="s">
        <v>1003</v>
      </c>
      <c r="C432" s="1" t="s">
        <v>1345</v>
      </c>
      <c r="E432" s="5">
        <v>-387775.98</v>
      </c>
      <c r="G432" s="5">
        <v>-307126.98</v>
      </c>
      <c r="I432" s="9">
        <f t="shared" si="128"/>
        <v>-80649</v>
      </c>
      <c r="K432" s="21">
        <f t="shared" si="129"/>
        <v>-0.2625917136944465</v>
      </c>
      <c r="M432" s="9">
        <v>-1118696.97</v>
      </c>
      <c r="O432" s="9">
        <v>-901028.86</v>
      </c>
      <c r="Q432" s="9">
        <f t="shared" si="130"/>
        <v>-217668.11</v>
      </c>
      <c r="S432" s="21">
        <f t="shared" si="131"/>
        <v>-0.24157728976627896</v>
      </c>
      <c r="U432" s="9">
        <v>-1118696.97</v>
      </c>
      <c r="W432" s="9">
        <v>-901028.86</v>
      </c>
      <c r="Y432" s="9">
        <f t="shared" si="132"/>
        <v>-217668.11</v>
      </c>
      <c r="AA432" s="21">
        <f t="shared" si="133"/>
        <v>-0.24157728976627896</v>
      </c>
      <c r="AC432" s="9">
        <v>-3900018.95</v>
      </c>
      <c r="AE432" s="9">
        <v>-4579207.5600000005</v>
      </c>
      <c r="AG432" s="9">
        <f t="shared" si="134"/>
        <v>679188.6100000003</v>
      </c>
      <c r="AI432" s="21">
        <f t="shared" si="135"/>
        <v>0.14832011895088684</v>
      </c>
    </row>
    <row r="433" spans="1:35" ht="12.75" outlineLevel="1">
      <c r="A433" s="1" t="s">
        <v>1004</v>
      </c>
      <c r="B433" s="16" t="s">
        <v>1005</v>
      </c>
      <c r="C433" s="1" t="s">
        <v>1346</v>
      </c>
      <c r="E433" s="5">
        <v>-194696.996</v>
      </c>
      <c r="G433" s="5">
        <v>-17920.88</v>
      </c>
      <c r="I433" s="9">
        <f t="shared" si="128"/>
        <v>-176776.116</v>
      </c>
      <c r="K433" s="21">
        <f t="shared" si="129"/>
        <v>-9.864254210730723</v>
      </c>
      <c r="M433" s="9">
        <v>-396887.794</v>
      </c>
      <c r="O433" s="9">
        <v>-560330.85</v>
      </c>
      <c r="Q433" s="9">
        <f t="shared" si="130"/>
        <v>163443.05599999998</v>
      </c>
      <c r="S433" s="21">
        <f t="shared" si="131"/>
        <v>0.29169026834770917</v>
      </c>
      <c r="U433" s="9">
        <v>-396887.794</v>
      </c>
      <c r="W433" s="9">
        <v>-560330.85</v>
      </c>
      <c r="Y433" s="9">
        <f t="shared" si="132"/>
        <v>163443.05599999998</v>
      </c>
      <c r="AA433" s="21">
        <f t="shared" si="133"/>
        <v>0.29169026834770917</v>
      </c>
      <c r="AC433" s="9">
        <v>-490861.936</v>
      </c>
      <c r="AE433" s="9">
        <v>-2123094.57</v>
      </c>
      <c r="AG433" s="9">
        <f t="shared" si="134"/>
        <v>1632232.6339999998</v>
      </c>
      <c r="AI433" s="21">
        <f t="shared" si="135"/>
        <v>0.768798835936922</v>
      </c>
    </row>
    <row r="434" spans="1:35" ht="12.75" outlineLevel="1">
      <c r="A434" s="1" t="s">
        <v>1006</v>
      </c>
      <c r="B434" s="16" t="s">
        <v>1007</v>
      </c>
      <c r="C434" s="1" t="s">
        <v>1347</v>
      </c>
      <c r="E434" s="5">
        <v>1492.27</v>
      </c>
      <c r="G434" s="5">
        <v>-1690</v>
      </c>
      <c r="I434" s="9">
        <f t="shared" si="128"/>
        <v>3182.27</v>
      </c>
      <c r="K434" s="21">
        <f t="shared" si="129"/>
        <v>1.883</v>
      </c>
      <c r="M434" s="9">
        <v>1257.69</v>
      </c>
      <c r="O434" s="9">
        <v>1855.96</v>
      </c>
      <c r="Q434" s="9">
        <f t="shared" si="130"/>
        <v>-598.27</v>
      </c>
      <c r="S434" s="21">
        <f t="shared" si="131"/>
        <v>-0.322350697213302</v>
      </c>
      <c r="U434" s="9">
        <v>1257.69</v>
      </c>
      <c r="W434" s="9">
        <v>1855.96</v>
      </c>
      <c r="Y434" s="9">
        <f t="shared" si="132"/>
        <v>-598.27</v>
      </c>
      <c r="AA434" s="21">
        <f t="shared" si="133"/>
        <v>-0.322350697213302</v>
      </c>
      <c r="AC434" s="9">
        <v>1568.96</v>
      </c>
      <c r="AE434" s="9">
        <v>2105.5</v>
      </c>
      <c r="AG434" s="9">
        <f t="shared" si="134"/>
        <v>-536.54</v>
      </c>
      <c r="AI434" s="21">
        <f t="shared" si="135"/>
        <v>-0.2548278318689147</v>
      </c>
    </row>
    <row r="435" spans="1:35" ht="12.75" outlineLevel="1">
      <c r="A435" s="1" t="s">
        <v>1008</v>
      </c>
      <c r="B435" s="16" t="s">
        <v>1009</v>
      </c>
      <c r="C435" s="1" t="s">
        <v>1348</v>
      </c>
      <c r="E435" s="5">
        <v>0</v>
      </c>
      <c r="G435" s="5">
        <v>0</v>
      </c>
      <c r="I435" s="9">
        <f t="shared" si="128"/>
        <v>0</v>
      </c>
      <c r="K435" s="21">
        <f t="shared" si="129"/>
        <v>0</v>
      </c>
      <c r="M435" s="9">
        <v>0</v>
      </c>
      <c r="O435" s="9">
        <v>0</v>
      </c>
      <c r="Q435" s="9">
        <f t="shared" si="130"/>
        <v>0</v>
      </c>
      <c r="S435" s="21">
        <f t="shared" si="131"/>
        <v>0</v>
      </c>
      <c r="U435" s="9">
        <v>0</v>
      </c>
      <c r="W435" s="9">
        <v>0</v>
      </c>
      <c r="Y435" s="9">
        <f t="shared" si="132"/>
        <v>0</v>
      </c>
      <c r="AA435" s="21">
        <f t="shared" si="133"/>
        <v>0</v>
      </c>
      <c r="AC435" s="9">
        <v>0</v>
      </c>
      <c r="AE435" s="9">
        <v>-501.63</v>
      </c>
      <c r="AG435" s="9">
        <f t="shared" si="134"/>
        <v>501.63</v>
      </c>
      <c r="AI435" s="21" t="str">
        <f t="shared" si="135"/>
        <v>N.M.</v>
      </c>
    </row>
    <row r="436" spans="1:35" ht="12.75" outlineLevel="1">
      <c r="A436" s="1" t="s">
        <v>1010</v>
      </c>
      <c r="B436" s="16" t="s">
        <v>1011</v>
      </c>
      <c r="C436" s="1" t="s">
        <v>1349</v>
      </c>
      <c r="E436" s="5">
        <v>12554.59</v>
      </c>
      <c r="G436" s="5">
        <v>13656.25</v>
      </c>
      <c r="I436" s="9">
        <f t="shared" si="128"/>
        <v>-1101.6599999999999</v>
      </c>
      <c r="K436" s="21">
        <f t="shared" si="129"/>
        <v>-0.0806707551487414</v>
      </c>
      <c r="M436" s="9">
        <v>37948.15</v>
      </c>
      <c r="O436" s="9">
        <v>41232.58</v>
      </c>
      <c r="Q436" s="9">
        <f t="shared" si="130"/>
        <v>-3284.4300000000003</v>
      </c>
      <c r="S436" s="21">
        <f t="shared" si="131"/>
        <v>-0.0796561845026433</v>
      </c>
      <c r="U436" s="9">
        <v>37948.15</v>
      </c>
      <c r="W436" s="9">
        <v>41232.58</v>
      </c>
      <c r="Y436" s="9">
        <f t="shared" si="132"/>
        <v>-3284.4300000000003</v>
      </c>
      <c r="AA436" s="21">
        <f t="shared" si="133"/>
        <v>-0.0796561845026433</v>
      </c>
      <c r="AC436" s="9">
        <v>156796.16</v>
      </c>
      <c r="AE436" s="9">
        <v>169572.65000000002</v>
      </c>
      <c r="AG436" s="9">
        <f t="shared" si="134"/>
        <v>-12776.49000000002</v>
      </c>
      <c r="AI436" s="21">
        <f t="shared" si="135"/>
        <v>-0.07534522813673088</v>
      </c>
    </row>
    <row r="437" spans="1:35" ht="12.75" outlineLevel="1">
      <c r="A437" s="1" t="s">
        <v>1012</v>
      </c>
      <c r="B437" s="16" t="s">
        <v>1013</v>
      </c>
      <c r="C437" s="1" t="s">
        <v>1350</v>
      </c>
      <c r="E437" s="5">
        <v>-41246.55</v>
      </c>
      <c r="G437" s="5">
        <v>-348</v>
      </c>
      <c r="I437" s="9">
        <f t="shared" si="128"/>
        <v>-40898.55</v>
      </c>
      <c r="K437" s="21" t="str">
        <f t="shared" si="129"/>
        <v>N.M.</v>
      </c>
      <c r="M437" s="9">
        <v>-41246.55</v>
      </c>
      <c r="O437" s="9">
        <v>-1503</v>
      </c>
      <c r="Q437" s="9">
        <f t="shared" si="130"/>
        <v>-39743.55</v>
      </c>
      <c r="S437" s="21" t="str">
        <f t="shared" si="131"/>
        <v>N.M.</v>
      </c>
      <c r="U437" s="9">
        <v>-41246.55</v>
      </c>
      <c r="W437" s="9">
        <v>-1503</v>
      </c>
      <c r="Y437" s="9">
        <f t="shared" si="132"/>
        <v>-39743.55</v>
      </c>
      <c r="AA437" s="21" t="str">
        <f t="shared" si="133"/>
        <v>N.M.</v>
      </c>
      <c r="AC437" s="9">
        <v>-41959.55</v>
      </c>
      <c r="AE437" s="9">
        <v>-17443</v>
      </c>
      <c r="AG437" s="9">
        <f t="shared" si="134"/>
        <v>-24516.550000000003</v>
      </c>
      <c r="AI437" s="21">
        <f t="shared" si="135"/>
        <v>-1.4055237057845555</v>
      </c>
    </row>
    <row r="438" spans="1:35" ht="12.75" outlineLevel="1">
      <c r="A438" s="1" t="s">
        <v>1014</v>
      </c>
      <c r="B438" s="16" t="s">
        <v>1015</v>
      </c>
      <c r="C438" s="1" t="s">
        <v>1351</v>
      </c>
      <c r="E438" s="5">
        <v>160304</v>
      </c>
      <c r="G438" s="5">
        <v>-18501</v>
      </c>
      <c r="I438" s="9">
        <f t="shared" si="128"/>
        <v>178805</v>
      </c>
      <c r="K438" s="21">
        <f t="shared" si="129"/>
        <v>9.66461272363656</v>
      </c>
      <c r="M438" s="9">
        <v>309770</v>
      </c>
      <c r="O438" s="9">
        <v>415966</v>
      </c>
      <c r="Q438" s="9">
        <f t="shared" si="130"/>
        <v>-106196</v>
      </c>
      <c r="S438" s="21">
        <f t="shared" si="131"/>
        <v>-0.25529971199569196</v>
      </c>
      <c r="U438" s="9">
        <v>309770</v>
      </c>
      <c r="W438" s="9">
        <v>415966</v>
      </c>
      <c r="Y438" s="9">
        <f t="shared" si="132"/>
        <v>-106196</v>
      </c>
      <c r="AA438" s="21">
        <f t="shared" si="133"/>
        <v>-0.25529971199569196</v>
      </c>
      <c r="AC438" s="9">
        <v>202879</v>
      </c>
      <c r="AE438" s="9">
        <v>1612851</v>
      </c>
      <c r="AG438" s="9">
        <f t="shared" si="134"/>
        <v>-1409972</v>
      </c>
      <c r="AI438" s="21">
        <f t="shared" si="135"/>
        <v>-0.8742109469504623</v>
      </c>
    </row>
    <row r="439" spans="1:35" ht="12.75" outlineLevel="1">
      <c r="A439" s="1" t="s">
        <v>1016</v>
      </c>
      <c r="B439" s="16" t="s">
        <v>1017</v>
      </c>
      <c r="C439" s="1" t="s">
        <v>1352</v>
      </c>
      <c r="E439" s="5">
        <v>-11098.7</v>
      </c>
      <c r="G439" s="5">
        <v>4630.37</v>
      </c>
      <c r="I439" s="9">
        <f t="shared" si="128"/>
        <v>-15729.07</v>
      </c>
      <c r="K439" s="21">
        <f t="shared" si="129"/>
        <v>-3.3969358820137483</v>
      </c>
      <c r="M439" s="9">
        <v>-50686.93</v>
      </c>
      <c r="O439" s="9">
        <v>-8227.78</v>
      </c>
      <c r="Q439" s="9">
        <f t="shared" si="130"/>
        <v>-42459.15</v>
      </c>
      <c r="S439" s="21">
        <f t="shared" si="131"/>
        <v>-5.1604624819817735</v>
      </c>
      <c r="U439" s="9">
        <v>-50686.93</v>
      </c>
      <c r="W439" s="9">
        <v>-8227.78</v>
      </c>
      <c r="Y439" s="9">
        <f t="shared" si="132"/>
        <v>-42459.15</v>
      </c>
      <c r="AA439" s="21">
        <f t="shared" si="133"/>
        <v>-5.1604624819817735</v>
      </c>
      <c r="AC439" s="9">
        <v>-28859.65</v>
      </c>
      <c r="AE439" s="9">
        <v>-371623.68000000005</v>
      </c>
      <c r="AG439" s="9">
        <f t="shared" si="134"/>
        <v>342764.03</v>
      </c>
      <c r="AI439" s="21">
        <f t="shared" si="135"/>
        <v>0.9223417355966121</v>
      </c>
    </row>
    <row r="440" spans="1:35" ht="12.75" outlineLevel="1">
      <c r="A440" s="1" t="s">
        <v>1018</v>
      </c>
      <c r="B440" s="16" t="s">
        <v>1019</v>
      </c>
      <c r="C440" s="1" t="s">
        <v>1353</v>
      </c>
      <c r="E440" s="5">
        <v>-190.97</v>
      </c>
      <c r="G440" s="5">
        <v>-414.04</v>
      </c>
      <c r="I440" s="9">
        <f t="shared" si="128"/>
        <v>223.07000000000002</v>
      </c>
      <c r="K440" s="21">
        <f t="shared" si="129"/>
        <v>0.5387643705922134</v>
      </c>
      <c r="M440" s="9">
        <v>-766.49</v>
      </c>
      <c r="O440" s="9">
        <v>-944.11</v>
      </c>
      <c r="Q440" s="9">
        <f t="shared" si="130"/>
        <v>177.62</v>
      </c>
      <c r="S440" s="21">
        <f t="shared" si="131"/>
        <v>0.1881348571670674</v>
      </c>
      <c r="U440" s="9">
        <v>-766.49</v>
      </c>
      <c r="W440" s="9">
        <v>-944.11</v>
      </c>
      <c r="Y440" s="9">
        <f t="shared" si="132"/>
        <v>177.62</v>
      </c>
      <c r="AA440" s="21">
        <f t="shared" si="133"/>
        <v>0.1881348571670674</v>
      </c>
      <c r="AC440" s="9">
        <v>-4235.97</v>
      </c>
      <c r="AE440" s="9">
        <v>437.4599999999999</v>
      </c>
      <c r="AG440" s="9">
        <f t="shared" si="134"/>
        <v>-4673.43</v>
      </c>
      <c r="AI440" s="21" t="str">
        <f t="shared" si="135"/>
        <v>N.M.</v>
      </c>
    </row>
    <row r="441" spans="1:35" ht="12.75" outlineLevel="1">
      <c r="A441" s="1" t="s">
        <v>1020</v>
      </c>
      <c r="B441" s="16" t="s">
        <v>1021</v>
      </c>
      <c r="C441" s="1" t="s">
        <v>1354</v>
      </c>
      <c r="E441" s="5">
        <v>-7728.38</v>
      </c>
      <c r="G441" s="5">
        <v>0</v>
      </c>
      <c r="I441" s="9">
        <f t="shared" si="128"/>
        <v>-7728.38</v>
      </c>
      <c r="K441" s="21" t="str">
        <f t="shared" si="129"/>
        <v>N.M.</v>
      </c>
      <c r="M441" s="9">
        <v>-7120.63</v>
      </c>
      <c r="O441" s="9">
        <v>28.2</v>
      </c>
      <c r="Q441" s="9">
        <f t="shared" si="130"/>
        <v>-7148.83</v>
      </c>
      <c r="S441" s="21" t="str">
        <f t="shared" si="131"/>
        <v>N.M.</v>
      </c>
      <c r="U441" s="9">
        <v>-7120.63</v>
      </c>
      <c r="W441" s="9">
        <v>28.2</v>
      </c>
      <c r="Y441" s="9">
        <f t="shared" si="132"/>
        <v>-7148.83</v>
      </c>
      <c r="AA441" s="21" t="str">
        <f t="shared" si="133"/>
        <v>N.M.</v>
      </c>
      <c r="AC441" s="9">
        <v>7166.000000000001</v>
      </c>
      <c r="AE441" s="9">
        <v>4778.51</v>
      </c>
      <c r="AG441" s="9">
        <f t="shared" si="134"/>
        <v>2387.4900000000007</v>
      </c>
      <c r="AI441" s="21">
        <f t="shared" si="135"/>
        <v>0.49963063800222257</v>
      </c>
    </row>
    <row r="442" spans="1:35" ht="12.75" outlineLevel="1">
      <c r="A442" s="1" t="s">
        <v>1022</v>
      </c>
      <c r="B442" s="16" t="s">
        <v>1023</v>
      </c>
      <c r="C442" s="1" t="s">
        <v>1355</v>
      </c>
      <c r="E442" s="5">
        <v>0</v>
      </c>
      <c r="G442" s="5">
        <v>0</v>
      </c>
      <c r="I442" s="9">
        <f t="shared" si="128"/>
        <v>0</v>
      </c>
      <c r="K442" s="21">
        <f t="shared" si="129"/>
        <v>0</v>
      </c>
      <c r="M442" s="9">
        <v>0</v>
      </c>
      <c r="O442" s="9">
        <v>13.790000000000001</v>
      </c>
      <c r="Q442" s="9">
        <f t="shared" si="130"/>
        <v>-13.790000000000001</v>
      </c>
      <c r="S442" s="21" t="str">
        <f t="shared" si="131"/>
        <v>N.M.</v>
      </c>
      <c r="U442" s="9">
        <v>0</v>
      </c>
      <c r="W442" s="9">
        <v>13.790000000000001</v>
      </c>
      <c r="Y442" s="9">
        <f t="shared" si="132"/>
        <v>-13.790000000000001</v>
      </c>
      <c r="AA442" s="21" t="str">
        <f t="shared" si="133"/>
        <v>N.M.</v>
      </c>
      <c r="AC442" s="9">
        <v>0</v>
      </c>
      <c r="AE442" s="9">
        <v>8605.560000000001</v>
      </c>
      <c r="AG442" s="9">
        <f t="shared" si="134"/>
        <v>-8605.560000000001</v>
      </c>
      <c r="AI442" s="21" t="str">
        <f t="shared" si="135"/>
        <v>N.M.</v>
      </c>
    </row>
    <row r="443" spans="1:53" s="16" customFormat="1" ht="12.75">
      <c r="A443" s="16" t="s">
        <v>47</v>
      </c>
      <c r="C443" s="16" t="s">
        <v>1356</v>
      </c>
      <c r="D443" s="71"/>
      <c r="E443" s="71">
        <v>56830.603999999956</v>
      </c>
      <c r="F443" s="71"/>
      <c r="G443" s="71">
        <v>30318.470000000012</v>
      </c>
      <c r="H443" s="71"/>
      <c r="I443" s="71">
        <f>+E443-G443</f>
        <v>26512.133999999944</v>
      </c>
      <c r="J443" s="75" t="str">
        <f>IF((+E443-G443)=(I443),"  ",$AO$510)</f>
        <v>  </v>
      </c>
      <c r="K443" s="72">
        <f>IF(G443&lt;0,IF(I443=0,0,IF(OR(G443=0,E443=0),"N.M.",IF(ABS(I443/G443)&gt;=10,"N.M.",I443/(-G443)))),IF(I443=0,0,IF(OR(G443=0,E443=0),"N.M.",IF(ABS(I443/G443)&gt;=10,"N.M.",I443/G443))))</f>
        <v>0.8744548784948559</v>
      </c>
      <c r="L443" s="73"/>
      <c r="M443" s="71">
        <v>252467.00600000005</v>
      </c>
      <c r="N443" s="71"/>
      <c r="O443" s="71">
        <v>-7882.689999999805</v>
      </c>
      <c r="P443" s="71"/>
      <c r="Q443" s="71">
        <f>+M443-O443</f>
        <v>260349.69599999985</v>
      </c>
      <c r="R443" s="75" t="str">
        <f>IF((+M443-O443)=(Q443),"  ",$AO$510)</f>
        <v>  </v>
      </c>
      <c r="S443" s="72" t="str">
        <f>IF(O443&lt;0,IF(Q443=0,0,IF(OR(O443=0,M443=0),"N.M.",IF(ABS(Q443/O443)&gt;=10,"N.M.",Q443/(-O443)))),IF(Q443=0,0,IF(OR(O443=0,M443=0),"N.M.",IF(ABS(Q443/O443)&gt;=10,"N.M.",Q443/O443))))</f>
        <v>N.M.</v>
      </c>
      <c r="T443" s="73"/>
      <c r="U443" s="71">
        <v>252467.00600000005</v>
      </c>
      <c r="V443" s="71"/>
      <c r="W443" s="71">
        <v>-7882.689999999805</v>
      </c>
      <c r="X443" s="71"/>
      <c r="Y443" s="71">
        <f>+U443-W443</f>
        <v>260349.69599999985</v>
      </c>
      <c r="Z443" s="75" t="str">
        <f>IF((+U443-W443)=(Y443),"  ",$AO$510)</f>
        <v>  </v>
      </c>
      <c r="AA443" s="72" t="str">
        <f>IF(W443&lt;0,IF(Y443=0,0,IF(OR(W443=0,U443=0),"N.M.",IF(ABS(Y443/W443)&gt;=10,"N.M.",Y443/(-W443)))),IF(Y443=0,0,IF(OR(W443=0,U443=0),"N.M.",IF(ABS(Y443/W443)&gt;=10,"N.M.",Y443/W443))))</f>
        <v>N.M.</v>
      </c>
      <c r="AB443" s="73"/>
      <c r="AC443" s="71">
        <v>1531573.9739999997</v>
      </c>
      <c r="AD443" s="71"/>
      <c r="AE443" s="71">
        <v>512571.7500000006</v>
      </c>
      <c r="AF443" s="71"/>
      <c r="AG443" s="71">
        <f>+AC443-AE443</f>
        <v>1019002.2239999991</v>
      </c>
      <c r="AH443" s="75" t="str">
        <f>IF((+AC443-AE443)=(AG443),"  ",$AO$510)</f>
        <v>  </v>
      </c>
      <c r="AI443" s="72">
        <f>IF(AE443&lt;0,IF(AG443=0,0,IF(OR(AE443=0,AC443=0),"N.M.",IF(ABS(AG443/AE443)&gt;=10,"N.M.",AG443/(-AE443)))),IF(AG443=0,0,IF(OR(AE443=0,AC443=0),"N.M.",IF(ABS(AG443/AE443)&gt;=10,"N.M.",AG443/AE443))))</f>
        <v>1.9880186998210454</v>
      </c>
      <c r="AJ443" s="73"/>
      <c r="AK443" s="74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</row>
    <row r="444" spans="1:35" ht="12.75" outlineLevel="1">
      <c r="A444" s="1" t="s">
        <v>1024</v>
      </c>
      <c r="B444" s="16" t="s">
        <v>1025</v>
      </c>
      <c r="C444" s="1" t="s">
        <v>1308</v>
      </c>
      <c r="E444" s="5">
        <v>0</v>
      </c>
      <c r="G444" s="5">
        <v>-4583</v>
      </c>
      <c r="I444" s="9">
        <f aca="true" t="shared" si="136" ref="I444:I457">+E444-G444</f>
        <v>4583</v>
      </c>
      <c r="K444" s="21" t="str">
        <f aca="true" t="shared" si="137" ref="K444:K457">IF(G444&lt;0,IF(I444=0,0,IF(OR(G444=0,E444=0),"N.M.",IF(ABS(I444/G444)&gt;=10,"N.M.",I444/(-G444)))),IF(I444=0,0,IF(OR(G444=0,E444=0),"N.M.",IF(ABS(I444/G444)&gt;=10,"N.M.",I444/G444))))</f>
        <v>N.M.</v>
      </c>
      <c r="M444" s="9">
        <v>0</v>
      </c>
      <c r="O444" s="9">
        <v>-13749</v>
      </c>
      <c r="Q444" s="9">
        <f aca="true" t="shared" si="138" ref="Q444:Q457">+M444-O444</f>
        <v>13749</v>
      </c>
      <c r="S444" s="21" t="str">
        <f aca="true" t="shared" si="139" ref="S444:S457">IF(O444&lt;0,IF(Q444=0,0,IF(OR(O444=0,M444=0),"N.M.",IF(ABS(Q444/O444)&gt;=10,"N.M.",Q444/(-O444)))),IF(Q444=0,0,IF(OR(O444=0,M444=0),"N.M.",IF(ABS(Q444/O444)&gt;=10,"N.M.",Q444/O444))))</f>
        <v>N.M.</v>
      </c>
      <c r="U444" s="9">
        <v>0</v>
      </c>
      <c r="W444" s="9">
        <v>-13749</v>
      </c>
      <c r="Y444" s="9">
        <f aca="true" t="shared" si="140" ref="Y444:Y457">+U444-W444</f>
        <v>13749</v>
      </c>
      <c r="AA444" s="21" t="str">
        <f aca="true" t="shared" si="141" ref="AA444:AA457">IF(W444&lt;0,IF(Y444=0,0,IF(OR(W444=0,U444=0),"N.M.",IF(ABS(Y444/W444)&gt;=10,"N.M.",Y444/(-W444)))),IF(Y444=0,0,IF(OR(W444=0,U444=0),"N.M.",IF(ABS(Y444/W444)&gt;=10,"N.M.",Y444/W444))))</f>
        <v>N.M.</v>
      </c>
      <c r="AC444" s="9">
        <v>-41251</v>
      </c>
      <c r="AE444" s="9">
        <v>-13749</v>
      </c>
      <c r="AG444" s="9">
        <f aca="true" t="shared" si="142" ref="AG444:AG457">+AC444-AE444</f>
        <v>-27502</v>
      </c>
      <c r="AI444" s="21">
        <f aca="true" t="shared" si="143" ref="AI444:AI457">IF(AE444&lt;0,IF(AG444=0,0,IF(OR(AE444=0,AC444=0),"N.M.",IF(ABS(AG444/AE444)&gt;=10,"N.M.",AG444/(-AE444)))),IF(AG444=0,0,IF(OR(AE444=0,AC444=0),"N.M.",IF(ABS(AG444/AE444)&gt;=10,"N.M.",AG444/AE444))))</f>
        <v>-2.0002909302494727</v>
      </c>
    </row>
    <row r="445" spans="1:35" ht="12.75" outlineLevel="1">
      <c r="A445" s="1" t="s">
        <v>1026</v>
      </c>
      <c r="B445" s="16" t="s">
        <v>1027</v>
      </c>
      <c r="C445" s="1" t="s">
        <v>1308</v>
      </c>
      <c r="E445" s="5">
        <v>-4716</v>
      </c>
      <c r="G445" s="5">
        <v>0</v>
      </c>
      <c r="I445" s="9">
        <f t="shared" si="136"/>
        <v>-4716</v>
      </c>
      <c r="K445" s="21" t="str">
        <f t="shared" si="137"/>
        <v>N.M.</v>
      </c>
      <c r="M445" s="9">
        <v>-14148</v>
      </c>
      <c r="O445" s="9">
        <v>0</v>
      </c>
      <c r="Q445" s="9">
        <f t="shared" si="138"/>
        <v>-14148</v>
      </c>
      <c r="S445" s="21" t="str">
        <f t="shared" si="139"/>
        <v>N.M.</v>
      </c>
      <c r="U445" s="9">
        <v>-14148</v>
      </c>
      <c r="W445" s="9">
        <v>0</v>
      </c>
      <c r="Y445" s="9">
        <f t="shared" si="140"/>
        <v>-14148</v>
      </c>
      <c r="AA445" s="21" t="str">
        <f t="shared" si="141"/>
        <v>N.M.</v>
      </c>
      <c r="AC445" s="9">
        <v>-14148</v>
      </c>
      <c r="AE445" s="9">
        <v>0</v>
      </c>
      <c r="AG445" s="9">
        <f t="shared" si="142"/>
        <v>-14148</v>
      </c>
      <c r="AI445" s="21" t="str">
        <f t="shared" si="143"/>
        <v>N.M.</v>
      </c>
    </row>
    <row r="446" spans="1:35" ht="12.75" outlineLevel="1">
      <c r="A446" s="1" t="s">
        <v>1028</v>
      </c>
      <c r="B446" s="16" t="s">
        <v>1029</v>
      </c>
      <c r="C446" s="1" t="s">
        <v>1357</v>
      </c>
      <c r="E446" s="5">
        <v>0</v>
      </c>
      <c r="G446" s="5">
        <v>0</v>
      </c>
      <c r="I446" s="9">
        <f t="shared" si="136"/>
        <v>0</v>
      </c>
      <c r="K446" s="21">
        <f t="shared" si="137"/>
        <v>0</v>
      </c>
      <c r="M446" s="9">
        <v>0</v>
      </c>
      <c r="O446" s="9">
        <v>0</v>
      </c>
      <c r="Q446" s="9">
        <f t="shared" si="138"/>
        <v>0</v>
      </c>
      <c r="S446" s="21">
        <f t="shared" si="139"/>
        <v>0</v>
      </c>
      <c r="U446" s="9">
        <v>0</v>
      </c>
      <c r="W446" s="9">
        <v>0</v>
      </c>
      <c r="Y446" s="9">
        <f t="shared" si="140"/>
        <v>0</v>
      </c>
      <c r="AA446" s="21">
        <f t="shared" si="141"/>
        <v>0</v>
      </c>
      <c r="AC446" s="9">
        <v>0</v>
      </c>
      <c r="AE446" s="9">
        <v>-155867.44</v>
      </c>
      <c r="AG446" s="9">
        <f t="shared" si="142"/>
        <v>155867.44</v>
      </c>
      <c r="AI446" s="21" t="str">
        <f t="shared" si="143"/>
        <v>N.M.</v>
      </c>
    </row>
    <row r="447" spans="1:35" ht="12.75" outlineLevel="1">
      <c r="A447" s="1" t="s">
        <v>1030</v>
      </c>
      <c r="B447" s="16" t="s">
        <v>1031</v>
      </c>
      <c r="C447" s="1" t="s">
        <v>1358</v>
      </c>
      <c r="E447" s="5">
        <v>-38061.76</v>
      </c>
      <c r="G447" s="5">
        <v>-10739.69</v>
      </c>
      <c r="I447" s="9">
        <f t="shared" si="136"/>
        <v>-27322.07</v>
      </c>
      <c r="K447" s="21">
        <f t="shared" si="137"/>
        <v>-2.5440278071340976</v>
      </c>
      <c r="M447" s="9">
        <v>-87562.51</v>
      </c>
      <c r="O447" s="9">
        <v>-31145.2</v>
      </c>
      <c r="Q447" s="9">
        <f t="shared" si="138"/>
        <v>-56417.31</v>
      </c>
      <c r="S447" s="21">
        <f t="shared" si="139"/>
        <v>-1.811428727380142</v>
      </c>
      <c r="U447" s="9">
        <v>-87562.51</v>
      </c>
      <c r="W447" s="9">
        <v>-31145.2</v>
      </c>
      <c r="Y447" s="9">
        <f t="shared" si="140"/>
        <v>-56417.31</v>
      </c>
      <c r="AA447" s="21">
        <f t="shared" si="141"/>
        <v>-1.811428727380142</v>
      </c>
      <c r="AC447" s="9">
        <v>-200831.18</v>
      </c>
      <c r="AE447" s="9">
        <v>-1695654.0599999998</v>
      </c>
      <c r="AG447" s="9">
        <f t="shared" si="142"/>
        <v>1494822.88</v>
      </c>
      <c r="AI447" s="21">
        <f t="shared" si="143"/>
        <v>0.8815612307147132</v>
      </c>
    </row>
    <row r="448" spans="1:35" ht="12.75" outlineLevel="1">
      <c r="A448" s="1" t="s">
        <v>1032</v>
      </c>
      <c r="B448" s="16" t="s">
        <v>1033</v>
      </c>
      <c r="C448" s="1" t="s">
        <v>1359</v>
      </c>
      <c r="E448" s="5">
        <v>-589.5600000000001</v>
      </c>
      <c r="G448" s="5">
        <v>-368.08</v>
      </c>
      <c r="I448" s="9">
        <f t="shared" si="136"/>
        <v>-221.48000000000008</v>
      </c>
      <c r="K448" s="21">
        <f t="shared" si="137"/>
        <v>-0.6017170180395568</v>
      </c>
      <c r="M448" s="9">
        <v>-905.35</v>
      </c>
      <c r="O448" s="9">
        <v>-521.02</v>
      </c>
      <c r="Q448" s="9">
        <f t="shared" si="138"/>
        <v>-384.33000000000004</v>
      </c>
      <c r="S448" s="21">
        <f t="shared" si="139"/>
        <v>-0.7376492265172163</v>
      </c>
      <c r="U448" s="9">
        <v>-905.35</v>
      </c>
      <c r="W448" s="9">
        <v>-521.02</v>
      </c>
      <c r="Y448" s="9">
        <f t="shared" si="140"/>
        <v>-384.33000000000004</v>
      </c>
      <c r="AA448" s="21">
        <f t="shared" si="141"/>
        <v>-0.7376492265172163</v>
      </c>
      <c r="AC448" s="9">
        <v>-1642.81</v>
      </c>
      <c r="AE448" s="9">
        <v>-685.49</v>
      </c>
      <c r="AG448" s="9">
        <f t="shared" si="142"/>
        <v>-957.3199999999999</v>
      </c>
      <c r="AI448" s="21">
        <f t="shared" si="143"/>
        <v>-1.39654845439029</v>
      </c>
    </row>
    <row r="449" spans="1:35" ht="12.75" outlineLevel="1">
      <c r="A449" s="1" t="s">
        <v>1034</v>
      </c>
      <c r="B449" s="16" t="s">
        <v>1035</v>
      </c>
      <c r="C449" s="1" t="s">
        <v>1360</v>
      </c>
      <c r="E449" s="5">
        <v>0</v>
      </c>
      <c r="G449" s="5">
        <v>0</v>
      </c>
      <c r="I449" s="9">
        <f t="shared" si="136"/>
        <v>0</v>
      </c>
      <c r="K449" s="21">
        <f t="shared" si="137"/>
        <v>0</v>
      </c>
      <c r="M449" s="9">
        <v>0</v>
      </c>
      <c r="O449" s="9">
        <v>0</v>
      </c>
      <c r="Q449" s="9">
        <f t="shared" si="138"/>
        <v>0</v>
      </c>
      <c r="S449" s="21">
        <f t="shared" si="139"/>
        <v>0</v>
      </c>
      <c r="U449" s="9">
        <v>0</v>
      </c>
      <c r="W449" s="9">
        <v>0</v>
      </c>
      <c r="Y449" s="9">
        <f t="shared" si="140"/>
        <v>0</v>
      </c>
      <c r="AA449" s="21">
        <f t="shared" si="141"/>
        <v>0</v>
      </c>
      <c r="AC449" s="9">
        <v>0</v>
      </c>
      <c r="AE449" s="9">
        <v>74948</v>
      </c>
      <c r="AG449" s="9">
        <f t="shared" si="142"/>
        <v>-74948</v>
      </c>
      <c r="AI449" s="21" t="str">
        <f t="shared" si="143"/>
        <v>N.M.</v>
      </c>
    </row>
    <row r="450" spans="1:35" ht="12.75" outlineLevel="1">
      <c r="A450" s="1" t="s">
        <v>1036</v>
      </c>
      <c r="B450" s="16" t="s">
        <v>1037</v>
      </c>
      <c r="C450" s="1" t="s">
        <v>1361</v>
      </c>
      <c r="E450" s="5">
        <v>-18173.24</v>
      </c>
      <c r="G450" s="5">
        <v>-4840.8</v>
      </c>
      <c r="I450" s="9">
        <f t="shared" si="136"/>
        <v>-13332.440000000002</v>
      </c>
      <c r="K450" s="21">
        <f t="shared" si="137"/>
        <v>-2.7541811270864325</v>
      </c>
      <c r="M450" s="9">
        <v>-132820.19</v>
      </c>
      <c r="O450" s="9">
        <v>45059.53</v>
      </c>
      <c r="Q450" s="9">
        <f t="shared" si="138"/>
        <v>-177879.72</v>
      </c>
      <c r="S450" s="21">
        <f t="shared" si="139"/>
        <v>-3.9476603506516823</v>
      </c>
      <c r="U450" s="9">
        <v>-132820.19</v>
      </c>
      <c r="W450" s="9">
        <v>45059.53</v>
      </c>
      <c r="Y450" s="9">
        <f t="shared" si="140"/>
        <v>-177879.72</v>
      </c>
      <c r="AA450" s="21">
        <f t="shared" si="141"/>
        <v>-3.9476603506516823</v>
      </c>
      <c r="AC450" s="9">
        <v>-272639.70999999996</v>
      </c>
      <c r="AE450" s="9">
        <v>-304088.524</v>
      </c>
      <c r="AG450" s="9">
        <f t="shared" si="142"/>
        <v>31448.814000000013</v>
      </c>
      <c r="AI450" s="21">
        <f t="shared" si="143"/>
        <v>0.10341993044104492</v>
      </c>
    </row>
    <row r="451" spans="1:35" ht="12.75" outlineLevel="1">
      <c r="A451" s="1" t="s">
        <v>1038</v>
      </c>
      <c r="B451" s="16" t="s">
        <v>1039</v>
      </c>
      <c r="C451" s="1" t="s">
        <v>1362</v>
      </c>
      <c r="E451" s="5">
        <v>-684.33</v>
      </c>
      <c r="G451" s="5">
        <v>-366.8</v>
      </c>
      <c r="I451" s="9">
        <f t="shared" si="136"/>
        <v>-317.53000000000003</v>
      </c>
      <c r="K451" s="21">
        <f t="shared" si="137"/>
        <v>-0.8656761177753545</v>
      </c>
      <c r="M451" s="9">
        <v>-58010.130000000005</v>
      </c>
      <c r="O451" s="9">
        <v>-6460.41</v>
      </c>
      <c r="Q451" s="9">
        <f t="shared" si="138"/>
        <v>-51549.72</v>
      </c>
      <c r="S451" s="21">
        <f t="shared" si="139"/>
        <v>-7.979326389501596</v>
      </c>
      <c r="U451" s="9">
        <v>-58010.130000000005</v>
      </c>
      <c r="W451" s="9">
        <v>-6460.41</v>
      </c>
      <c r="Y451" s="9">
        <f t="shared" si="140"/>
        <v>-51549.72</v>
      </c>
      <c r="AA451" s="21">
        <f t="shared" si="141"/>
        <v>-7.979326389501596</v>
      </c>
      <c r="AC451" s="9">
        <v>-61278.020000000004</v>
      </c>
      <c r="AE451" s="9">
        <v>-37834.82</v>
      </c>
      <c r="AG451" s="9">
        <f t="shared" si="142"/>
        <v>-23443.200000000004</v>
      </c>
      <c r="AI451" s="21">
        <f t="shared" si="143"/>
        <v>-0.6196197048115996</v>
      </c>
    </row>
    <row r="452" spans="1:35" ht="12.75" outlineLevel="1">
      <c r="A452" s="1" t="s">
        <v>1040</v>
      </c>
      <c r="B452" s="16" t="s">
        <v>1041</v>
      </c>
      <c r="C452" s="1" t="s">
        <v>1363</v>
      </c>
      <c r="E452" s="5">
        <v>0</v>
      </c>
      <c r="G452" s="5">
        <v>0</v>
      </c>
      <c r="I452" s="9">
        <f t="shared" si="136"/>
        <v>0</v>
      </c>
      <c r="K452" s="21">
        <f t="shared" si="137"/>
        <v>0</v>
      </c>
      <c r="M452" s="9">
        <v>0</v>
      </c>
      <c r="O452" s="9">
        <v>0</v>
      </c>
      <c r="Q452" s="9">
        <f t="shared" si="138"/>
        <v>0</v>
      </c>
      <c r="S452" s="21">
        <f t="shared" si="139"/>
        <v>0</v>
      </c>
      <c r="U452" s="9">
        <v>0</v>
      </c>
      <c r="W452" s="9">
        <v>0</v>
      </c>
      <c r="Y452" s="9">
        <f t="shared" si="140"/>
        <v>0</v>
      </c>
      <c r="AA452" s="21">
        <f t="shared" si="141"/>
        <v>0</v>
      </c>
      <c r="AC452" s="9">
        <v>0</v>
      </c>
      <c r="AE452" s="9">
        <v>11795.880000000001</v>
      </c>
      <c r="AG452" s="9">
        <f t="shared" si="142"/>
        <v>-11795.880000000001</v>
      </c>
      <c r="AI452" s="21" t="str">
        <f t="shared" si="143"/>
        <v>N.M.</v>
      </c>
    </row>
    <row r="453" spans="1:35" ht="12.75" outlineLevel="1">
      <c r="A453" s="1" t="s">
        <v>1042</v>
      </c>
      <c r="B453" s="16" t="s">
        <v>1043</v>
      </c>
      <c r="C453" s="1" t="s">
        <v>1364</v>
      </c>
      <c r="E453" s="5">
        <v>-6974.05</v>
      </c>
      <c r="G453" s="5">
        <v>-13468.17</v>
      </c>
      <c r="I453" s="9">
        <f t="shared" si="136"/>
        <v>6494.12</v>
      </c>
      <c r="K453" s="21">
        <f t="shared" si="137"/>
        <v>0.48218280583033923</v>
      </c>
      <c r="M453" s="9">
        <v>-28069.95</v>
      </c>
      <c r="O453" s="9">
        <v>-134414.45</v>
      </c>
      <c r="Q453" s="9">
        <f t="shared" si="138"/>
        <v>106344.50000000001</v>
      </c>
      <c r="S453" s="21">
        <f t="shared" si="139"/>
        <v>0.791168657834035</v>
      </c>
      <c r="U453" s="9">
        <v>-28069.95</v>
      </c>
      <c r="W453" s="9">
        <v>-134414.45</v>
      </c>
      <c r="Y453" s="9">
        <f t="shared" si="140"/>
        <v>106344.50000000001</v>
      </c>
      <c r="AA453" s="21">
        <f t="shared" si="141"/>
        <v>0.791168657834035</v>
      </c>
      <c r="AC453" s="9">
        <v>-91257.78</v>
      </c>
      <c r="AE453" s="9">
        <v>-169526.96000000002</v>
      </c>
      <c r="AG453" s="9">
        <f t="shared" si="142"/>
        <v>78269.18000000002</v>
      </c>
      <c r="AI453" s="21">
        <f t="shared" si="143"/>
        <v>0.4616916388992052</v>
      </c>
    </row>
    <row r="454" spans="1:35" ht="12.75" outlineLevel="1">
      <c r="A454" s="1" t="s">
        <v>1044</v>
      </c>
      <c r="B454" s="16" t="s">
        <v>1045</v>
      </c>
      <c r="C454" s="1" t="s">
        <v>1365</v>
      </c>
      <c r="E454" s="5">
        <v>0</v>
      </c>
      <c r="G454" s="5">
        <v>0</v>
      </c>
      <c r="I454" s="9">
        <f t="shared" si="136"/>
        <v>0</v>
      </c>
      <c r="K454" s="21">
        <f t="shared" si="137"/>
        <v>0</v>
      </c>
      <c r="M454" s="9">
        <v>0</v>
      </c>
      <c r="O454" s="9">
        <v>0</v>
      </c>
      <c r="Q454" s="9">
        <f t="shared" si="138"/>
        <v>0</v>
      </c>
      <c r="S454" s="21">
        <f t="shared" si="139"/>
        <v>0</v>
      </c>
      <c r="U454" s="9">
        <v>0</v>
      </c>
      <c r="W454" s="9">
        <v>0</v>
      </c>
      <c r="Y454" s="9">
        <f t="shared" si="140"/>
        <v>0</v>
      </c>
      <c r="AA454" s="21">
        <f t="shared" si="141"/>
        <v>0</v>
      </c>
      <c r="AC454" s="9">
        <v>-67.06</v>
      </c>
      <c r="AE454" s="9">
        <v>-43.83</v>
      </c>
      <c r="AG454" s="9">
        <f t="shared" si="142"/>
        <v>-23.230000000000004</v>
      </c>
      <c r="AI454" s="21">
        <f t="shared" si="143"/>
        <v>-0.5300022815423228</v>
      </c>
    </row>
    <row r="455" spans="1:35" ht="12.75" outlineLevel="1">
      <c r="A455" s="1" t="s">
        <v>1046</v>
      </c>
      <c r="B455" s="16" t="s">
        <v>1047</v>
      </c>
      <c r="C455" s="1" t="s">
        <v>1366</v>
      </c>
      <c r="E455" s="5">
        <v>-1996.31</v>
      </c>
      <c r="G455" s="5">
        <v>-4863.14</v>
      </c>
      <c r="I455" s="9">
        <f t="shared" si="136"/>
        <v>2866.8300000000004</v>
      </c>
      <c r="K455" s="21">
        <f t="shared" si="137"/>
        <v>0.5895018444873066</v>
      </c>
      <c r="M455" s="9">
        <v>-4161.6</v>
      </c>
      <c r="O455" s="9">
        <v>2942.828</v>
      </c>
      <c r="Q455" s="9">
        <f t="shared" si="138"/>
        <v>-7104.428</v>
      </c>
      <c r="S455" s="21">
        <f t="shared" si="139"/>
        <v>-2.414149926533253</v>
      </c>
      <c r="U455" s="9">
        <v>-4161.6</v>
      </c>
      <c r="W455" s="9">
        <v>2942.828</v>
      </c>
      <c r="Y455" s="9">
        <f t="shared" si="140"/>
        <v>-7104.428</v>
      </c>
      <c r="AA455" s="21">
        <f t="shared" si="141"/>
        <v>-2.414149926533253</v>
      </c>
      <c r="AC455" s="9">
        <v>-7074.570000000001</v>
      </c>
      <c r="AE455" s="9">
        <v>-19729.622</v>
      </c>
      <c r="AG455" s="9">
        <f t="shared" si="142"/>
        <v>12655.052</v>
      </c>
      <c r="AI455" s="21">
        <f t="shared" si="143"/>
        <v>0.6414239461860952</v>
      </c>
    </row>
    <row r="456" spans="1:35" ht="12.75" outlineLevel="1">
      <c r="A456" s="1" t="s">
        <v>1048</v>
      </c>
      <c r="B456" s="16" t="s">
        <v>1049</v>
      </c>
      <c r="C456" s="1" t="s">
        <v>1367</v>
      </c>
      <c r="E456" s="5">
        <v>-148.28</v>
      </c>
      <c r="G456" s="5">
        <v>-170.02</v>
      </c>
      <c r="I456" s="9">
        <f t="shared" si="136"/>
        <v>21.74000000000001</v>
      </c>
      <c r="K456" s="21">
        <f t="shared" si="137"/>
        <v>0.12786730972826732</v>
      </c>
      <c r="M456" s="9">
        <v>-148.28</v>
      </c>
      <c r="O456" s="9">
        <v>-170.02</v>
      </c>
      <c r="Q456" s="9">
        <f t="shared" si="138"/>
        <v>21.74000000000001</v>
      </c>
      <c r="S456" s="21">
        <f t="shared" si="139"/>
        <v>0.12786730972826732</v>
      </c>
      <c r="U456" s="9">
        <v>-148.28</v>
      </c>
      <c r="W456" s="9">
        <v>-170.02</v>
      </c>
      <c r="Y456" s="9">
        <f t="shared" si="140"/>
        <v>21.74000000000001</v>
      </c>
      <c r="AA456" s="21">
        <f t="shared" si="141"/>
        <v>0.12786730972826732</v>
      </c>
      <c r="AC456" s="9">
        <v>-822.01</v>
      </c>
      <c r="AE456" s="9">
        <v>-170.02</v>
      </c>
      <c r="AG456" s="9">
        <f t="shared" si="142"/>
        <v>-651.99</v>
      </c>
      <c r="AI456" s="21">
        <f t="shared" si="143"/>
        <v>-3.8347841430419947</v>
      </c>
    </row>
    <row r="457" spans="1:35" ht="12.75" outlineLevel="1">
      <c r="A457" s="1" t="s">
        <v>1050</v>
      </c>
      <c r="B457" s="16" t="s">
        <v>1051</v>
      </c>
      <c r="C457" s="1" t="s">
        <v>1368</v>
      </c>
      <c r="E457" s="5">
        <v>-53.77</v>
      </c>
      <c r="G457" s="5">
        <v>0</v>
      </c>
      <c r="I457" s="9">
        <f t="shared" si="136"/>
        <v>-53.77</v>
      </c>
      <c r="K457" s="21" t="str">
        <f t="shared" si="137"/>
        <v>N.M.</v>
      </c>
      <c r="M457" s="9">
        <v>-53.77</v>
      </c>
      <c r="O457" s="9">
        <v>0</v>
      </c>
      <c r="Q457" s="9">
        <f t="shared" si="138"/>
        <v>-53.77</v>
      </c>
      <c r="S457" s="21" t="str">
        <f t="shared" si="139"/>
        <v>N.M.</v>
      </c>
      <c r="U457" s="9">
        <v>-53.77</v>
      </c>
      <c r="W457" s="9">
        <v>0</v>
      </c>
      <c r="Y457" s="9">
        <f t="shared" si="140"/>
        <v>-53.77</v>
      </c>
      <c r="AA457" s="21" t="str">
        <f t="shared" si="141"/>
        <v>N.M.</v>
      </c>
      <c r="AC457" s="9">
        <v>-7624.6</v>
      </c>
      <c r="AE457" s="9">
        <v>-2987.66</v>
      </c>
      <c r="AG457" s="9">
        <f t="shared" si="142"/>
        <v>-4636.9400000000005</v>
      </c>
      <c r="AI457" s="21">
        <f t="shared" si="143"/>
        <v>-1.5520306862226627</v>
      </c>
    </row>
    <row r="458" spans="1:53" s="16" customFormat="1" ht="12.75">
      <c r="A458" s="16" t="s">
        <v>48</v>
      </c>
      <c r="C458" s="16" t="s">
        <v>1369</v>
      </c>
      <c r="D458" s="9"/>
      <c r="E458" s="9">
        <v>-71397.3</v>
      </c>
      <c r="F458" s="9"/>
      <c r="G458" s="9">
        <v>-39399.7</v>
      </c>
      <c r="H458" s="9"/>
      <c r="I458" s="9">
        <f>+E458-G458</f>
        <v>-31997.600000000006</v>
      </c>
      <c r="J458" s="37" t="str">
        <f>IF((+E458-G458)=(I458),"  ",$AO$510)</f>
        <v>  </v>
      </c>
      <c r="K458" s="38">
        <f>IF(G458&lt;0,IF(I458=0,0,IF(OR(G458=0,E458=0),"N.M.",IF(ABS(I458/G458)&gt;=10,"N.M.",I458/(-G458)))),IF(I458=0,0,IF(OR(G458=0,E458=0),"N.M.",IF(ABS(I458/G458)&gt;=10,"N.M.",I458/G458))))</f>
        <v>-0.8121280111269885</v>
      </c>
      <c r="L458" s="39"/>
      <c r="M458" s="9">
        <v>-325879.78</v>
      </c>
      <c r="N458" s="9"/>
      <c r="O458" s="9">
        <v>-138457.742</v>
      </c>
      <c r="P458" s="9"/>
      <c r="Q458" s="9">
        <f>+M458-O458</f>
        <v>-187422.03800000003</v>
      </c>
      <c r="R458" s="37" t="str">
        <f>IF((+M458-O458)=(Q458),"  ",$AO$510)</f>
        <v>  </v>
      </c>
      <c r="S458" s="38">
        <f>IF(O458&lt;0,IF(Q458=0,0,IF(OR(O458=0,M458=0),"N.M.",IF(ABS(Q458/O458)&gt;=10,"N.M.",Q458/(-O458)))),IF(Q458=0,0,IF(OR(O458=0,M458=0),"N.M.",IF(ABS(Q458/O458)&gt;=10,"N.M.",Q458/O458))))</f>
        <v>-1.3536407231023602</v>
      </c>
      <c r="T458" s="39"/>
      <c r="U458" s="9">
        <v>-325879.78</v>
      </c>
      <c r="V458" s="9"/>
      <c r="W458" s="9">
        <v>-138457.742</v>
      </c>
      <c r="X458" s="9"/>
      <c r="Y458" s="9">
        <f>+U458-W458</f>
        <v>-187422.03800000003</v>
      </c>
      <c r="Z458" s="37" t="str">
        <f>IF((+U458-W458)=(Y458),"  ",$AO$510)</f>
        <v>  </v>
      </c>
      <c r="AA458" s="38">
        <f>IF(W458&lt;0,IF(Y458=0,0,IF(OR(W458=0,U458=0),"N.M.",IF(ABS(Y458/W458)&gt;=10,"N.M.",Y458/(-W458)))),IF(Y458=0,0,IF(OR(W458=0,U458=0),"N.M.",IF(ABS(Y458/W458)&gt;=10,"N.M.",Y458/W458))))</f>
        <v>-1.3536407231023602</v>
      </c>
      <c r="AB458" s="39"/>
      <c r="AC458" s="9">
        <v>-698636.74</v>
      </c>
      <c r="AD458" s="9"/>
      <c r="AE458" s="9">
        <v>-2313593.5460000006</v>
      </c>
      <c r="AF458" s="9"/>
      <c r="AG458" s="9">
        <f>+AC458-AE458</f>
        <v>1614956.8060000006</v>
      </c>
      <c r="AH458" s="37" t="str">
        <f>IF((+AC458-AE458)=(AG458),"  ",$AO$510)</f>
        <v>  </v>
      </c>
      <c r="AI458" s="38">
        <f>IF(AE458&lt;0,IF(AG458=0,0,IF(OR(AE458=0,AC458=0),"N.M.",IF(ABS(AG458/AE458)&gt;=10,"N.M.",AG458/(-AE458)))),IF(AG458=0,0,IF(OR(AE458=0,AC458=0),"N.M.",IF(ABS(AG458/AE458)&gt;=10,"N.M.",AG458/AE458))))</f>
        <v>0.6980296123284571</v>
      </c>
      <c r="AJ458" s="39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</row>
    <row r="459" spans="1:35" ht="12.75" outlineLevel="1">
      <c r="A459" s="1" t="s">
        <v>1052</v>
      </c>
      <c r="B459" s="16" t="s">
        <v>1053</v>
      </c>
      <c r="C459" s="1" t="s">
        <v>1370</v>
      </c>
      <c r="E459" s="5">
        <v>-27792.49</v>
      </c>
      <c r="G459" s="5">
        <v>-1890.53</v>
      </c>
      <c r="I459" s="9">
        <f aca="true" t="shared" si="144" ref="I459:I465">+E459-G459</f>
        <v>-25901.960000000003</v>
      </c>
      <c r="K459" s="21" t="str">
        <f aca="true" t="shared" si="145" ref="K459:K465">IF(G459&lt;0,IF(I459=0,0,IF(OR(G459=0,E459=0),"N.M.",IF(ABS(I459/G459)&gt;=10,"N.M.",I459/(-G459)))),IF(I459=0,0,IF(OR(G459=0,E459=0),"N.M.",IF(ABS(I459/G459)&gt;=10,"N.M.",I459/G459))))</f>
        <v>N.M.</v>
      </c>
      <c r="M459" s="9">
        <v>-24338</v>
      </c>
      <c r="O459" s="9">
        <v>-119115.88</v>
      </c>
      <c r="Q459" s="9">
        <f aca="true" t="shared" si="146" ref="Q459:Q465">+M459-O459</f>
        <v>94777.88</v>
      </c>
      <c r="S459" s="21">
        <f aca="true" t="shared" si="147" ref="S459:S465">IF(O459&lt;0,IF(Q459=0,0,IF(OR(O459=0,M459=0),"N.M.",IF(ABS(Q459/O459)&gt;=10,"N.M.",Q459/(-O459)))),IF(Q459=0,0,IF(OR(O459=0,M459=0),"N.M.",IF(ABS(Q459/O459)&gt;=10,"N.M.",Q459/O459))))</f>
        <v>0.7956779566250949</v>
      </c>
      <c r="U459" s="9">
        <v>-24338</v>
      </c>
      <c r="W459" s="9">
        <v>-119115.88</v>
      </c>
      <c r="Y459" s="9">
        <f aca="true" t="shared" si="148" ref="Y459:Y465">+U459-W459</f>
        <v>94777.88</v>
      </c>
      <c r="AA459" s="21">
        <f aca="true" t="shared" si="149" ref="AA459:AA465">IF(W459&lt;0,IF(Y459=0,0,IF(OR(W459=0,U459=0),"N.M.",IF(ABS(Y459/W459)&gt;=10,"N.M.",Y459/(-W459)))),IF(Y459=0,0,IF(OR(W459=0,U459=0),"N.M.",IF(ABS(Y459/W459)&gt;=10,"N.M.",Y459/W459))))</f>
        <v>0.7956779566250949</v>
      </c>
      <c r="AC459" s="9">
        <v>-197522.07</v>
      </c>
      <c r="AE459" s="9">
        <v>-375677.23</v>
      </c>
      <c r="AG459" s="9">
        <f aca="true" t="shared" si="150" ref="AG459:AG465">+AC459-AE459</f>
        <v>178155.15999999997</v>
      </c>
      <c r="AI459" s="21">
        <f aca="true" t="shared" si="151" ref="AI459:AI465">IF(AE459&lt;0,IF(AG459=0,0,IF(OR(AE459=0,AC459=0),"N.M.",IF(ABS(AG459/AE459)&gt;=10,"N.M.",AG459/(-AE459)))),IF(AG459=0,0,IF(OR(AE459=0,AC459=0),"N.M.",IF(ABS(AG459/AE459)&gt;=10,"N.M.",AG459/AE459))))</f>
        <v>0.4742240034084578</v>
      </c>
    </row>
    <row r="460" spans="1:35" ht="12.75" outlineLevel="1">
      <c r="A460" s="1" t="s">
        <v>1054</v>
      </c>
      <c r="B460" s="16" t="s">
        <v>1055</v>
      </c>
      <c r="C460" s="1" t="s">
        <v>1371</v>
      </c>
      <c r="E460" s="5">
        <v>0</v>
      </c>
      <c r="G460" s="5">
        <v>0</v>
      </c>
      <c r="I460" s="9">
        <f t="shared" si="144"/>
        <v>0</v>
      </c>
      <c r="K460" s="21">
        <f t="shared" si="145"/>
        <v>0</v>
      </c>
      <c r="M460" s="9">
        <v>0</v>
      </c>
      <c r="O460" s="9">
        <v>0</v>
      </c>
      <c r="Q460" s="9">
        <f t="shared" si="146"/>
        <v>0</v>
      </c>
      <c r="S460" s="21">
        <f t="shared" si="147"/>
        <v>0</v>
      </c>
      <c r="U460" s="9">
        <v>0</v>
      </c>
      <c r="W460" s="9">
        <v>0</v>
      </c>
      <c r="Y460" s="9">
        <f t="shared" si="148"/>
        <v>0</v>
      </c>
      <c r="AA460" s="21">
        <f t="shared" si="149"/>
        <v>0</v>
      </c>
      <c r="AC460" s="9">
        <v>0</v>
      </c>
      <c r="AE460" s="9">
        <v>-21874.100000000002</v>
      </c>
      <c r="AG460" s="9">
        <f t="shared" si="150"/>
        <v>21874.100000000002</v>
      </c>
      <c r="AI460" s="21" t="str">
        <f t="shared" si="151"/>
        <v>N.M.</v>
      </c>
    </row>
    <row r="461" spans="1:35" ht="12.75" outlineLevel="1">
      <c r="A461" s="1" t="s">
        <v>1056</v>
      </c>
      <c r="B461" s="16" t="s">
        <v>1057</v>
      </c>
      <c r="C461" s="1" t="s">
        <v>1371</v>
      </c>
      <c r="E461" s="5">
        <v>0</v>
      </c>
      <c r="G461" s="5">
        <v>0</v>
      </c>
      <c r="I461" s="9">
        <f t="shared" si="144"/>
        <v>0</v>
      </c>
      <c r="K461" s="21">
        <f t="shared" si="145"/>
        <v>0</v>
      </c>
      <c r="M461" s="9">
        <v>0</v>
      </c>
      <c r="O461" s="9">
        <v>0</v>
      </c>
      <c r="Q461" s="9">
        <f t="shared" si="146"/>
        <v>0</v>
      </c>
      <c r="S461" s="21">
        <f t="shared" si="147"/>
        <v>0</v>
      </c>
      <c r="U461" s="9">
        <v>0</v>
      </c>
      <c r="W461" s="9">
        <v>0</v>
      </c>
      <c r="Y461" s="9">
        <f t="shared" si="148"/>
        <v>0</v>
      </c>
      <c r="AA461" s="21">
        <f t="shared" si="149"/>
        <v>0</v>
      </c>
      <c r="AC461" s="9">
        <v>5460.84</v>
      </c>
      <c r="AE461" s="9">
        <v>-15228.89</v>
      </c>
      <c r="AG461" s="9">
        <f t="shared" si="150"/>
        <v>20689.73</v>
      </c>
      <c r="AI461" s="21">
        <f t="shared" si="151"/>
        <v>1.358584243500347</v>
      </c>
    </row>
    <row r="462" spans="1:35" ht="12.75" outlineLevel="1">
      <c r="A462" s="1" t="s">
        <v>1058</v>
      </c>
      <c r="B462" s="16" t="s">
        <v>1059</v>
      </c>
      <c r="C462" s="1" t="s">
        <v>1371</v>
      </c>
      <c r="E462" s="5">
        <v>0</v>
      </c>
      <c r="G462" s="5">
        <v>-24.57</v>
      </c>
      <c r="I462" s="9">
        <f t="shared" si="144"/>
        <v>24.57</v>
      </c>
      <c r="K462" s="21" t="str">
        <f t="shared" si="145"/>
        <v>N.M.</v>
      </c>
      <c r="M462" s="9">
        <v>0</v>
      </c>
      <c r="O462" s="9">
        <v>-17135.89</v>
      </c>
      <c r="Q462" s="9">
        <f t="shared" si="146"/>
        <v>17135.89</v>
      </c>
      <c r="S462" s="21" t="str">
        <f t="shared" si="147"/>
        <v>N.M.</v>
      </c>
      <c r="U462" s="9">
        <v>0</v>
      </c>
      <c r="W462" s="9">
        <v>-17135.89</v>
      </c>
      <c r="Y462" s="9">
        <f t="shared" si="148"/>
        <v>17135.89</v>
      </c>
      <c r="AA462" s="21" t="str">
        <f t="shared" si="149"/>
        <v>N.M.</v>
      </c>
      <c r="AC462" s="9">
        <v>-31827.65</v>
      </c>
      <c r="AE462" s="9">
        <v>-17135.89</v>
      </c>
      <c r="AG462" s="9">
        <f t="shared" si="150"/>
        <v>-14691.760000000002</v>
      </c>
      <c r="AI462" s="21">
        <f t="shared" si="151"/>
        <v>-0.8573677818893564</v>
      </c>
    </row>
    <row r="463" spans="1:35" ht="12.75" outlineLevel="1">
      <c r="A463" s="1" t="s">
        <v>1060</v>
      </c>
      <c r="B463" s="16" t="s">
        <v>1061</v>
      </c>
      <c r="C463" s="1" t="s">
        <v>1372</v>
      </c>
      <c r="E463" s="5">
        <v>-4118.76</v>
      </c>
      <c r="G463" s="5">
        <v>0</v>
      </c>
      <c r="I463" s="9">
        <f t="shared" si="144"/>
        <v>-4118.76</v>
      </c>
      <c r="K463" s="21" t="str">
        <f t="shared" si="145"/>
        <v>N.M.</v>
      </c>
      <c r="M463" s="9">
        <v>-3606.81</v>
      </c>
      <c r="O463" s="9">
        <v>0</v>
      </c>
      <c r="Q463" s="9">
        <f t="shared" si="146"/>
        <v>-3606.81</v>
      </c>
      <c r="S463" s="21" t="str">
        <f t="shared" si="147"/>
        <v>N.M.</v>
      </c>
      <c r="U463" s="9">
        <v>-3606.81</v>
      </c>
      <c r="W463" s="9">
        <v>0</v>
      </c>
      <c r="Y463" s="9">
        <f t="shared" si="148"/>
        <v>-3606.81</v>
      </c>
      <c r="AA463" s="21" t="str">
        <f t="shared" si="149"/>
        <v>N.M.</v>
      </c>
      <c r="AC463" s="9">
        <v>-3606.81</v>
      </c>
      <c r="AE463" s="9">
        <v>0</v>
      </c>
      <c r="AG463" s="9">
        <f t="shared" si="150"/>
        <v>-3606.81</v>
      </c>
      <c r="AI463" s="21" t="str">
        <f t="shared" si="151"/>
        <v>N.M.</v>
      </c>
    </row>
    <row r="464" spans="1:35" ht="12.75" outlineLevel="1">
      <c r="A464" s="1" t="s">
        <v>1062</v>
      </c>
      <c r="B464" s="16" t="s">
        <v>1063</v>
      </c>
      <c r="C464" s="1" t="s">
        <v>1373</v>
      </c>
      <c r="E464" s="5">
        <v>-10643.15</v>
      </c>
      <c r="G464" s="5">
        <v>-654.15</v>
      </c>
      <c r="I464" s="9">
        <f t="shared" si="144"/>
        <v>-9989</v>
      </c>
      <c r="K464" s="21" t="str">
        <f t="shared" si="145"/>
        <v>N.M.</v>
      </c>
      <c r="M464" s="9">
        <v>-29719.55</v>
      </c>
      <c r="O464" s="9">
        <v>-3523.8</v>
      </c>
      <c r="Q464" s="9">
        <f t="shared" si="146"/>
        <v>-26195.75</v>
      </c>
      <c r="S464" s="21">
        <f t="shared" si="147"/>
        <v>-7.433949145808501</v>
      </c>
      <c r="U464" s="9">
        <v>-29719.55</v>
      </c>
      <c r="W464" s="9">
        <v>-3523.8</v>
      </c>
      <c r="Y464" s="9">
        <f t="shared" si="148"/>
        <v>-26195.75</v>
      </c>
      <c r="AA464" s="21">
        <f t="shared" si="149"/>
        <v>-7.433949145808501</v>
      </c>
      <c r="AC464" s="9">
        <v>-969453.4700000001</v>
      </c>
      <c r="AE464" s="9">
        <v>-689041.8500000001</v>
      </c>
      <c r="AG464" s="9">
        <f t="shared" si="150"/>
        <v>-280411.62</v>
      </c>
      <c r="AI464" s="21">
        <f t="shared" si="151"/>
        <v>-0.4069587645510936</v>
      </c>
    </row>
    <row r="465" spans="1:35" ht="12.75" outlineLevel="1">
      <c r="A465" s="1" t="s">
        <v>1064</v>
      </c>
      <c r="B465" s="16" t="s">
        <v>1065</v>
      </c>
      <c r="C465" s="1" t="s">
        <v>1374</v>
      </c>
      <c r="E465" s="5">
        <v>67621.75</v>
      </c>
      <c r="G465" s="5">
        <v>9210.25</v>
      </c>
      <c r="I465" s="9">
        <f t="shared" si="144"/>
        <v>58411.5</v>
      </c>
      <c r="K465" s="21">
        <f t="shared" si="145"/>
        <v>6.342010260307809</v>
      </c>
      <c r="M465" s="9">
        <v>141641.15</v>
      </c>
      <c r="O465" s="9">
        <v>197812.65</v>
      </c>
      <c r="Q465" s="9">
        <f t="shared" si="146"/>
        <v>-56171.5</v>
      </c>
      <c r="S465" s="21">
        <f t="shared" si="147"/>
        <v>-0.2839631338036268</v>
      </c>
      <c r="U465" s="9">
        <v>141641.15</v>
      </c>
      <c r="W465" s="9">
        <v>197812.65</v>
      </c>
      <c r="Y465" s="9">
        <f t="shared" si="148"/>
        <v>-56171.5</v>
      </c>
      <c r="AA465" s="21">
        <f t="shared" si="149"/>
        <v>-0.2839631338036268</v>
      </c>
      <c r="AC465" s="9">
        <v>1915656.64</v>
      </c>
      <c r="AE465" s="9">
        <v>1990625.1099999999</v>
      </c>
      <c r="AG465" s="9">
        <f t="shared" si="150"/>
        <v>-74968.46999999997</v>
      </c>
      <c r="AI465" s="21">
        <f t="shared" si="151"/>
        <v>-0.03766076777761533</v>
      </c>
    </row>
    <row r="466" spans="1:53" s="16" customFormat="1" ht="12.75">
      <c r="A466" s="16" t="s">
        <v>49</v>
      </c>
      <c r="C466" s="16" t="s">
        <v>1375</v>
      </c>
      <c r="D466" s="9"/>
      <c r="E466" s="9">
        <v>25067.35</v>
      </c>
      <c r="F466" s="9"/>
      <c r="G466" s="9">
        <v>6641</v>
      </c>
      <c r="H466" s="9"/>
      <c r="I466" s="9">
        <f>+E466-G466</f>
        <v>18426.35</v>
      </c>
      <c r="J466" s="37" t="str">
        <f>IF((+E466-G466)=(I466),"  ",$AO$510)</f>
        <v>  </v>
      </c>
      <c r="K466" s="38">
        <f>IF(G466&lt;0,IF(I466=0,0,IF(OR(G466=0,E466=0),"N.M.",IF(ABS(I466/G466)&gt;=10,"N.M.",I466/(-G466)))),IF(I466=0,0,IF(OR(G466=0,E466=0),"N.M.",IF(ABS(I466/G466)&gt;=10,"N.M.",I466/G466))))</f>
        <v>2.7746348441499773</v>
      </c>
      <c r="L466" s="39"/>
      <c r="M466" s="9">
        <v>83976.79</v>
      </c>
      <c r="N466" s="9"/>
      <c r="O466" s="9">
        <v>58037.07999999999</v>
      </c>
      <c r="P466" s="9"/>
      <c r="Q466" s="9">
        <f>+M466-O466</f>
        <v>25939.710000000006</v>
      </c>
      <c r="R466" s="37" t="str">
        <f>IF((+M466-O466)=(Q466),"  ",$AO$510)</f>
        <v>  </v>
      </c>
      <c r="S466" s="38">
        <f>IF(O466&lt;0,IF(Q466=0,0,IF(OR(O466=0,M466=0),"N.M.",IF(ABS(Q466/O466)&gt;=10,"N.M.",Q466/(-O466)))),IF(Q466=0,0,IF(OR(O466=0,M466=0),"N.M.",IF(ABS(Q466/O466)&gt;=10,"N.M.",Q466/O466))))</f>
        <v>0.44695063914311356</v>
      </c>
      <c r="T466" s="39"/>
      <c r="U466" s="9">
        <v>83976.79</v>
      </c>
      <c r="V466" s="9"/>
      <c r="W466" s="9">
        <v>58037.07999999999</v>
      </c>
      <c r="X466" s="9"/>
      <c r="Y466" s="9">
        <f>+U466-W466</f>
        <v>25939.710000000006</v>
      </c>
      <c r="Z466" s="37" t="str">
        <f>IF((+U466-W466)=(Y466),"  ",$AO$510)</f>
        <v>  </v>
      </c>
      <c r="AA466" s="38">
        <f>IF(W466&lt;0,IF(Y466=0,0,IF(OR(W466=0,U466=0),"N.M.",IF(ABS(Y466/W466)&gt;=10,"N.M.",Y466/(-W466)))),IF(Y466=0,0,IF(OR(W466=0,U466=0),"N.M.",IF(ABS(Y466/W466)&gt;=10,"N.M.",Y466/W466))))</f>
        <v>0.44695063914311356</v>
      </c>
      <c r="AB466" s="39"/>
      <c r="AC466" s="9">
        <v>718707.4799999999</v>
      </c>
      <c r="AD466" s="9"/>
      <c r="AE466" s="9">
        <v>871667.1499999998</v>
      </c>
      <c r="AF466" s="9"/>
      <c r="AG466" s="9">
        <f>+AC466-AE466</f>
        <v>-152959.66999999993</v>
      </c>
      <c r="AH466" s="37" t="str">
        <f>IF((+AC466-AE466)=(AG466),"  ",$AO$510)</f>
        <v>  </v>
      </c>
      <c r="AI466" s="38">
        <f>IF(AE466&lt;0,IF(AG466=0,0,IF(OR(AE466=0,AC466=0),"N.M.",IF(ABS(AG466/AE466)&gt;=10,"N.M.",AG466/(-AE466)))),IF(AG466=0,0,IF(OR(AE466=0,AC466=0),"N.M.",IF(ABS(AG466/AE466)&gt;=10,"N.M.",AG466/AE466))))</f>
        <v>-0.17547944763089898</v>
      </c>
      <c r="AJ466" s="39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</row>
    <row r="467" spans="1:53" s="16" customFormat="1" ht="12.75">
      <c r="A467" s="77" t="s">
        <v>50</v>
      </c>
      <c r="C467" s="17" t="s">
        <v>51</v>
      </c>
      <c r="D467" s="18"/>
      <c r="E467" s="18">
        <v>10500.654</v>
      </c>
      <c r="F467" s="18"/>
      <c r="G467" s="18">
        <v>-2440.23</v>
      </c>
      <c r="H467" s="18"/>
      <c r="I467" s="18">
        <f>+E467-G467</f>
        <v>12940.884</v>
      </c>
      <c r="J467" s="37" t="str">
        <f>IF((+E467-G467)=(I467),"  ",$AO$510)</f>
        <v>  </v>
      </c>
      <c r="K467" s="40">
        <f>IF(G467&lt;0,IF(I467=0,0,IF(OR(G467=0,E467=0),"N.M.",IF(ABS(I467/G467)&gt;=10,"N.M.",I467/(-G467)))),IF(I467=0,0,IF(OR(G467=0,E467=0),"N.M.",IF(ABS(I467/G467)&gt;=10,"N.M.",I467/G467))))</f>
        <v>5.303141097355577</v>
      </c>
      <c r="L467" s="39"/>
      <c r="M467" s="18">
        <v>10564.01600000006</v>
      </c>
      <c r="N467" s="18"/>
      <c r="O467" s="18">
        <v>-88303.352</v>
      </c>
      <c r="P467" s="18"/>
      <c r="Q467" s="18">
        <f>+M467-O467</f>
        <v>98867.36800000006</v>
      </c>
      <c r="R467" s="37" t="str">
        <f>IF((+M467-O467)=(Q467),"  ",$AO$510)</f>
        <v>  </v>
      </c>
      <c r="S467" s="40">
        <f>IF(O467&lt;0,IF(Q467=0,0,IF(OR(O467=0,M467=0),"N.M.",IF(ABS(Q467/O467)&gt;=10,"N.M.",Q467/(-O467)))),IF(Q467=0,0,IF(OR(O467=0,M467=0),"N.M.",IF(ABS(Q467/O467)&gt;=10,"N.M.",Q467/O467))))</f>
        <v>1.119633238837865</v>
      </c>
      <c r="T467" s="39"/>
      <c r="U467" s="18">
        <v>10564.01600000006</v>
      </c>
      <c r="V467" s="18"/>
      <c r="W467" s="18">
        <v>-88303.352</v>
      </c>
      <c r="X467" s="18"/>
      <c r="Y467" s="18">
        <f>+U467-W467</f>
        <v>98867.36800000006</v>
      </c>
      <c r="Z467" s="37" t="str">
        <f>IF((+U467-W467)=(Y467),"  ",$AO$510)</f>
        <v>  </v>
      </c>
      <c r="AA467" s="40">
        <f>IF(W467&lt;0,IF(Y467=0,0,IF(OR(W467=0,U467=0),"N.M.",IF(ABS(Y467/W467)&gt;=10,"N.M.",Y467/(-W467)))),IF(Y467=0,0,IF(OR(W467=0,U467=0),"N.M.",IF(ABS(Y467/W467)&gt;=10,"N.M.",Y467/W467))))</f>
        <v>1.119633238837865</v>
      </c>
      <c r="AB467" s="39"/>
      <c r="AC467" s="18">
        <v>1551644.7140000002</v>
      </c>
      <c r="AD467" s="18"/>
      <c r="AE467" s="18">
        <v>-929354.6460000003</v>
      </c>
      <c r="AF467" s="18"/>
      <c r="AG467" s="18">
        <f>+AC467-AE467</f>
        <v>2480999.3600000003</v>
      </c>
      <c r="AH467" s="37" t="str">
        <f>IF((+AC467-AE467)=(AG467),"  ",$AO$510)</f>
        <v>  </v>
      </c>
      <c r="AI467" s="40">
        <f>IF(AE467&lt;0,IF(AG467=0,0,IF(OR(AE467=0,AC467=0),"N.M.",IF(ABS(AG467/AE467)&gt;=10,"N.M.",AG467/(-AE467)))),IF(AG467=0,0,IF(OR(AE467=0,AC467=0),"N.M.",IF(ABS(AG467/AE467)&gt;=10,"N.M.",AG467/AE467))))</f>
        <v>2.6695937559233975</v>
      </c>
      <c r="AJ467" s="39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</row>
    <row r="468" spans="4:53" s="16" customFormat="1" ht="12.75">
      <c r="D468" s="9"/>
      <c r="E468" s="43" t="str">
        <f>IF(ABS(+E443+E458+E466-E467)&gt;$AO$506,$AO$509," ")</f>
        <v> </v>
      </c>
      <c r="F468" s="28"/>
      <c r="G468" s="43" t="str">
        <f>IF(ABS(+G443+G458+G466-G467)&gt;$AO$506,$AO$509," ")</f>
        <v> </v>
      </c>
      <c r="H468" s="42"/>
      <c r="I468" s="43" t="str">
        <f>IF(ABS(+I443+I458+I466-I467)&gt;$AO$506,$AO$509," ")</f>
        <v> </v>
      </c>
      <c r="J468" s="9"/>
      <c r="K468" s="21"/>
      <c r="L468" s="11"/>
      <c r="M468" s="43" t="str">
        <f>IF(ABS(+M443+M458+M466-M467)&gt;$AO$506,$AO$509," ")</f>
        <v> </v>
      </c>
      <c r="N468" s="42"/>
      <c r="O468" s="43" t="str">
        <f>IF(ABS(+O443+O458+O466-O467)&gt;$AO$506,$AO$509," ")</f>
        <v> </v>
      </c>
      <c r="P468" s="28"/>
      <c r="Q468" s="43" t="str">
        <f>IF(ABS(+Q443+Q458+Q466-Q467)&gt;$AO$506,$AO$509," ")</f>
        <v> </v>
      </c>
      <c r="R468" s="9"/>
      <c r="S468" s="21"/>
      <c r="T468" s="9"/>
      <c r="U468" s="43" t="str">
        <f>IF(ABS(+U443+U458+U466-U467)&gt;$AO$506,$AO$509," ")</f>
        <v> </v>
      </c>
      <c r="V468" s="28"/>
      <c r="W468" s="43" t="str">
        <f>IF(ABS(+W443+W458+W466-W467)&gt;$AO$506,$AO$509," ")</f>
        <v> </v>
      </c>
      <c r="X468" s="28"/>
      <c r="Y468" s="43" t="str">
        <f>IF(ABS(+Y443+Y458+Y466-Y467)&gt;$AO$506,$AO$509," ")</f>
        <v> </v>
      </c>
      <c r="Z468" s="9"/>
      <c r="AA468" s="21"/>
      <c r="AB468" s="9"/>
      <c r="AC468" s="43" t="str">
        <f>IF(ABS(+AC443+AC458+AC466-AC467)&gt;$AO$506,$AO$509," ")</f>
        <v> </v>
      </c>
      <c r="AD468" s="28"/>
      <c r="AE468" s="43" t="str">
        <f>IF(ABS(+AE443+AE458+AE466-AE467)&gt;$AO$506,$AO$509," ")</f>
        <v> </v>
      </c>
      <c r="AF468" s="42"/>
      <c r="AG468" s="43" t="str">
        <f>IF(ABS(+AG443+AG458+AG466-AG467)&gt;$AO$506,$AO$509," ")</f>
        <v> </v>
      </c>
      <c r="AH468" s="9"/>
      <c r="AI468" s="2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</row>
    <row r="469" spans="1:53" s="16" customFormat="1" ht="12.75">
      <c r="A469" s="77" t="s">
        <v>52</v>
      </c>
      <c r="C469" s="17" t="s">
        <v>53</v>
      </c>
      <c r="D469" s="18"/>
      <c r="E469" s="18">
        <v>2701375.398999988</v>
      </c>
      <c r="F469" s="18"/>
      <c r="G469" s="18">
        <v>8396876.510999976</v>
      </c>
      <c r="H469" s="18"/>
      <c r="I469" s="18">
        <f>+E469-G469</f>
        <v>-5695501.111999988</v>
      </c>
      <c r="J469" s="37" t="str">
        <f>IF((+E469-G469)=(I469),"  ",$AO$510)</f>
        <v>  </v>
      </c>
      <c r="K469" s="40">
        <f>IF(G469&lt;0,IF(I469=0,0,IF(OR(G469=0,E469=0),"N.M.",IF(ABS(I469/G469)&gt;=10,"N.M.",I469/(-G469)))),IF(I469=0,0,IF(OR(G469=0,E469=0),"N.M.",IF(ABS(I469/G469)&gt;=10,"N.M.",I469/G469))))</f>
        <v>-0.678288063965075</v>
      </c>
      <c r="L469" s="39"/>
      <c r="M469" s="18">
        <v>18630646.695999954</v>
      </c>
      <c r="N469" s="18"/>
      <c r="O469" s="18">
        <v>16764516.760000002</v>
      </c>
      <c r="P469" s="18"/>
      <c r="Q469" s="18">
        <f>+M469-O469</f>
        <v>1866129.9359999523</v>
      </c>
      <c r="R469" s="37" t="str">
        <f>IF((+M469-O469)=(Q469),"  ",$AO$510)</f>
        <v>  </v>
      </c>
      <c r="S469" s="40">
        <f>IF(O469&lt;0,IF(Q469=0,0,IF(OR(O469=0,M469=0),"N.M.",IF(ABS(Q469/O469)&gt;=10,"N.M.",Q469/(-O469)))),IF(Q469=0,0,IF(OR(O469=0,M469=0),"N.M.",IF(ABS(Q469/O469)&gt;=10,"N.M.",Q469/O469))))</f>
        <v>0.11131426946063383</v>
      </c>
      <c r="T469" s="39"/>
      <c r="U469" s="18">
        <v>18630646.695999954</v>
      </c>
      <c r="V469" s="18"/>
      <c r="W469" s="18">
        <v>16764516.760000002</v>
      </c>
      <c r="X469" s="18"/>
      <c r="Y469" s="18">
        <f>+U469-W469</f>
        <v>1866129.9359999523</v>
      </c>
      <c r="Z469" s="37" t="str">
        <f>IF((+U469-W469)=(Y469),"  ",$AO$510)</f>
        <v>  </v>
      </c>
      <c r="AA469" s="40">
        <f>IF(W469&lt;0,IF(Y469=0,0,IF(OR(W469=0,U469=0),"N.M.",IF(ABS(Y469/W469)&gt;=10,"N.M.",Y469/(-W469)))),IF(Y469=0,0,IF(OR(W469=0,U469=0),"N.M.",IF(ABS(Y469/W469)&gt;=10,"N.M.",Y469/W469))))</f>
        <v>0.11131426946063383</v>
      </c>
      <c r="AB469" s="39"/>
      <c r="AC469" s="18">
        <v>59614117.23100009</v>
      </c>
      <c r="AD469" s="18"/>
      <c r="AE469" s="18">
        <v>57832007.13199996</v>
      </c>
      <c r="AF469" s="18"/>
      <c r="AG469" s="18">
        <f>+AC469-AE469</f>
        <v>1782110.0990001261</v>
      </c>
      <c r="AH469" s="37" t="str">
        <f>IF((+AC469-AE469)=(AG469),"  ",$AO$510)</f>
        <v>  </v>
      </c>
      <c r="AI469" s="40">
        <f>IF(AE469&lt;0,IF(AG469=0,0,IF(OR(AE469=0,AC469=0),"N.M.",IF(ABS(AG469/AE469)&gt;=10,"N.M.",AG469/(-AE469)))),IF(AG469=0,0,IF(OR(AE469=0,AC469=0),"N.M.",IF(ABS(AG469/AE469)&gt;=10,"N.M.",AG469/AE469))))</f>
        <v>0.03081529048321821</v>
      </c>
      <c r="AJ469" s="39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</row>
    <row r="470" spans="4:53" s="16" customFormat="1" ht="12.75">
      <c r="D470" s="9"/>
      <c r="E470" s="43" t="str">
        <f>IF(ABS(E414+E467-E469)&gt;$AO$506,$AO$509," ")</f>
        <v> </v>
      </c>
      <c r="F470" s="28"/>
      <c r="G470" s="43" t="str">
        <f>IF(ABS(G414+G467-G469)&gt;$AO$506,$AO$509," ")</f>
        <v> </v>
      </c>
      <c r="H470" s="42"/>
      <c r="I470" s="43" t="str">
        <f>IF(ABS(I414+I467-I469)&gt;$AO$506,$AO$509," ")</f>
        <v> </v>
      </c>
      <c r="J470" s="9"/>
      <c r="K470" s="21"/>
      <c r="L470" s="11"/>
      <c r="M470" s="43" t="str">
        <f>IF(ABS(M414+M467-M469)&gt;$AO$506,$AO$509," ")</f>
        <v> </v>
      </c>
      <c r="N470" s="42"/>
      <c r="O470" s="43" t="str">
        <f>IF(ABS(O414+O467-O469)&gt;$AO$506,$AO$509," ")</f>
        <v> </v>
      </c>
      <c r="P470" s="28"/>
      <c r="Q470" s="43" t="str">
        <f>IF(ABS(Q414+Q467-Q469)&gt;$AO$506,$AO$509," ")</f>
        <v> </v>
      </c>
      <c r="R470" s="9"/>
      <c r="S470" s="21"/>
      <c r="T470" s="9"/>
      <c r="U470" s="43" t="str">
        <f>IF(ABS(U414+U467-U469)&gt;$AO$506,$AO$509," ")</f>
        <v> </v>
      </c>
      <c r="V470" s="28"/>
      <c r="W470" s="43" t="str">
        <f>IF(ABS(W414+W467-W469)&gt;$AO$506,$AO$509," ")</f>
        <v> </v>
      </c>
      <c r="X470" s="28"/>
      <c r="Y470" s="43" t="str">
        <f>IF(ABS(Y414+Y467-Y469)&gt;$AO$506,$AO$509," ")</f>
        <v> </v>
      </c>
      <c r="Z470" s="9"/>
      <c r="AA470" s="21"/>
      <c r="AB470" s="9"/>
      <c r="AC470" s="43" t="str">
        <f>IF(ABS(AC414+AC467-AC469)&gt;$AO$506,$AO$509," ")</f>
        <v> </v>
      </c>
      <c r="AD470" s="28"/>
      <c r="AE470" s="43" t="str">
        <f>IF(ABS(AE414+AE467-AE469)&gt;$AO$506,$AO$509," ")</f>
        <v> </v>
      </c>
      <c r="AF470" s="42"/>
      <c r="AG470" s="43" t="str">
        <f>IF(ABS(AG414+AG467-AG469)&gt;$AO$506,$AO$509," ")</f>
        <v> </v>
      </c>
      <c r="AH470" s="9"/>
      <c r="AI470" s="2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</row>
    <row r="471" spans="3:53" s="16" customFormat="1" ht="12.75">
      <c r="C471" s="17" t="s">
        <v>54</v>
      </c>
      <c r="D471" s="18"/>
      <c r="E471" s="9"/>
      <c r="F471" s="9"/>
      <c r="G471" s="9"/>
      <c r="H471" s="9"/>
      <c r="I471" s="9"/>
      <c r="J471" s="9"/>
      <c r="K471" s="21"/>
      <c r="L471" s="11"/>
      <c r="M471" s="9"/>
      <c r="N471" s="9"/>
      <c r="O471" s="9"/>
      <c r="P471" s="9"/>
      <c r="Q471" s="9"/>
      <c r="R471" s="9"/>
      <c r="S471" s="21"/>
      <c r="T471" s="9"/>
      <c r="U471" s="9"/>
      <c r="V471" s="9"/>
      <c r="W471" s="9"/>
      <c r="X471" s="9"/>
      <c r="Y471" s="9"/>
      <c r="Z471" s="9"/>
      <c r="AA471" s="21"/>
      <c r="AB471" s="9"/>
      <c r="AC471" s="9"/>
      <c r="AD471" s="9"/>
      <c r="AE471" s="9"/>
      <c r="AF471" s="9"/>
      <c r="AG471" s="9"/>
      <c r="AH471" s="9"/>
      <c r="AI471" s="2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</row>
    <row r="472" spans="1:35" ht="12.75" outlineLevel="1">
      <c r="A472" s="1" t="s">
        <v>1066</v>
      </c>
      <c r="B472" s="16" t="s">
        <v>1067</v>
      </c>
      <c r="C472" s="1" t="s">
        <v>1376</v>
      </c>
      <c r="E472" s="5">
        <v>2833225.52</v>
      </c>
      <c r="G472" s="5">
        <v>1984308.85</v>
      </c>
      <c r="I472" s="9">
        <f>(+E472-G472)</f>
        <v>848916.6699999999</v>
      </c>
      <c r="K472" s="21">
        <f>IF(G472&lt;0,IF(I472=0,0,IF(OR(G472=0,E472=0),"N.M.",IF(ABS(I472/G472)&gt;=10,"N.M.",I472/(-G472)))),IF(I472=0,0,IF(OR(G472=0,E472=0),"N.M.",IF(ABS(I472/G472)&gt;=10,"N.M.",I472/G472))))</f>
        <v>0.42781478800540546</v>
      </c>
      <c r="M472" s="9">
        <v>8499676.56</v>
      </c>
      <c r="O472" s="9">
        <v>5952926.55</v>
      </c>
      <c r="Q472" s="9">
        <f>(+M472-O472)</f>
        <v>2546750.0100000007</v>
      </c>
      <c r="S472" s="21">
        <f>IF(O472&lt;0,IF(Q472=0,0,IF(OR(O472=0,M472=0),"N.M.",IF(ABS(Q472/O472)&gt;=10,"N.M.",Q472/(-O472)))),IF(Q472=0,0,IF(OR(O472=0,M472=0),"N.M.",IF(ABS(Q472/O472)&gt;=10,"N.M.",Q472/O472))))</f>
        <v>0.4278147880054056</v>
      </c>
      <c r="U472" s="9">
        <v>8499676.56</v>
      </c>
      <c r="W472" s="9">
        <v>5952926.55</v>
      </c>
      <c r="Y472" s="9">
        <f>(+U472-W472)</f>
        <v>2546750.0100000007</v>
      </c>
      <c r="AA472" s="21">
        <f>IF(W472&lt;0,IF(Y472=0,0,IF(OR(W472=0,U472=0),"N.M.",IF(ABS(Y472/W472)&gt;=10,"N.M.",Y472/(-W472)))),IF(Y472=0,0,IF(OR(W472=0,U472=0),"N.M.",IF(ABS(Y472/W472)&gt;=10,"N.M.",Y472/W472))))</f>
        <v>0.4278147880054056</v>
      </c>
      <c r="AC472" s="9">
        <v>31819820.11</v>
      </c>
      <c r="AE472" s="9">
        <v>24988831.04</v>
      </c>
      <c r="AG472" s="9">
        <f>(+AC472-AE472)</f>
        <v>6830989.07</v>
      </c>
      <c r="AI472" s="21">
        <f>IF(AE472&lt;0,IF(AG472=0,0,IF(OR(AE472=0,AC472=0),"N.M.",IF(ABS(AG472/AE472)&gt;=10,"N.M.",AG472/(-AE472)))),IF(AG472=0,0,IF(OR(AE472=0,AC472=0),"N.M.",IF(ABS(AG472/AE472)&gt;=10,"N.M.",AG472/AE472))))</f>
        <v>0.2733616894309915</v>
      </c>
    </row>
    <row r="473" spans="1:35" ht="12.75" outlineLevel="1">
      <c r="A473" s="1" t="s">
        <v>1068</v>
      </c>
      <c r="B473" s="16" t="s">
        <v>1069</v>
      </c>
      <c r="C473" s="1" t="s">
        <v>1377</v>
      </c>
      <c r="E473" s="5">
        <v>87500</v>
      </c>
      <c r="G473" s="5">
        <v>87500</v>
      </c>
      <c r="I473" s="9">
        <f>(+E473-G473)</f>
        <v>0</v>
      </c>
      <c r="K473" s="21">
        <f>IF(G473&lt;0,IF(I473=0,0,IF(OR(G473=0,E473=0),"N.M.",IF(ABS(I473/G473)&gt;=10,"N.M.",I473/(-G473)))),IF(I473=0,0,IF(OR(G473=0,E473=0),"N.M.",IF(ABS(I473/G473)&gt;=10,"N.M.",I473/G473))))</f>
        <v>0</v>
      </c>
      <c r="M473" s="9">
        <v>262500</v>
      </c>
      <c r="O473" s="9">
        <v>321027</v>
      </c>
      <c r="Q473" s="9">
        <f>(+M473-O473)</f>
        <v>-58527</v>
      </c>
      <c r="S473" s="21">
        <f>IF(O473&lt;0,IF(Q473=0,0,IF(OR(O473=0,M473=0),"N.M.",IF(ABS(Q473/O473)&gt;=10,"N.M.",Q473/(-O473)))),IF(Q473=0,0,IF(OR(O473=0,M473=0),"N.M.",IF(ABS(Q473/O473)&gt;=10,"N.M.",Q473/O473))))</f>
        <v>-0.18231176816903252</v>
      </c>
      <c r="U473" s="9">
        <v>262500</v>
      </c>
      <c r="W473" s="9">
        <v>321027</v>
      </c>
      <c r="Y473" s="9">
        <f>(+U473-W473)</f>
        <v>-58527</v>
      </c>
      <c r="AA473" s="21">
        <f>IF(W473&lt;0,IF(Y473=0,0,IF(OR(W473=0,U473=0),"N.M.",IF(ABS(Y473/W473)&gt;=10,"N.M.",Y473/(-W473)))),IF(Y473=0,0,IF(OR(W473=0,U473=0),"N.M.",IF(ABS(Y473/W473)&gt;=10,"N.M.",Y473/W473))))</f>
        <v>-0.18231176816903252</v>
      </c>
      <c r="AC473" s="9">
        <v>1050000</v>
      </c>
      <c r="AE473" s="9">
        <v>6936121.83</v>
      </c>
      <c r="AG473" s="9">
        <f>(+AC473-AE473)</f>
        <v>-5886121.83</v>
      </c>
      <c r="AI473" s="21">
        <f>IF(AE473&lt;0,IF(AG473=0,0,IF(OR(AE473=0,AC473=0),"N.M.",IF(ABS(AG473/AE473)&gt;=10,"N.M.",AG473/(-AE473)))),IF(AG473=0,0,IF(OR(AE473=0,AC473=0),"N.M.",IF(ABS(AG473/AE473)&gt;=10,"N.M.",AG473/AE473))))</f>
        <v>-0.8486185759513973</v>
      </c>
    </row>
    <row r="474" spans="1:53" s="16" customFormat="1" ht="12.75">
      <c r="A474" s="16" t="s">
        <v>55</v>
      </c>
      <c r="C474" s="16" t="s">
        <v>1378</v>
      </c>
      <c r="D474" s="9"/>
      <c r="E474" s="9">
        <v>2920725.52</v>
      </c>
      <c r="F474" s="9"/>
      <c r="G474" s="9">
        <v>2071808.85</v>
      </c>
      <c r="H474" s="9"/>
      <c r="I474" s="9">
        <f aca="true" t="shared" si="152" ref="I474:I490">(+E474-G474)</f>
        <v>848916.6699999999</v>
      </c>
      <c r="J474" s="37" t="str">
        <f aca="true" t="shared" si="153" ref="J474:J490">IF((+E474-G474)=(I474),"  ",$AO$510)</f>
        <v>  </v>
      </c>
      <c r="K474" s="38">
        <f aca="true" t="shared" si="154" ref="K474:K490">IF(G474&lt;0,IF(I474=0,0,IF(OR(G474=0,E474=0),"N.M.",IF(ABS(I474/G474)&gt;=10,"N.M.",I474/(-G474)))),IF(I474=0,0,IF(OR(G474=0,E474=0),"N.M.",IF(ABS(I474/G474)&gt;=10,"N.M.",I474/G474))))</f>
        <v>0.40974661827513664</v>
      </c>
      <c r="L474" s="39"/>
      <c r="M474" s="9">
        <v>8762176.56</v>
      </c>
      <c r="N474" s="9"/>
      <c r="O474" s="9">
        <v>6273953.55</v>
      </c>
      <c r="P474" s="9"/>
      <c r="Q474" s="9">
        <f aca="true" t="shared" si="155" ref="Q474:Q490">(+M474-O474)</f>
        <v>2488223.0100000007</v>
      </c>
      <c r="R474" s="37" t="str">
        <f aca="true" t="shared" si="156" ref="R474:R490">IF((+M474-O474)=(Q474),"  ",$AO$510)</f>
        <v>  </v>
      </c>
      <c r="S474" s="38">
        <f aca="true" t="shared" si="157" ref="S474:S490">IF(O474&lt;0,IF(Q474=0,0,IF(OR(O474=0,M474=0),"N.M.",IF(ABS(Q474/O474)&gt;=10,"N.M.",Q474/(-O474)))),IF(Q474=0,0,IF(OR(O474=0,M474=0),"N.M.",IF(ABS(Q474/O474)&gt;=10,"N.M.",Q474/O474))))</f>
        <v>0.3965957016050909</v>
      </c>
      <c r="T474" s="39"/>
      <c r="U474" s="9">
        <v>8762176.56</v>
      </c>
      <c r="V474" s="9"/>
      <c r="W474" s="9">
        <v>6273953.55</v>
      </c>
      <c r="X474" s="9"/>
      <c r="Y474" s="9">
        <f aca="true" t="shared" si="158" ref="Y474:Y490">(+U474-W474)</f>
        <v>2488223.0100000007</v>
      </c>
      <c r="Z474" s="37" t="str">
        <f aca="true" t="shared" si="159" ref="Z474:Z490">IF((+U474-W474)=(Y474),"  ",$AO$510)</f>
        <v>  </v>
      </c>
      <c r="AA474" s="38">
        <f aca="true" t="shared" si="160" ref="AA474:AA490">IF(W474&lt;0,IF(Y474=0,0,IF(OR(W474=0,U474=0),"N.M.",IF(ABS(Y474/W474)&gt;=10,"N.M.",Y474/(-W474)))),IF(Y474=0,0,IF(OR(W474=0,U474=0),"N.M.",IF(ABS(Y474/W474)&gt;=10,"N.M.",Y474/W474))))</f>
        <v>0.3965957016050909</v>
      </c>
      <c r="AB474" s="39"/>
      <c r="AC474" s="9">
        <v>32869820.11</v>
      </c>
      <c r="AD474" s="9"/>
      <c r="AE474" s="9">
        <v>31924952.87</v>
      </c>
      <c r="AF474" s="9"/>
      <c r="AG474" s="9">
        <f aca="true" t="shared" si="161" ref="AG474:AG490">(+AC474-AE474)</f>
        <v>944867.2399999984</v>
      </c>
      <c r="AH474" s="37" t="str">
        <f aca="true" t="shared" si="162" ref="AH474:AH490">IF((+AC474-AE474)=(AG474),"  ",$AO$510)</f>
        <v>  </v>
      </c>
      <c r="AI474" s="38">
        <f aca="true" t="shared" si="163" ref="AI474:AI490">IF(AE474&lt;0,IF(AG474=0,0,IF(OR(AE474=0,AC474=0),"N.M.",IF(ABS(AG474/AE474)&gt;=10,"N.M.",AG474/(-AE474)))),IF(AG474=0,0,IF(OR(AE474=0,AC474=0),"N.M.",IF(ABS(AG474/AE474)&gt;=10,"N.M.",AG474/AE474))))</f>
        <v>0.029596511664325545</v>
      </c>
      <c r="AJ474" s="39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</row>
    <row r="475" spans="1:35" ht="12.75" outlineLevel="1">
      <c r="A475" s="1" t="s">
        <v>1070</v>
      </c>
      <c r="B475" s="16" t="s">
        <v>1071</v>
      </c>
      <c r="C475" s="1" t="s">
        <v>1379</v>
      </c>
      <c r="E475" s="5">
        <v>172.51</v>
      </c>
      <c r="G475" s="5">
        <v>190363.97</v>
      </c>
      <c r="I475" s="9">
        <f>(+E475-G475)</f>
        <v>-190191.46</v>
      </c>
      <c r="K475" s="21">
        <f>IF(G475&lt;0,IF(I475=0,0,IF(OR(G475=0,E475=0),"N.M.",IF(ABS(I475/G475)&gt;=10,"N.M.",I475/(-G475)))),IF(I475=0,0,IF(OR(G475=0,E475=0),"N.M.",IF(ABS(I475/G475)&gt;=10,"N.M.",I475/G475))))</f>
        <v>-0.9990937885987563</v>
      </c>
      <c r="M475" s="9">
        <v>796.4</v>
      </c>
      <c r="O475" s="9">
        <v>614662.6</v>
      </c>
      <c r="Q475" s="9">
        <f>(+M475-O475)</f>
        <v>-613866.2</v>
      </c>
      <c r="S475" s="21">
        <f>IF(O475&lt;0,IF(Q475=0,0,IF(OR(O475=0,M475=0),"N.M.",IF(ABS(Q475/O475)&gt;=10,"N.M.",Q475/(-O475)))),IF(Q475=0,0,IF(OR(O475=0,M475=0),"N.M.",IF(ABS(Q475/O475)&gt;=10,"N.M.",Q475/O475))))</f>
        <v>-0.9987043298225725</v>
      </c>
      <c r="U475" s="9">
        <v>796.4</v>
      </c>
      <c r="W475" s="9">
        <v>614662.6</v>
      </c>
      <c r="Y475" s="9">
        <f>(+U475-W475)</f>
        <v>-613866.2</v>
      </c>
      <c r="AA475" s="21">
        <f>IF(W475&lt;0,IF(Y475=0,0,IF(OR(W475=0,U475=0),"N.M.",IF(ABS(Y475/W475)&gt;=10,"N.M.",Y475/(-W475)))),IF(Y475=0,0,IF(OR(W475=0,U475=0),"N.M.",IF(ABS(Y475/W475)&gt;=10,"N.M.",Y475/W475))))</f>
        <v>-0.9987043298225725</v>
      </c>
      <c r="AC475" s="9">
        <v>372404.33</v>
      </c>
      <c r="AE475" s="9">
        <v>2292501.52</v>
      </c>
      <c r="AG475" s="9">
        <f>(+AC475-AE475)</f>
        <v>-1920097.19</v>
      </c>
      <c r="AI475" s="21">
        <f>IF(AE475&lt;0,IF(AG475=0,0,IF(OR(AE475=0,AC475=0),"N.M.",IF(ABS(AG475/AE475)&gt;=10,"N.M.",AG475/(-AE475)))),IF(AG475=0,0,IF(OR(AE475=0,AC475=0),"N.M.",IF(ABS(AG475/AE475)&gt;=10,"N.M.",AG475/AE475))))</f>
        <v>-0.8375554708465363</v>
      </c>
    </row>
    <row r="476" spans="1:53" s="16" customFormat="1" ht="12.75" customHeight="1">
      <c r="A476" s="16" t="s">
        <v>85</v>
      </c>
      <c r="C476" s="16" t="s">
        <v>1380</v>
      </c>
      <c r="D476" s="9"/>
      <c r="E476" s="9">
        <v>172.51</v>
      </c>
      <c r="F476" s="9"/>
      <c r="G476" s="9">
        <v>190363.97</v>
      </c>
      <c r="H476" s="9"/>
      <c r="I476" s="9">
        <f>(+E476-G476)</f>
        <v>-190191.46</v>
      </c>
      <c r="J476" s="37" t="str">
        <f>IF((+E476-G476)=(I476),"  ",$AO$510)</f>
        <v>  </v>
      </c>
      <c r="K476" s="38">
        <f>IF(G476&lt;0,IF(I476=0,0,IF(OR(G476=0,E476=0),"N.M.",IF(ABS(I476/G476)&gt;=10,"N.M.",I476/(-G476)))),IF(I476=0,0,IF(OR(G476=0,E476=0),"N.M.",IF(ABS(I476/G476)&gt;=10,"N.M.",I476/G476))))</f>
        <v>-0.9990937885987563</v>
      </c>
      <c r="L476" s="39"/>
      <c r="M476" s="9">
        <v>796.4</v>
      </c>
      <c r="N476" s="9"/>
      <c r="O476" s="9">
        <v>614662.6</v>
      </c>
      <c r="P476" s="9"/>
      <c r="Q476" s="9">
        <f>(+M476-O476)</f>
        <v>-613866.2</v>
      </c>
      <c r="R476" s="37" t="str">
        <f>IF((+M476-O476)=(Q476),"  ",$AO$510)</f>
        <v>  </v>
      </c>
      <c r="S476" s="38">
        <f>IF(O476&lt;0,IF(Q476=0,0,IF(OR(O476=0,M476=0),"N.M.",IF(ABS(Q476/O476)&gt;=10,"N.M.",Q476/(-O476)))),IF(Q476=0,0,IF(OR(O476=0,M476=0),"N.M.",IF(ABS(Q476/O476)&gt;=10,"N.M.",Q476/O476))))</f>
        <v>-0.9987043298225725</v>
      </c>
      <c r="T476" s="39"/>
      <c r="U476" s="9">
        <v>796.4</v>
      </c>
      <c r="V476" s="9"/>
      <c r="W476" s="9">
        <v>614662.6</v>
      </c>
      <c r="X476" s="9"/>
      <c r="Y476" s="9">
        <f>(+U476-W476)</f>
        <v>-613866.2</v>
      </c>
      <c r="Z476" s="37" t="str">
        <f>IF((+U476-W476)=(Y476),"  ",$AO$510)</f>
        <v>  </v>
      </c>
      <c r="AA476" s="38">
        <f>IF(W476&lt;0,IF(Y476=0,0,IF(OR(W476=0,U476=0),"N.M.",IF(ABS(Y476/W476)&gt;=10,"N.M.",Y476/(-W476)))),IF(Y476=0,0,IF(OR(W476=0,U476=0),"N.M.",IF(ABS(Y476/W476)&gt;=10,"N.M.",Y476/W476))))</f>
        <v>-0.9987043298225725</v>
      </c>
      <c r="AB476" s="39"/>
      <c r="AC476" s="9">
        <v>372404.33</v>
      </c>
      <c r="AD476" s="9"/>
      <c r="AE476" s="9">
        <v>2292501.52</v>
      </c>
      <c r="AF476" s="9"/>
      <c r="AG476" s="9">
        <f>(+AC476-AE476)</f>
        <v>-1920097.19</v>
      </c>
      <c r="AH476" s="37" t="str">
        <f>IF((+AC476-AE476)=(AG476),"  ",$AO$510)</f>
        <v>  </v>
      </c>
      <c r="AI476" s="38">
        <f>IF(AE476&lt;0,IF(AG476=0,0,IF(OR(AE476=0,AC476=0),"N.M.",IF(ABS(AG476/AE476)&gt;=10,"N.M.",AG476/(-AE476)))),IF(AG476=0,0,IF(OR(AE476=0,AC476=0),"N.M.",IF(ABS(AG476/AE476)&gt;=10,"N.M.",AG476/AE476))))</f>
        <v>-0.8375554708465363</v>
      </c>
      <c r="AJ476" s="39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</row>
    <row r="477" spans="1:35" ht="12.75" outlineLevel="1">
      <c r="A477" s="1" t="s">
        <v>1072</v>
      </c>
      <c r="B477" s="16" t="s">
        <v>1073</v>
      </c>
      <c r="C477" s="1" t="s">
        <v>1381</v>
      </c>
      <c r="E477" s="5">
        <v>19875</v>
      </c>
      <c r="G477" s="5">
        <v>16142.06</v>
      </c>
      <c r="I477" s="9">
        <f>(+E477-G477)</f>
        <v>3732.9400000000005</v>
      </c>
      <c r="K477" s="21">
        <f>IF(G477&lt;0,IF(I477=0,0,IF(OR(G477=0,E477=0),"N.M.",IF(ABS(I477/G477)&gt;=10,"N.M.",I477/(-G477)))),IF(I477=0,0,IF(OR(G477=0,E477=0),"N.M.",IF(ABS(I477/G477)&gt;=10,"N.M.",I477/G477))))</f>
        <v>0.23125549031536252</v>
      </c>
      <c r="M477" s="9">
        <v>29574.670000000002</v>
      </c>
      <c r="O477" s="9">
        <v>32307.920000000002</v>
      </c>
      <c r="Q477" s="9">
        <f>(+M477-O477)</f>
        <v>-2733.25</v>
      </c>
      <c r="S477" s="21">
        <f>IF(O477&lt;0,IF(Q477=0,0,IF(OR(O477=0,M477=0),"N.M.",IF(ABS(Q477/O477)&gt;=10,"N.M.",Q477/(-O477)))),IF(Q477=0,0,IF(OR(O477=0,M477=0),"N.M.",IF(ABS(Q477/O477)&gt;=10,"N.M.",Q477/O477))))</f>
        <v>-0.08459999900953079</v>
      </c>
      <c r="U477" s="9">
        <v>29574.670000000002</v>
      </c>
      <c r="W477" s="9">
        <v>32307.920000000002</v>
      </c>
      <c r="Y477" s="9">
        <f>(+U477-W477)</f>
        <v>-2733.25</v>
      </c>
      <c r="AA477" s="21">
        <f>IF(W477&lt;0,IF(Y477=0,0,IF(OR(W477=0,U477=0),"N.M.",IF(ABS(Y477/W477)&gt;=10,"N.M.",Y477/(-W477)))),IF(Y477=0,0,IF(OR(W477=0,U477=0),"N.M.",IF(ABS(Y477/W477)&gt;=10,"N.M.",Y477/W477))))</f>
        <v>-0.08459999900953079</v>
      </c>
      <c r="AC477" s="9">
        <v>160945.81000000003</v>
      </c>
      <c r="AE477" s="9">
        <v>157867.21000000002</v>
      </c>
      <c r="AG477" s="9">
        <f>(+AC477-AE477)</f>
        <v>3078.600000000006</v>
      </c>
      <c r="AI477" s="21">
        <f>IF(AE477&lt;0,IF(AG477=0,0,IF(OR(AE477=0,AC477=0),"N.M.",IF(ABS(AG477/AE477)&gt;=10,"N.M.",AG477/(-AE477)))),IF(AG477=0,0,IF(OR(AE477=0,AC477=0),"N.M.",IF(ABS(AG477/AE477)&gt;=10,"N.M.",AG477/AE477))))</f>
        <v>0.019501199774164663</v>
      </c>
    </row>
    <row r="478" spans="1:53" s="16" customFormat="1" ht="12.75" customHeight="1">
      <c r="A478" s="16" t="s">
        <v>86</v>
      </c>
      <c r="C478" s="16" t="s">
        <v>1382</v>
      </c>
      <c r="D478" s="9"/>
      <c r="E478" s="9">
        <v>19875</v>
      </c>
      <c r="F478" s="9"/>
      <c r="G478" s="9">
        <v>16142.06</v>
      </c>
      <c r="H478" s="9"/>
      <c r="I478" s="9">
        <f t="shared" si="152"/>
        <v>3732.9400000000005</v>
      </c>
      <c r="J478" s="85" t="str">
        <f t="shared" si="153"/>
        <v>  </v>
      </c>
      <c r="K478" s="38">
        <f t="shared" si="154"/>
        <v>0.23125549031536252</v>
      </c>
      <c r="L478" s="39"/>
      <c r="M478" s="9">
        <v>29574.670000000002</v>
      </c>
      <c r="N478" s="9"/>
      <c r="O478" s="9">
        <v>32307.920000000002</v>
      </c>
      <c r="P478" s="9"/>
      <c r="Q478" s="9">
        <f t="shared" si="155"/>
        <v>-2733.25</v>
      </c>
      <c r="R478" s="85" t="str">
        <f t="shared" si="156"/>
        <v>  </v>
      </c>
      <c r="S478" s="38">
        <f t="shared" si="157"/>
        <v>-0.08459999900953079</v>
      </c>
      <c r="T478" s="39"/>
      <c r="U478" s="9">
        <v>29574.670000000002</v>
      </c>
      <c r="V478" s="9"/>
      <c r="W478" s="9">
        <v>32307.920000000002</v>
      </c>
      <c r="X478" s="9"/>
      <c r="Y478" s="9">
        <f t="shared" si="158"/>
        <v>-2733.25</v>
      </c>
      <c r="Z478" s="85" t="str">
        <f t="shared" si="159"/>
        <v>  </v>
      </c>
      <c r="AA478" s="38">
        <f t="shared" si="160"/>
        <v>-0.08459999900953079</v>
      </c>
      <c r="AB478" s="39"/>
      <c r="AC478" s="9">
        <v>160945.81000000003</v>
      </c>
      <c r="AD478" s="9"/>
      <c r="AE478" s="9">
        <v>157867.21000000002</v>
      </c>
      <c r="AF478" s="9"/>
      <c r="AG478" s="9">
        <f t="shared" si="161"/>
        <v>3078.600000000006</v>
      </c>
      <c r="AH478" s="85" t="str">
        <f t="shared" si="162"/>
        <v>  </v>
      </c>
      <c r="AI478" s="38">
        <f t="shared" si="163"/>
        <v>0.019501199774164663</v>
      </c>
      <c r="AJ478" s="39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</row>
    <row r="479" spans="1:35" ht="12.75" outlineLevel="1">
      <c r="A479" s="1" t="s">
        <v>1074</v>
      </c>
      <c r="B479" s="16" t="s">
        <v>1075</v>
      </c>
      <c r="C479" s="1" t="s">
        <v>1383</v>
      </c>
      <c r="E479" s="5">
        <v>39265.54</v>
      </c>
      <c r="G479" s="5">
        <v>36191.35</v>
      </c>
      <c r="I479" s="9">
        <f>(+E479-G479)</f>
        <v>3074.1900000000023</v>
      </c>
      <c r="K479" s="21">
        <f>IF(G479&lt;0,IF(I479=0,0,IF(OR(G479=0,E479=0),"N.M.",IF(ABS(I479/G479)&gt;=10,"N.M.",I479/(-G479)))),IF(I479=0,0,IF(OR(G479=0,E479=0),"N.M.",IF(ABS(I479/G479)&gt;=10,"N.M.",I479/G479))))</f>
        <v>0.08494267276573</v>
      </c>
      <c r="M479" s="9">
        <v>117796.62</v>
      </c>
      <c r="O479" s="9">
        <v>108574.05</v>
      </c>
      <c r="Q479" s="9">
        <f>(+M479-O479)</f>
        <v>9222.569999999992</v>
      </c>
      <c r="S479" s="21">
        <f>IF(O479&lt;0,IF(Q479=0,0,IF(OR(O479=0,M479=0),"N.M.",IF(ABS(Q479/O479)&gt;=10,"N.M.",Q479/(-O479)))),IF(Q479=0,0,IF(OR(O479=0,M479=0),"N.M.",IF(ABS(Q479/O479)&gt;=10,"N.M.",Q479/O479))))</f>
        <v>0.08494267276572987</v>
      </c>
      <c r="U479" s="9">
        <v>117796.62</v>
      </c>
      <c r="W479" s="9">
        <v>108574.05</v>
      </c>
      <c r="Y479" s="9">
        <f>(+U479-W479)</f>
        <v>9222.569999999992</v>
      </c>
      <c r="AA479" s="21">
        <f>IF(W479&lt;0,IF(Y479=0,0,IF(OR(W479=0,U479=0),"N.M.",IF(ABS(Y479/W479)&gt;=10,"N.M.",Y479/(-W479)))),IF(Y479=0,0,IF(OR(W479=0,U479=0),"N.M.",IF(ABS(Y479/W479)&gt;=10,"N.M.",Y479/W479))))</f>
        <v>0.08494267276572987</v>
      </c>
      <c r="AC479" s="9">
        <v>466320.38</v>
      </c>
      <c r="AE479" s="9">
        <v>447211</v>
      </c>
      <c r="AG479" s="9">
        <f>(+AC479-AE479)</f>
        <v>19109.380000000005</v>
      </c>
      <c r="AI479" s="21">
        <f>IF(AE479&lt;0,IF(AG479=0,0,IF(OR(AE479=0,AC479=0),"N.M.",IF(ABS(AG479/AE479)&gt;=10,"N.M.",AG479/(-AE479)))),IF(AG479=0,0,IF(OR(AE479=0,AC479=0),"N.M.",IF(ABS(AG479/AE479)&gt;=10,"N.M.",AG479/AE479))))</f>
        <v>0.042730120681289153</v>
      </c>
    </row>
    <row r="480" spans="1:53" s="16" customFormat="1" ht="12.75">
      <c r="A480" s="16" t="s">
        <v>56</v>
      </c>
      <c r="C480" s="16" t="s">
        <v>1384</v>
      </c>
      <c r="D480" s="9"/>
      <c r="E480" s="9">
        <v>39265.54</v>
      </c>
      <c r="F480" s="9"/>
      <c r="G480" s="9">
        <v>36191.35</v>
      </c>
      <c r="H480" s="9"/>
      <c r="I480" s="9">
        <f t="shared" si="152"/>
        <v>3074.1900000000023</v>
      </c>
      <c r="J480" s="37" t="str">
        <f t="shared" si="153"/>
        <v>  </v>
      </c>
      <c r="K480" s="38">
        <f t="shared" si="154"/>
        <v>0.08494267276573</v>
      </c>
      <c r="L480" s="39"/>
      <c r="M480" s="9">
        <v>117796.62</v>
      </c>
      <c r="N480" s="9"/>
      <c r="O480" s="9">
        <v>108574.05</v>
      </c>
      <c r="P480" s="9"/>
      <c r="Q480" s="9">
        <f t="shared" si="155"/>
        <v>9222.569999999992</v>
      </c>
      <c r="R480" s="37" t="str">
        <f t="shared" si="156"/>
        <v>  </v>
      </c>
      <c r="S480" s="38">
        <f t="shared" si="157"/>
        <v>0.08494267276572987</v>
      </c>
      <c r="T480" s="39"/>
      <c r="U480" s="9">
        <v>117796.62</v>
      </c>
      <c r="V480" s="9"/>
      <c r="W480" s="9">
        <v>108574.05</v>
      </c>
      <c r="X480" s="9"/>
      <c r="Y480" s="9">
        <f t="shared" si="158"/>
        <v>9222.569999999992</v>
      </c>
      <c r="Z480" s="37" t="str">
        <f t="shared" si="159"/>
        <v>  </v>
      </c>
      <c r="AA480" s="38">
        <f t="shared" si="160"/>
        <v>0.08494267276572987</v>
      </c>
      <c r="AB480" s="39"/>
      <c r="AC480" s="9">
        <v>466320.38</v>
      </c>
      <c r="AD480" s="9"/>
      <c r="AE480" s="9">
        <v>447211</v>
      </c>
      <c r="AF480" s="9"/>
      <c r="AG480" s="9">
        <f t="shared" si="161"/>
        <v>19109.380000000005</v>
      </c>
      <c r="AH480" s="37" t="str">
        <f t="shared" si="162"/>
        <v>  </v>
      </c>
      <c r="AI480" s="38">
        <f t="shared" si="163"/>
        <v>0.042730120681289153</v>
      </c>
      <c r="AJ480" s="39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</row>
    <row r="481" spans="1:35" ht="12.75" outlineLevel="1">
      <c r="A481" s="1" t="s">
        <v>1076</v>
      </c>
      <c r="B481" s="16" t="s">
        <v>1077</v>
      </c>
      <c r="C481" s="1" t="s">
        <v>1385</v>
      </c>
      <c r="E481" s="5">
        <v>2804.05</v>
      </c>
      <c r="G481" s="5">
        <v>2804.05</v>
      </c>
      <c r="I481" s="9">
        <f>(+E481-G481)</f>
        <v>0</v>
      </c>
      <c r="K481" s="21">
        <f>IF(G481&lt;0,IF(I481=0,0,IF(OR(G481=0,E481=0),"N.M.",IF(ABS(I481/G481)&gt;=10,"N.M.",I481/(-G481)))),IF(I481=0,0,IF(OR(G481=0,E481=0),"N.M.",IF(ABS(I481/G481)&gt;=10,"N.M.",I481/G481))))</f>
        <v>0</v>
      </c>
      <c r="M481" s="9">
        <v>8412.15</v>
      </c>
      <c r="O481" s="9">
        <v>8412.15</v>
      </c>
      <c r="Q481" s="9">
        <f>(+M481-O481)</f>
        <v>0</v>
      </c>
      <c r="S481" s="21">
        <f>IF(O481&lt;0,IF(Q481=0,0,IF(OR(O481=0,M481=0),"N.M.",IF(ABS(Q481/O481)&gt;=10,"N.M.",Q481/(-O481)))),IF(Q481=0,0,IF(OR(O481=0,M481=0),"N.M.",IF(ABS(Q481/O481)&gt;=10,"N.M.",Q481/O481))))</f>
        <v>0</v>
      </c>
      <c r="U481" s="9">
        <v>8412.15</v>
      </c>
      <c r="W481" s="9">
        <v>8412.15</v>
      </c>
      <c r="Y481" s="9">
        <f>(+U481-W481)</f>
        <v>0</v>
      </c>
      <c r="AA481" s="21">
        <f>IF(W481&lt;0,IF(Y481=0,0,IF(OR(W481=0,U481=0),"N.M.",IF(ABS(Y481/W481)&gt;=10,"N.M.",Y481/(-W481)))),IF(Y481=0,0,IF(OR(W481=0,U481=0),"N.M.",IF(ABS(Y481/W481)&gt;=10,"N.M.",Y481/W481))))</f>
        <v>0</v>
      </c>
      <c r="AC481" s="9">
        <v>33648.6</v>
      </c>
      <c r="AE481" s="9">
        <v>33648.62</v>
      </c>
      <c r="AG481" s="9">
        <f>(+AC481-AE481)</f>
        <v>-0.020000000004074536</v>
      </c>
      <c r="AI481" s="21">
        <f>IF(AE481&lt;0,IF(AG481=0,0,IF(OR(AE481=0,AC481=0),"N.M.",IF(ABS(AG481/AE481)&gt;=10,"N.M.",AG481/(-AE481)))),IF(AG481=0,0,IF(OR(AE481=0,AC481=0),"N.M.",IF(ABS(AG481/AE481)&gt;=10,"N.M.",AG481/AE481))))</f>
        <v>-5.943780162180361E-07</v>
      </c>
    </row>
    <row r="482" spans="1:36" s="16" customFormat="1" ht="12.75">
      <c r="A482" s="16" t="s">
        <v>57</v>
      </c>
      <c r="C482" s="16" t="s">
        <v>1386</v>
      </c>
      <c r="D482" s="9"/>
      <c r="E482" s="9">
        <v>2804.05</v>
      </c>
      <c r="F482" s="9"/>
      <c r="G482" s="9">
        <v>2804.05</v>
      </c>
      <c r="H482" s="9"/>
      <c r="I482" s="9">
        <f t="shared" si="152"/>
        <v>0</v>
      </c>
      <c r="J482" s="37" t="str">
        <f t="shared" si="153"/>
        <v>  </v>
      </c>
      <c r="K482" s="38">
        <f t="shared" si="154"/>
        <v>0</v>
      </c>
      <c r="L482" s="39"/>
      <c r="M482" s="9">
        <v>8412.15</v>
      </c>
      <c r="N482" s="9"/>
      <c r="O482" s="9">
        <v>8412.15</v>
      </c>
      <c r="P482" s="9"/>
      <c r="Q482" s="9">
        <f t="shared" si="155"/>
        <v>0</v>
      </c>
      <c r="R482" s="37" t="str">
        <f t="shared" si="156"/>
        <v>  </v>
      </c>
      <c r="S482" s="38">
        <f t="shared" si="157"/>
        <v>0</v>
      </c>
      <c r="T482" s="39"/>
      <c r="U482" s="9">
        <v>8412.15</v>
      </c>
      <c r="V482" s="9"/>
      <c r="W482" s="9">
        <v>8412.15</v>
      </c>
      <c r="X482" s="9"/>
      <c r="Y482" s="9">
        <f t="shared" si="158"/>
        <v>0</v>
      </c>
      <c r="Z482" s="37" t="str">
        <f t="shared" si="159"/>
        <v>  </v>
      </c>
      <c r="AA482" s="38">
        <f t="shared" si="160"/>
        <v>0</v>
      </c>
      <c r="AB482" s="39"/>
      <c r="AC482" s="9">
        <v>33648.6</v>
      </c>
      <c r="AD482" s="9"/>
      <c r="AE482" s="9">
        <v>33648.62</v>
      </c>
      <c r="AF482" s="9"/>
      <c r="AG482" s="9">
        <f t="shared" si="161"/>
        <v>-0.020000000004074536</v>
      </c>
      <c r="AH482" s="37" t="str">
        <f t="shared" si="162"/>
        <v>  </v>
      </c>
      <c r="AI482" s="38">
        <f t="shared" si="163"/>
        <v>-5.943780162180361E-07</v>
      </c>
      <c r="AJ482" s="39"/>
    </row>
    <row r="483" spans="1:36" s="16" customFormat="1" ht="12.75">
      <c r="A483" s="16" t="s">
        <v>58</v>
      </c>
      <c r="C483" s="16" t="s">
        <v>1387</v>
      </c>
      <c r="D483" s="9"/>
      <c r="E483" s="9">
        <v>0</v>
      </c>
      <c r="F483" s="9"/>
      <c r="G483" s="9">
        <v>0</v>
      </c>
      <c r="H483" s="9"/>
      <c r="I483" s="9">
        <f t="shared" si="152"/>
        <v>0</v>
      </c>
      <c r="J483" s="37" t="str">
        <f t="shared" si="153"/>
        <v>  </v>
      </c>
      <c r="K483" s="38">
        <f t="shared" si="154"/>
        <v>0</v>
      </c>
      <c r="L483" s="39"/>
      <c r="M483" s="9">
        <v>0</v>
      </c>
      <c r="N483" s="9"/>
      <c r="O483" s="9">
        <v>0</v>
      </c>
      <c r="P483" s="9"/>
      <c r="Q483" s="9">
        <f t="shared" si="155"/>
        <v>0</v>
      </c>
      <c r="R483" s="37" t="str">
        <f t="shared" si="156"/>
        <v>  </v>
      </c>
      <c r="S483" s="38">
        <f t="shared" si="157"/>
        <v>0</v>
      </c>
      <c r="T483" s="39"/>
      <c r="U483" s="9">
        <v>0</v>
      </c>
      <c r="V483" s="9"/>
      <c r="W483" s="9">
        <v>0</v>
      </c>
      <c r="X483" s="9"/>
      <c r="Y483" s="9">
        <f t="shared" si="158"/>
        <v>0</v>
      </c>
      <c r="Z483" s="37" t="str">
        <f t="shared" si="159"/>
        <v>  </v>
      </c>
      <c r="AA483" s="38">
        <f t="shared" si="160"/>
        <v>0</v>
      </c>
      <c r="AB483" s="39"/>
      <c r="AC483" s="9">
        <v>0</v>
      </c>
      <c r="AD483" s="9"/>
      <c r="AE483" s="9">
        <v>0</v>
      </c>
      <c r="AF483" s="9"/>
      <c r="AG483" s="9">
        <f t="shared" si="161"/>
        <v>0</v>
      </c>
      <c r="AH483" s="37" t="str">
        <f t="shared" si="162"/>
        <v>  </v>
      </c>
      <c r="AI483" s="38">
        <f t="shared" si="163"/>
        <v>0</v>
      </c>
      <c r="AJ483" s="39"/>
    </row>
    <row r="484" spans="1:35" ht="12.75" outlineLevel="1">
      <c r="A484" s="1" t="s">
        <v>1078</v>
      </c>
      <c r="B484" s="16" t="s">
        <v>1079</v>
      </c>
      <c r="C484" s="1" t="s">
        <v>1388</v>
      </c>
      <c r="E484" s="5">
        <v>116328.92</v>
      </c>
      <c r="G484" s="5">
        <v>67874.36</v>
      </c>
      <c r="I484" s="9">
        <f>(+E484-G484)</f>
        <v>48454.56</v>
      </c>
      <c r="K484" s="21">
        <f>IF(G484&lt;0,IF(I484=0,0,IF(OR(G484=0,E484=0),"N.M.",IF(ABS(I484/G484)&gt;=10,"N.M.",I484/(-G484)))),IF(I484=0,0,IF(OR(G484=0,E484=0),"N.M.",IF(ABS(I484/G484)&gt;=10,"N.M.",I484/G484))))</f>
        <v>0.7138860683179922</v>
      </c>
      <c r="M484" s="9">
        <v>118852.88</v>
      </c>
      <c r="O484" s="9">
        <v>86881.69</v>
      </c>
      <c r="Q484" s="9">
        <f>(+M484-O484)</f>
        <v>31971.190000000002</v>
      </c>
      <c r="S484" s="21">
        <f>IF(O484&lt;0,IF(Q484=0,0,IF(OR(O484=0,M484=0),"N.M.",IF(ABS(Q484/O484)&gt;=10,"N.M.",Q484/(-O484)))),IF(Q484=0,0,IF(OR(O484=0,M484=0),"N.M.",IF(ABS(Q484/O484)&gt;=10,"N.M.",Q484/O484))))</f>
        <v>0.36798536032160517</v>
      </c>
      <c r="U484" s="9">
        <v>118852.88</v>
      </c>
      <c r="W484" s="9">
        <v>86881.69</v>
      </c>
      <c r="Y484" s="9">
        <f>(+U484-W484)</f>
        <v>31971.190000000002</v>
      </c>
      <c r="AA484" s="21">
        <f>IF(W484&lt;0,IF(Y484=0,0,IF(OR(W484=0,U484=0),"N.M.",IF(ABS(Y484/W484)&gt;=10,"N.M.",Y484/(-W484)))),IF(Y484=0,0,IF(OR(W484=0,U484=0),"N.M.",IF(ABS(Y484/W484)&gt;=10,"N.M.",Y484/W484))))</f>
        <v>0.36798536032160517</v>
      </c>
      <c r="AC484" s="9">
        <v>1212942.1600000001</v>
      </c>
      <c r="AE484" s="9">
        <v>659197.0800000001</v>
      </c>
      <c r="AG484" s="9">
        <f>(+AC484-AE484)</f>
        <v>553745.0800000001</v>
      </c>
      <c r="AI484" s="21">
        <f>IF(AE484&lt;0,IF(AG484=0,0,IF(OR(AE484=0,AC484=0),"N.M.",IF(ABS(AG484/AE484)&gt;=10,"N.M.",AG484/(-AE484)))),IF(AG484=0,0,IF(OR(AE484=0,AC484=0),"N.M.",IF(ABS(AG484/AE484)&gt;=10,"N.M.",AG484/AE484))))</f>
        <v>0.8400296311992159</v>
      </c>
    </row>
    <row r="485" spans="1:35" ht="12.75" outlineLevel="1">
      <c r="A485" s="1" t="s">
        <v>1080</v>
      </c>
      <c r="B485" s="16" t="s">
        <v>1081</v>
      </c>
      <c r="C485" s="1" t="s">
        <v>1389</v>
      </c>
      <c r="E485" s="5">
        <v>92730.78</v>
      </c>
      <c r="G485" s="5">
        <v>81091.33</v>
      </c>
      <c r="I485" s="9">
        <f>(+E485-G485)</f>
        <v>11639.449999999997</v>
      </c>
      <c r="K485" s="21">
        <f>IF(G485&lt;0,IF(I485=0,0,IF(OR(G485=0,E485=0),"N.M.",IF(ABS(I485/G485)&gt;=10,"N.M.",I485/(-G485)))),IF(I485=0,0,IF(OR(G485=0,E485=0),"N.M.",IF(ABS(I485/G485)&gt;=10,"N.M.",I485/G485))))</f>
        <v>0.1435350733549443</v>
      </c>
      <c r="M485" s="9">
        <v>266457.57</v>
      </c>
      <c r="O485" s="9">
        <v>233499.02000000002</v>
      </c>
      <c r="Q485" s="9">
        <f>(+M485-O485)</f>
        <v>32958.54999999999</v>
      </c>
      <c r="S485" s="21">
        <f>IF(O485&lt;0,IF(Q485=0,0,IF(OR(O485=0,M485=0),"N.M.",IF(ABS(Q485/O485)&gt;=10,"N.M.",Q485/(-O485)))),IF(Q485=0,0,IF(OR(O485=0,M485=0),"N.M.",IF(ABS(Q485/O485)&gt;=10,"N.M.",Q485/O485))))</f>
        <v>0.14115069947616904</v>
      </c>
      <c r="U485" s="9">
        <v>266457.57</v>
      </c>
      <c r="W485" s="9">
        <v>233499.02000000002</v>
      </c>
      <c r="Y485" s="9">
        <f>(+U485-W485)</f>
        <v>32958.54999999999</v>
      </c>
      <c r="AA485" s="21">
        <f>IF(W485&lt;0,IF(Y485=0,0,IF(OR(W485=0,U485=0),"N.M.",IF(ABS(Y485/W485)&gt;=10,"N.M.",Y485/(-W485)))),IF(Y485=0,0,IF(OR(W485=0,U485=0),"N.M.",IF(ABS(Y485/W485)&gt;=10,"N.M.",Y485/W485))))</f>
        <v>0.14115069947616904</v>
      </c>
      <c r="AC485" s="9">
        <v>1036441.5800000001</v>
      </c>
      <c r="AE485" s="9">
        <v>915349.11</v>
      </c>
      <c r="AG485" s="9">
        <f>(+AC485-AE485)</f>
        <v>121092.47000000009</v>
      </c>
      <c r="AI485" s="21">
        <f>IF(AE485&lt;0,IF(AG485=0,0,IF(OR(AE485=0,AC485=0),"N.M.",IF(ABS(AG485/AE485)&gt;=10,"N.M.",AG485/(-AE485)))),IF(AG485=0,0,IF(OR(AE485=0,AC485=0),"N.M.",IF(ABS(AG485/AE485)&gt;=10,"N.M.",AG485/AE485))))</f>
        <v>0.1322910228207903</v>
      </c>
    </row>
    <row r="486" spans="1:36" s="16" customFormat="1" ht="12.75">
      <c r="A486" s="16" t="s">
        <v>59</v>
      </c>
      <c r="C486" s="16" t="s">
        <v>1390</v>
      </c>
      <c r="D486" s="9"/>
      <c r="E486" s="9">
        <v>209059.7</v>
      </c>
      <c r="F486" s="9"/>
      <c r="G486" s="9">
        <v>148965.69</v>
      </c>
      <c r="H486" s="9"/>
      <c r="I486" s="9">
        <f t="shared" si="152"/>
        <v>60094.01000000001</v>
      </c>
      <c r="J486" s="37" t="str">
        <f t="shared" si="153"/>
        <v>  </v>
      </c>
      <c r="K486" s="38">
        <f t="shared" si="154"/>
        <v>0.403408395584245</v>
      </c>
      <c r="L486" s="39"/>
      <c r="M486" s="9">
        <v>385310.45</v>
      </c>
      <c r="N486" s="9"/>
      <c r="O486" s="9">
        <v>320380.71</v>
      </c>
      <c r="P486" s="9"/>
      <c r="Q486" s="9">
        <f t="shared" si="155"/>
        <v>64929.73999999999</v>
      </c>
      <c r="R486" s="37" t="str">
        <f t="shared" si="156"/>
        <v>  </v>
      </c>
      <c r="S486" s="38">
        <f t="shared" si="157"/>
        <v>0.20266432395383602</v>
      </c>
      <c r="T486" s="39"/>
      <c r="U486" s="9">
        <v>385310.45</v>
      </c>
      <c r="V486" s="9"/>
      <c r="W486" s="9">
        <v>320380.71</v>
      </c>
      <c r="X486" s="9"/>
      <c r="Y486" s="9">
        <f t="shared" si="158"/>
        <v>64929.73999999999</v>
      </c>
      <c r="Z486" s="37" t="str">
        <f t="shared" si="159"/>
        <v>  </v>
      </c>
      <c r="AA486" s="38">
        <f t="shared" si="160"/>
        <v>0.20266432395383602</v>
      </c>
      <c r="AB486" s="39"/>
      <c r="AC486" s="9">
        <v>2249383.7399999998</v>
      </c>
      <c r="AD486" s="9"/>
      <c r="AE486" s="9">
        <v>1574546.19</v>
      </c>
      <c r="AF486" s="9"/>
      <c r="AG486" s="9">
        <f t="shared" si="161"/>
        <v>674837.5499999998</v>
      </c>
      <c r="AH486" s="37" t="str">
        <f t="shared" si="162"/>
        <v>  </v>
      </c>
      <c r="AI486" s="38">
        <f t="shared" si="163"/>
        <v>0.42859177729171594</v>
      </c>
      <c r="AJ486" s="39"/>
    </row>
    <row r="487" spans="1:36" s="16" customFormat="1" ht="12.75">
      <c r="A487" s="77" t="s">
        <v>60</v>
      </c>
      <c r="C487" s="17" t="s">
        <v>61</v>
      </c>
      <c r="D487" s="18"/>
      <c r="E487" s="18">
        <v>3191902.32</v>
      </c>
      <c r="F487" s="18"/>
      <c r="G487" s="18">
        <v>2466275.97</v>
      </c>
      <c r="H487" s="18"/>
      <c r="I487" s="18">
        <f t="shared" si="152"/>
        <v>725626.3499999996</v>
      </c>
      <c r="J487" s="37" t="str">
        <f t="shared" si="153"/>
        <v>  </v>
      </c>
      <c r="K487" s="40">
        <f t="shared" si="154"/>
        <v>0.2942194461717111</v>
      </c>
      <c r="L487" s="39"/>
      <c r="M487" s="18">
        <v>9304066.85</v>
      </c>
      <c r="N487" s="18"/>
      <c r="O487" s="18">
        <v>7358290.9799999995</v>
      </c>
      <c r="P487" s="18"/>
      <c r="Q487" s="18">
        <f t="shared" si="155"/>
        <v>1945775.87</v>
      </c>
      <c r="R487" s="37" t="str">
        <f t="shared" si="156"/>
        <v>  </v>
      </c>
      <c r="S487" s="40">
        <f t="shared" si="157"/>
        <v>0.26443312384474366</v>
      </c>
      <c r="T487" s="39"/>
      <c r="U487" s="18">
        <v>9304066.85</v>
      </c>
      <c r="V487" s="18"/>
      <c r="W487" s="18">
        <v>7358290.9799999995</v>
      </c>
      <c r="X487" s="18"/>
      <c r="Y487" s="18">
        <f t="shared" si="158"/>
        <v>1945775.87</v>
      </c>
      <c r="Z487" s="37" t="str">
        <f t="shared" si="159"/>
        <v>  </v>
      </c>
      <c r="AA487" s="40">
        <f t="shared" si="160"/>
        <v>0.26443312384474366</v>
      </c>
      <c r="AB487" s="39"/>
      <c r="AC487" s="18">
        <v>36152522.97</v>
      </c>
      <c r="AD487" s="18"/>
      <c r="AE487" s="18">
        <v>36430727.41</v>
      </c>
      <c r="AF487" s="18"/>
      <c r="AG487" s="18">
        <f t="shared" si="161"/>
        <v>-278204.4399999976</v>
      </c>
      <c r="AH487" s="37" t="str">
        <f t="shared" si="162"/>
        <v>  </v>
      </c>
      <c r="AI487" s="40">
        <f t="shared" si="163"/>
        <v>-0.007636532668398828</v>
      </c>
      <c r="AJ487" s="39"/>
    </row>
    <row r="488" spans="1:35" ht="12.75" outlineLevel="1">
      <c r="A488" s="1" t="s">
        <v>1082</v>
      </c>
      <c r="B488" s="16" t="s">
        <v>1083</v>
      </c>
      <c r="C488" s="1" t="s">
        <v>1391</v>
      </c>
      <c r="E488" s="5">
        <v>-46594.92</v>
      </c>
      <c r="G488" s="5">
        <v>-12582.34</v>
      </c>
      <c r="I488" s="9">
        <f>(+E488-G488)</f>
        <v>-34012.58</v>
      </c>
      <c r="K488" s="21">
        <f>IF(G488&lt;0,IF(I488=0,0,IF(OR(G488=0,E488=0),"N.M.",IF(ABS(I488/G488)&gt;=10,"N.M.",I488/(-G488)))),IF(I488=0,0,IF(OR(G488=0,E488=0),"N.M.",IF(ABS(I488/G488)&gt;=10,"N.M.",I488/G488))))</f>
        <v>-2.703199881739009</v>
      </c>
      <c r="M488" s="9">
        <v>-164589.57</v>
      </c>
      <c r="O488" s="9">
        <v>-47857.13</v>
      </c>
      <c r="Q488" s="9">
        <f>(+M488-O488)</f>
        <v>-116732.44</v>
      </c>
      <c r="S488" s="21">
        <f>IF(O488&lt;0,IF(Q488=0,0,IF(OR(O488=0,M488=0),"N.M.",IF(ABS(Q488/O488)&gt;=10,"N.M.",Q488/(-O488)))),IF(Q488=0,0,IF(OR(O488=0,M488=0),"N.M.",IF(ABS(Q488/O488)&gt;=10,"N.M.",Q488/O488))))</f>
        <v>-2.439185968736529</v>
      </c>
      <c r="U488" s="9">
        <v>-164589.57</v>
      </c>
      <c r="W488" s="9">
        <v>-47857.13</v>
      </c>
      <c r="Y488" s="9">
        <f>(+U488-W488)</f>
        <v>-116732.44</v>
      </c>
      <c r="AA488" s="21">
        <f>IF(W488&lt;0,IF(Y488=0,0,IF(OR(W488=0,U488=0),"N.M.",IF(ABS(Y488/W488)&gt;=10,"N.M.",Y488/(-W488)))),IF(Y488=0,0,IF(OR(W488=0,U488=0),"N.M.",IF(ABS(Y488/W488)&gt;=10,"N.M.",Y488/W488))))</f>
        <v>-2.439185968736529</v>
      </c>
      <c r="AC488" s="9">
        <v>-511042.42000000004</v>
      </c>
      <c r="AE488" s="9">
        <v>-1439982.7599999998</v>
      </c>
      <c r="AG488" s="9">
        <f>(+AC488-AE488)</f>
        <v>928940.3399999997</v>
      </c>
      <c r="AI488" s="21">
        <f>IF(AE488&lt;0,IF(AG488=0,0,IF(OR(AE488=0,AC488=0),"N.M.",IF(ABS(AG488/AE488)&gt;=10,"N.M.",AG488/(-AE488)))),IF(AG488=0,0,IF(OR(AE488=0,AC488=0),"N.M.",IF(ABS(AG488/AE488)&gt;=10,"N.M.",AG488/AE488))))</f>
        <v>0.645105181675925</v>
      </c>
    </row>
    <row r="489" spans="1:36" s="16" customFormat="1" ht="12.75">
      <c r="A489" s="16" t="s">
        <v>62</v>
      </c>
      <c r="C489" s="16" t="s">
        <v>1392</v>
      </c>
      <c r="D489" s="9"/>
      <c r="E489" s="9">
        <v>-46594.92</v>
      </c>
      <c r="F489" s="9"/>
      <c r="G489" s="9">
        <v>-12582.34</v>
      </c>
      <c r="H489" s="9"/>
      <c r="I489" s="9">
        <f t="shared" si="152"/>
        <v>-34012.58</v>
      </c>
      <c r="J489" s="37" t="str">
        <f t="shared" si="153"/>
        <v>  </v>
      </c>
      <c r="K489" s="38">
        <f t="shared" si="154"/>
        <v>-2.703199881739009</v>
      </c>
      <c r="L489" s="39"/>
      <c r="M489" s="9">
        <v>-164589.57</v>
      </c>
      <c r="N489" s="9"/>
      <c r="O489" s="9">
        <v>-47857.13</v>
      </c>
      <c r="P489" s="9"/>
      <c r="Q489" s="9">
        <f t="shared" si="155"/>
        <v>-116732.44</v>
      </c>
      <c r="R489" s="37" t="str">
        <f t="shared" si="156"/>
        <v>  </v>
      </c>
      <c r="S489" s="38">
        <f t="shared" si="157"/>
        <v>-2.439185968736529</v>
      </c>
      <c r="T489" s="39"/>
      <c r="U489" s="9">
        <v>-164589.57</v>
      </c>
      <c r="V489" s="9"/>
      <c r="W489" s="9">
        <v>-47857.13</v>
      </c>
      <c r="X489" s="9"/>
      <c r="Y489" s="9">
        <f t="shared" si="158"/>
        <v>-116732.44</v>
      </c>
      <c r="Z489" s="37" t="str">
        <f t="shared" si="159"/>
        <v>  </v>
      </c>
      <c r="AA489" s="38">
        <f t="shared" si="160"/>
        <v>-2.439185968736529</v>
      </c>
      <c r="AB489" s="39"/>
      <c r="AC489" s="9">
        <v>-511042.42000000004</v>
      </c>
      <c r="AD489" s="9"/>
      <c r="AE489" s="9">
        <v>-1439982.7599999998</v>
      </c>
      <c r="AF489" s="9"/>
      <c r="AG489" s="9">
        <f t="shared" si="161"/>
        <v>928940.3399999997</v>
      </c>
      <c r="AH489" s="37" t="str">
        <f t="shared" si="162"/>
        <v>  </v>
      </c>
      <c r="AI489" s="38">
        <f t="shared" si="163"/>
        <v>0.645105181675925</v>
      </c>
      <c r="AJ489" s="39"/>
    </row>
    <row r="490" spans="1:44" s="16" customFormat="1" ht="12.75">
      <c r="A490" s="77" t="s">
        <v>63</v>
      </c>
      <c r="C490" s="17" t="s">
        <v>64</v>
      </c>
      <c r="D490" s="18"/>
      <c r="E490" s="18">
        <v>3145307.4</v>
      </c>
      <c r="F490" s="18"/>
      <c r="G490" s="18">
        <v>2453693.63</v>
      </c>
      <c r="H490" s="18"/>
      <c r="I490" s="18">
        <f t="shared" si="152"/>
        <v>691613.77</v>
      </c>
      <c r="J490" s="37" t="str">
        <f t="shared" si="153"/>
        <v>  </v>
      </c>
      <c r="K490" s="40">
        <f t="shared" si="154"/>
        <v>0.2818663917711683</v>
      </c>
      <c r="L490" s="39"/>
      <c r="M490" s="18">
        <v>9139477.28</v>
      </c>
      <c r="N490" s="18"/>
      <c r="O490" s="18">
        <v>7310433.85</v>
      </c>
      <c r="P490" s="18"/>
      <c r="Q490" s="18">
        <f t="shared" si="155"/>
        <v>1829043.4299999997</v>
      </c>
      <c r="R490" s="37" t="str">
        <f t="shared" si="156"/>
        <v>  </v>
      </c>
      <c r="S490" s="40">
        <f t="shared" si="157"/>
        <v>0.25019629033371255</v>
      </c>
      <c r="T490" s="39"/>
      <c r="U490" s="18">
        <v>9139477.28</v>
      </c>
      <c r="V490" s="18"/>
      <c r="W490" s="18">
        <v>7310433.85</v>
      </c>
      <c r="X490" s="18"/>
      <c r="Y490" s="18">
        <f t="shared" si="158"/>
        <v>1829043.4299999997</v>
      </c>
      <c r="Z490" s="37" t="str">
        <f t="shared" si="159"/>
        <v>  </v>
      </c>
      <c r="AA490" s="40">
        <f t="shared" si="160"/>
        <v>0.25019629033371255</v>
      </c>
      <c r="AB490" s="39"/>
      <c r="AC490" s="18">
        <v>35641480.55</v>
      </c>
      <c r="AD490" s="18"/>
      <c r="AE490" s="18">
        <v>34990744.65</v>
      </c>
      <c r="AF490" s="18"/>
      <c r="AG490" s="18">
        <f t="shared" si="161"/>
        <v>650735.8999999985</v>
      </c>
      <c r="AH490" s="37" t="str">
        <f t="shared" si="162"/>
        <v>  </v>
      </c>
      <c r="AI490" s="40">
        <f t="shared" si="163"/>
        <v>0.01859737214823745</v>
      </c>
      <c r="AJ490" s="39"/>
      <c r="AL490" s="1"/>
      <c r="AM490" s="1"/>
      <c r="AN490" s="1"/>
      <c r="AO490" s="1"/>
      <c r="AP490" s="1"/>
      <c r="AQ490" s="1"/>
      <c r="AR490" s="1"/>
    </row>
    <row r="491" spans="4:44" s="16" customFormat="1" ht="12.75">
      <c r="D491" s="9"/>
      <c r="E491" s="43" t="str">
        <f>IF(ABS(E474+E476+E478+E480+E482+E483+E486+E487+E489-E487-E490)&gt;$AO$506,$AO$509," ")</f>
        <v> </v>
      </c>
      <c r="F491" s="28"/>
      <c r="G491" s="43" t="str">
        <f>IF(ABS(G474+G476+G478+G480+G482+G483+G486+G487+G489-G487-G490)&gt;$AO$506,$AO$509," ")</f>
        <v> </v>
      </c>
      <c r="H491" s="42"/>
      <c r="I491" s="43" t="str">
        <f>IF(ABS(I474+I476+I478+I480+I482+I483+I486+I487+I489-I487-I490)&gt;$AO$506,$AO$509," ")</f>
        <v> </v>
      </c>
      <c r="J491" s="9"/>
      <c r="K491" s="21"/>
      <c r="L491" s="11"/>
      <c r="M491" s="43" t="str">
        <f>IF(ABS(M474+M476+M478+M480+M482+M483+M486+M487+M489-M487-M490)&gt;$AO$506,$AO$509," ")</f>
        <v> </v>
      </c>
      <c r="N491" s="42"/>
      <c r="O491" s="43" t="str">
        <f>IF(ABS(O474+O476+O478+O480+O482+O483+O486+O487+O489-O487-O490)&gt;$AO$506,$AO$509," ")</f>
        <v> </v>
      </c>
      <c r="P491" s="28"/>
      <c r="Q491" s="43" t="str">
        <f>IF(ABS(Q474+Q476+Q478+Q480+Q482+Q483+Q486+Q487+Q489-Q487-Q490)&gt;$AO$506,$AO$509," ")</f>
        <v> </v>
      </c>
      <c r="R491" s="9"/>
      <c r="S491" s="21"/>
      <c r="T491" s="9"/>
      <c r="U491" s="43" t="str">
        <f>IF(ABS(U474+U476+U478+U480+U482+U483+U486+U487+U489-U487-U490)&gt;$AO$506,$AO$509," ")</f>
        <v> </v>
      </c>
      <c r="V491" s="28"/>
      <c r="W491" s="43" t="str">
        <f>IF(ABS(W474+W476+W478+W480+W482+W483+W486+W487+W489-W487-W490)&gt;$AO$506,$AO$509," ")</f>
        <v> </v>
      </c>
      <c r="X491" s="28"/>
      <c r="Y491" s="43" t="str">
        <f>IF(ABS(Y474+Y476+Y478+Y480+Y482+Y483+Y486+Y487+Y489-Y487-Y490)&gt;$AO$506,$AO$509," ")</f>
        <v> </v>
      </c>
      <c r="Z491" s="9"/>
      <c r="AA491" s="21"/>
      <c r="AB491" s="9"/>
      <c r="AC491" s="43" t="str">
        <f>IF(ABS(AC474+AC476+AC478+AC480+AC482+AC483+AC486+AC487+AC489-AC487-AC490)&gt;$AO$506,$AO$509," ")</f>
        <v> </v>
      </c>
      <c r="AD491" s="28"/>
      <c r="AE491" s="43" t="str">
        <f>IF(ABS(AE474+AE476+AE478+AE480+AE482+AE483+AE486+AE487+AE489-AE487-AE490)&gt;$AO$506,$AO$509," ")</f>
        <v> </v>
      </c>
      <c r="AF491" s="42"/>
      <c r="AG491" s="43" t="str">
        <f>IF(ABS(AG474+AG476+AG478+AG480+AG482+AG483+AG486+AG487+AG489-AG487-AG490)&gt;$AO$506,$AO$509," ")</f>
        <v> </v>
      </c>
      <c r="AH491" s="9"/>
      <c r="AI491" s="21"/>
      <c r="AL491" s="1"/>
      <c r="AM491" s="1"/>
      <c r="AN491" s="1"/>
      <c r="AO491" s="1"/>
      <c r="AP491" s="1"/>
      <c r="AQ491" s="1"/>
      <c r="AR491" s="1"/>
    </row>
    <row r="492" spans="1:44" s="16" customFormat="1" ht="12.75">
      <c r="A492" s="77" t="s">
        <v>84</v>
      </c>
      <c r="C492" s="17" t="s">
        <v>83</v>
      </c>
      <c r="D492" s="9"/>
      <c r="E492" s="18">
        <v>0</v>
      </c>
      <c r="F492" s="18"/>
      <c r="G492" s="18">
        <v>0</v>
      </c>
      <c r="H492" s="18"/>
      <c r="I492" s="18">
        <f>(+E492-G492)</f>
        <v>0</v>
      </c>
      <c r="J492" s="37" t="str">
        <f>IF((+E492-G492)=(I492),"  ",$AO$510)</f>
        <v>  </v>
      </c>
      <c r="K492" s="40">
        <f>IF(G492&lt;0,IF(I492=0,0,IF(OR(G492=0,E492=0),"N.M.",IF(ABS(I492/G492)&gt;=10,"N.M.",I492/(-G492)))),IF(I492=0,0,IF(OR(G492=0,E492=0),"N.M.",IF(ABS(I492/G492)&gt;=10,"N.M.",I492/G492))))</f>
        <v>0</v>
      </c>
      <c r="L492" s="39"/>
      <c r="M492" s="18">
        <v>0</v>
      </c>
      <c r="N492" s="18"/>
      <c r="O492" s="18">
        <v>0</v>
      </c>
      <c r="P492" s="18"/>
      <c r="Q492" s="18">
        <f>(+M492-O492)</f>
        <v>0</v>
      </c>
      <c r="R492" s="37" t="str">
        <f>IF((+M492-O492)=(Q492),"  ",$AO$510)</f>
        <v>  </v>
      </c>
      <c r="S492" s="40">
        <f>IF(O492&lt;0,IF(Q492=0,0,IF(OR(O492=0,M492=0),"N.M.",IF(ABS(Q492/O492)&gt;=10,"N.M.",Q492/(-O492)))),IF(Q492=0,0,IF(OR(O492=0,M492=0),"N.M.",IF(ABS(Q492/O492)&gt;=10,"N.M.",Q492/O492))))</f>
        <v>0</v>
      </c>
      <c r="T492" s="39"/>
      <c r="U492" s="18">
        <v>0</v>
      </c>
      <c r="V492" s="18"/>
      <c r="W492" s="18">
        <v>0</v>
      </c>
      <c r="X492" s="18"/>
      <c r="Y492" s="18">
        <f>(+U492-W492)</f>
        <v>0</v>
      </c>
      <c r="Z492" s="37" t="str">
        <f>IF((+U492-W492)=(Y492),"  ",$AO$510)</f>
        <v>  </v>
      </c>
      <c r="AA492" s="40">
        <f>IF(W492&lt;0,IF(Y492=0,0,IF(OR(W492=0,U492=0),"N.M.",IF(ABS(Y492/W492)&gt;=10,"N.M.",Y492/(-W492)))),IF(Y492=0,0,IF(OR(W492=0,U492=0),"N.M.",IF(ABS(Y492/W492)&gt;=10,"N.M.",Y492/W492))))</f>
        <v>0</v>
      </c>
      <c r="AB492" s="39"/>
      <c r="AC492" s="18">
        <v>0</v>
      </c>
      <c r="AD492" s="18"/>
      <c r="AE492" s="18">
        <v>0</v>
      </c>
      <c r="AF492" s="18"/>
      <c r="AG492" s="18">
        <f>(+AC492-AE492)</f>
        <v>0</v>
      </c>
      <c r="AH492" s="37" t="str">
        <f>IF((+AC492-AE492)=(AG492),"  ",$AO$510)</f>
        <v>  </v>
      </c>
      <c r="AI492" s="40">
        <f>IF(AE492&lt;0,IF(AG492=0,0,IF(OR(AE492=0,AC492=0),"N.M.",IF(ABS(AG492/AE492)&gt;=10,"N.M.",AG492/(-AE492)))),IF(AG492=0,0,IF(OR(AE492=0,AC492=0),"N.M.",IF(ABS(AG492/AE492)&gt;=10,"N.M.",AG492/AE492))))</f>
        <v>0</v>
      </c>
      <c r="AL492" s="1"/>
      <c r="AM492" s="1"/>
      <c r="AN492" s="1"/>
      <c r="AO492" s="1"/>
      <c r="AP492" s="1"/>
      <c r="AQ492" s="1"/>
      <c r="AR492" s="1"/>
    </row>
    <row r="493" spans="4:44" s="16" customFormat="1" ht="12.75">
      <c r="D493" s="9"/>
      <c r="E493" s="43"/>
      <c r="F493" s="28"/>
      <c r="G493" s="43"/>
      <c r="H493" s="42"/>
      <c r="I493" s="43"/>
      <c r="J493" s="9"/>
      <c r="K493" s="21"/>
      <c r="L493" s="11"/>
      <c r="M493" s="43"/>
      <c r="N493" s="42"/>
      <c r="O493" s="43"/>
      <c r="P493" s="28"/>
      <c r="Q493" s="43"/>
      <c r="R493" s="9"/>
      <c r="S493" s="21"/>
      <c r="T493" s="9"/>
      <c r="U493" s="43"/>
      <c r="V493" s="28"/>
      <c r="W493" s="43"/>
      <c r="X493" s="28"/>
      <c r="Y493" s="43"/>
      <c r="Z493" s="9"/>
      <c r="AA493" s="21"/>
      <c r="AB493" s="9"/>
      <c r="AC493" s="43"/>
      <c r="AD493" s="28"/>
      <c r="AE493" s="43"/>
      <c r="AF493" s="42"/>
      <c r="AG493" s="43"/>
      <c r="AH493" s="9"/>
      <c r="AI493" s="21"/>
      <c r="AL493" s="1"/>
      <c r="AM493" s="1"/>
      <c r="AN493" s="1"/>
      <c r="AO493" s="1"/>
      <c r="AP493" s="1"/>
      <c r="AQ493" s="1"/>
      <c r="AR493" s="1"/>
    </row>
    <row r="494" spans="1:37" ht="12.75">
      <c r="A494" s="77" t="s">
        <v>65</v>
      </c>
      <c r="B494" s="16"/>
      <c r="C494" s="17" t="s">
        <v>66</v>
      </c>
      <c r="D494" s="18"/>
      <c r="E494" s="18">
        <v>-443932.00100000534</v>
      </c>
      <c r="F494" s="18"/>
      <c r="G494" s="18">
        <v>5943182.880999981</v>
      </c>
      <c r="H494" s="18"/>
      <c r="I494" s="18">
        <f>+E494-G494</f>
        <v>-6387114.881999987</v>
      </c>
      <c r="J494" s="37" t="str">
        <f>IF((+E494-G494)=(I494),"  ",$AO$510)</f>
        <v>  </v>
      </c>
      <c r="K494" s="40">
        <f>IF(G494&lt;0,IF(I494=0,0,IF(OR(G494=0,E494=0),"N.M.",IF(ABS(I494/G494)&gt;=10,"N.M.",I494/(-G494)))),IF(I494=0,0,IF(OR(G494=0,E494=0),"N.M.",IF(ABS(I494/G494)&gt;=10,"N.M.",I494/G494))))</f>
        <v>-1.074696002106755</v>
      </c>
      <c r="L494" s="39"/>
      <c r="M494" s="18">
        <v>9491169.415999979</v>
      </c>
      <c r="N494" s="18"/>
      <c r="O494" s="18">
        <v>9454082.910000058</v>
      </c>
      <c r="P494" s="18"/>
      <c r="Q494" s="18">
        <f>+M494-O494</f>
        <v>37086.50599992089</v>
      </c>
      <c r="R494" s="37" t="str">
        <f>IF((+M494-O494)=(Q494),"  ",$AO$510)</f>
        <v>  </v>
      </c>
      <c r="S494" s="40">
        <f>IF(O494&lt;0,IF(Q494=0,0,IF(OR(O494=0,M494=0),"N.M.",IF(ABS(Q494/O494)&gt;=10,"N.M.",Q494/(-O494)))),IF(Q494=0,0,IF(OR(O494=0,M494=0),"N.M.",IF(ABS(Q494/O494)&gt;=10,"N.M.",Q494/O494))))</f>
        <v>0.003922803126752002</v>
      </c>
      <c r="T494" s="39"/>
      <c r="U494" s="18">
        <v>9491169.415999979</v>
      </c>
      <c r="V494" s="18"/>
      <c r="W494" s="18">
        <v>9454082.910000058</v>
      </c>
      <c r="X494" s="18"/>
      <c r="Y494" s="18">
        <f>+U494-W494</f>
        <v>37086.50599992089</v>
      </c>
      <c r="Z494" s="37" t="str">
        <f>IF((+U494-W494)=(Y494),"  ",$AO$510)</f>
        <v>  </v>
      </c>
      <c r="AA494" s="40">
        <f>IF(W494&lt;0,IF(Y494=0,0,IF(OR(W494=0,U494=0),"N.M.",IF(ABS(Y494/W494)&gt;=10,"N.M.",Y494/(-W494)))),IF(Y494=0,0,IF(OR(W494=0,U494=0),"N.M.",IF(ABS(Y494/W494)&gt;=10,"N.M.",Y494/W494))))</f>
        <v>0.003922803126752002</v>
      </c>
      <c r="AB494" s="39"/>
      <c r="AC494" s="18">
        <v>23972636.681000065</v>
      </c>
      <c r="AD494" s="18"/>
      <c r="AE494" s="18">
        <v>22841262.481999975</v>
      </c>
      <c r="AF494" s="18"/>
      <c r="AG494" s="18">
        <f>+AC494-AE494</f>
        <v>1131374.1990000904</v>
      </c>
      <c r="AH494" s="37" t="str">
        <f>IF((+AC494-AE494)=(AG494),"  ",$AO$510)</f>
        <v>  </v>
      </c>
      <c r="AI494" s="40">
        <f>IF(AE494&lt;0,IF(AG494=0,0,IF(OR(AE494=0,AC494=0),"N.M.",IF(ABS(AG494/AE494)&gt;=10,"N.M.",AG494/(-AE494)))),IF(AG494=0,0,IF(OR(AE494=0,AC494=0),"N.M.",IF(ABS(AG494/AE494)&gt;=10,"N.M.",AG494/AE494))))</f>
        <v>0.04953203440009799</v>
      </c>
      <c r="AJ494" s="39"/>
      <c r="AK494" s="39"/>
    </row>
    <row r="495" spans="1:36" ht="12.75">
      <c r="A495" s="1" t="s">
        <v>67</v>
      </c>
      <c r="C495" s="1" t="s">
        <v>1393</v>
      </c>
      <c r="E495" s="5">
        <v>0</v>
      </c>
      <c r="G495" s="5">
        <v>0</v>
      </c>
      <c r="I495" s="9">
        <f>+E495-G495</f>
        <v>0</v>
      </c>
      <c r="J495" s="44" t="str">
        <f>IF((+E495-G495)=(I495),"  ",$AO$510)</f>
        <v>  </v>
      </c>
      <c r="K495" s="38">
        <f>IF(G495&lt;0,IF(I495=0,0,IF(OR(G495=0,E495=0),"N.M.",IF(ABS(I495/G495)&gt;=10,"N.M.",I495/(-G495)))),IF(I495=0,0,IF(OR(G495=0,E495=0),"N.M.",IF(ABS(I495/G495)&gt;=10,"N.M.",I495/G495))))</f>
        <v>0</v>
      </c>
      <c r="L495" s="45"/>
      <c r="M495" s="5">
        <v>0</v>
      </c>
      <c r="N495" s="9"/>
      <c r="O495" s="5">
        <v>0</v>
      </c>
      <c r="P495" s="9"/>
      <c r="Q495" s="9">
        <f>+M495-O495</f>
        <v>0</v>
      </c>
      <c r="R495" s="44" t="str">
        <f>IF((+M495-O495)=(Q495),"  ",$AO$510)</f>
        <v>  </v>
      </c>
      <c r="S495" s="38">
        <f>IF(O495&lt;0,IF(Q495=0,0,IF(OR(O495=0,M495=0),"N.M.",IF(ABS(Q495/O495)&gt;=10,"N.M.",Q495/(-O495)))),IF(Q495=0,0,IF(OR(O495=0,M495=0),"N.M.",IF(ABS(Q495/O495)&gt;=10,"N.M.",Q495/O495))))</f>
        <v>0</v>
      </c>
      <c r="T495" s="45"/>
      <c r="U495" s="9">
        <v>0</v>
      </c>
      <c r="W495" s="9">
        <v>0</v>
      </c>
      <c r="Y495" s="9">
        <f>+U495-W495</f>
        <v>0</v>
      </c>
      <c r="Z495" s="44" t="str">
        <f>IF((+U495-W495)=(Y495),"  ",$AO$510)</f>
        <v>  </v>
      </c>
      <c r="AA495" s="38">
        <f>IF(W495&lt;0,IF(Y495=0,0,IF(OR(W495=0,U495=0),"N.M.",IF(ABS(Y495/W495)&gt;=10,"N.M.",Y495/(-W495)))),IF(Y495=0,0,IF(OR(W495=0,U495=0),"N.M.",IF(ABS(Y495/W495)&gt;=10,"N.M.",Y495/W495))))</f>
        <v>0</v>
      </c>
      <c r="AB495" s="45"/>
      <c r="AC495" s="9">
        <v>0</v>
      </c>
      <c r="AE495" s="9">
        <v>0</v>
      </c>
      <c r="AG495" s="9">
        <f>+AC495-AE495</f>
        <v>0</v>
      </c>
      <c r="AH495" s="44" t="str">
        <f>IF((+AC495-AE495)=(AG495),"  ",$AO$510)</f>
        <v>  </v>
      </c>
      <c r="AI495" s="38">
        <f>IF(AE495&lt;0,IF(AG495=0,0,IF(OR(AE495=0,AC495=0),"N.M.",IF(ABS(AG495/AE495)&gt;=10,"N.M.",AG495/(-AE495)))),IF(AG495=0,0,IF(OR(AE495=0,AC495=0),"N.M.",IF(ABS(AG495/AE495)&gt;=10,"N.M.",AG495/AE495))))</f>
        <v>0</v>
      </c>
      <c r="AJ495" s="45"/>
    </row>
    <row r="496" spans="3:36" ht="12.75">
      <c r="C496" s="2" t="s">
        <v>68</v>
      </c>
      <c r="D496" s="8"/>
      <c r="E496" s="8">
        <f>+E494-E495</f>
        <v>-443932.00100000534</v>
      </c>
      <c r="F496" s="8"/>
      <c r="G496" s="8">
        <f>+G494-G495</f>
        <v>5943182.880999981</v>
      </c>
      <c r="H496" s="18"/>
      <c r="I496" s="18">
        <f>+E496-G496</f>
        <v>-6387114.881999987</v>
      </c>
      <c r="J496" s="37" t="str">
        <f>IF((+E496-G496)=(I496),"  ",$AO$510)</f>
        <v>  </v>
      </c>
      <c r="K496" s="40">
        <f>IF(G496&lt;0,IF(I496=0,0,IF(OR(G496=0,E496=0),"N.M.",IF(ABS(I496/G496)&gt;=10,"N.M.",I496/(-G496)))),IF(I496=0,0,IF(OR(G496=0,E496=0),"N.M.",IF(ABS(I496/G496)&gt;=10,"N.M.",I496/G496))))</f>
        <v>-1.074696002106755</v>
      </c>
      <c r="L496" s="39"/>
      <c r="M496" s="8">
        <f>+M494-M495</f>
        <v>9491169.415999979</v>
      </c>
      <c r="N496" s="18"/>
      <c r="O496" s="8">
        <f>+O494-O495</f>
        <v>9454082.910000058</v>
      </c>
      <c r="P496" s="18"/>
      <c r="Q496" s="18">
        <f>+M496-O496</f>
        <v>37086.50599992089</v>
      </c>
      <c r="R496" s="37" t="str">
        <f>IF((+M496-O496)=(Q496),"  ",$AO$510)</f>
        <v>  </v>
      </c>
      <c r="S496" s="40">
        <f>IF(O496&lt;0,IF(Q496=0,0,IF(OR(O496=0,M496=0),"N.M.",IF(ABS(Q496/O496)&gt;=10,"N.M.",Q496/(-O496)))),IF(Q496=0,0,IF(OR(O496=0,M496=0),"N.M.",IF(ABS(Q496/O496)&gt;=10,"N.M.",Q496/O496))))</f>
        <v>0.003922803126752002</v>
      </c>
      <c r="T496" s="39"/>
      <c r="U496" s="8">
        <f>+U494-U495</f>
        <v>9491169.415999979</v>
      </c>
      <c r="V496" s="18"/>
      <c r="W496" s="8">
        <f>+W494-W495</f>
        <v>9454082.910000058</v>
      </c>
      <c r="X496" s="18"/>
      <c r="Y496" s="18">
        <f>+U496-W496</f>
        <v>37086.50599992089</v>
      </c>
      <c r="Z496" s="37" t="str">
        <f>IF((+U496-W496)=(Y496),"  ",$AO$510)</f>
        <v>  </v>
      </c>
      <c r="AA496" s="40">
        <f>IF(W496&lt;0,IF(Y496=0,0,IF(OR(W496=0,U496=0),"N.M.",IF(ABS(Y496/W496)&gt;=10,"N.M.",Y496/(-W496)))),IF(Y496=0,0,IF(OR(W496=0,U496=0),"N.M.",IF(ABS(Y496/W496)&gt;=10,"N.M.",Y496/W496))))</f>
        <v>0.003922803126752002</v>
      </c>
      <c r="AB496" s="39"/>
      <c r="AC496" s="8">
        <f>+AC494-AC495</f>
        <v>23972636.681000065</v>
      </c>
      <c r="AD496" s="18"/>
      <c r="AE496" s="8">
        <f>+AE494-AE495</f>
        <v>22841262.481999975</v>
      </c>
      <c r="AF496" s="18"/>
      <c r="AG496" s="18">
        <f>+AC496-AE496</f>
        <v>1131374.1990000904</v>
      </c>
      <c r="AH496" s="37" t="str">
        <f>IF((+AC496-AE496)=(AG496),"  ",$AO$510)</f>
        <v>  </v>
      </c>
      <c r="AI496" s="40">
        <f>IF(AE496&lt;0,IF(AG496=0,0,IF(OR(AE496=0,AC496=0),"N.M.",IF(ABS(AG496/AE496)&gt;=10,"N.M.",AG496/(-AE496)))),IF(AG496=0,0,IF(OR(AE496=0,AC496=0),"N.M.",IF(ABS(AG496/AE496)&gt;=10,"N.M.",AG496/AE496))))</f>
        <v>0.04953203440009799</v>
      </c>
      <c r="AJ496" s="39"/>
    </row>
    <row r="497" spans="5:37" ht="12.75">
      <c r="E497" s="41" t="str">
        <f>IF(ABS(E469-E490+E492-E494)&gt;$AO$506,$AO$509," ")</f>
        <v> </v>
      </c>
      <c r="F497" s="27"/>
      <c r="G497" s="41" t="str">
        <f>IF(ABS(G469-G490+G492-G494)&gt;$AO$506,$AO$509," ")</f>
        <v> </v>
      </c>
      <c r="H497" s="42"/>
      <c r="I497" s="41" t="str">
        <f>IF(ABS(I469-I490+I492-I494)&gt;$AO$506,$AO$509," ")</f>
        <v> </v>
      </c>
      <c r="M497" s="41" t="str">
        <f>IF(ABS(M469-M490+M492-M494)&gt;$AO$506,$AO$509," ")</f>
        <v> </v>
      </c>
      <c r="N497" s="46"/>
      <c r="O497" s="41" t="str">
        <f>IF(ABS(O469-O490+O492-O494)&gt;$AO$506,$AO$509," ")</f>
        <v> </v>
      </c>
      <c r="P497" s="29"/>
      <c r="Q497" s="41" t="str">
        <f>IF(ABS(Q469-Q490+Q492-Q494)&gt;$AO$506,$AO$509," ")</f>
        <v> </v>
      </c>
      <c r="U497" s="41" t="str">
        <f>IF(ABS(U469-U490+U492-U494)&gt;$AO$506,$AO$509," ")</f>
        <v> </v>
      </c>
      <c r="V497" s="28"/>
      <c r="W497" s="41" t="str">
        <f>IF(ABS(W469-W490+W492-W494)&gt;$AO$506,$AO$509," ")</f>
        <v> </v>
      </c>
      <c r="X497" s="28"/>
      <c r="Y497" s="41" t="str">
        <f>IF(ABS(Y469-Y490+Y492-Y494)&gt;$AO$506,$AO$509," ")</f>
        <v> </v>
      </c>
      <c r="AC497" s="41" t="str">
        <f>IF(ABS(AC469-AC490+AC492-AC494)&gt;$AO$506,$AO$509," ")</f>
        <v> </v>
      </c>
      <c r="AD497" s="28"/>
      <c r="AE497" s="41" t="str">
        <f>IF(ABS(AE469-AE490+AE492-AE494)&gt;$AO$506,$AO$509," ")</f>
        <v> </v>
      </c>
      <c r="AF497" s="42"/>
      <c r="AG497" s="41" t="str">
        <f>IF(ABS(AG469-AG490+AG492-AG494)&gt;$AO$506,$AO$509," ")</f>
        <v> </v>
      </c>
      <c r="AK497" s="31"/>
    </row>
    <row r="498" spans="3:15" ht="12.75">
      <c r="C498" s="2" t="s">
        <v>69</v>
      </c>
      <c r="M498" s="5"/>
      <c r="O498" s="5"/>
    </row>
    <row r="499" spans="5:40" ht="12.75">
      <c r="E499" s="5" t="s">
        <v>13</v>
      </c>
      <c r="O499" s="5"/>
      <c r="AK499" s="31"/>
      <c r="AL499" s="31"/>
      <c r="AM499" s="31"/>
      <c r="AN499" s="31"/>
    </row>
    <row r="500" spans="3:40" ht="12.75">
      <c r="C500" s="1" t="s">
        <v>13</v>
      </c>
      <c r="E500" s="5" t="s">
        <v>13</v>
      </c>
      <c r="O500" s="5"/>
      <c r="AK500" s="31"/>
      <c r="AL500" s="31"/>
      <c r="AM500" s="31"/>
      <c r="AN500" s="31"/>
    </row>
    <row r="501" spans="3:45" ht="12.75">
      <c r="C501" s="1" t="s">
        <v>13</v>
      </c>
      <c r="E501" s="5" t="s">
        <v>13</v>
      </c>
      <c r="AK501" s="47" t="s">
        <v>70</v>
      </c>
      <c r="AL501" s="48"/>
      <c r="AM501" s="48"/>
      <c r="AN501" s="26"/>
      <c r="AO501" s="48"/>
      <c r="AP501" s="48"/>
      <c r="AQ501" s="31"/>
      <c r="AR501" s="31"/>
      <c r="AS501" s="31"/>
    </row>
    <row r="502" spans="5:45" ht="12.75">
      <c r="E502" s="5" t="s">
        <v>13</v>
      </c>
      <c r="AK502" s="49"/>
      <c r="AL502" s="49"/>
      <c r="AM502" s="49"/>
      <c r="AN502" s="25"/>
      <c r="AO502" s="49"/>
      <c r="AP502" s="49"/>
      <c r="AQ502" s="31"/>
      <c r="AR502" s="31"/>
      <c r="AS502" s="31"/>
    </row>
    <row r="503" spans="5:53" ht="12.75">
      <c r="E503" s="5" t="s">
        <v>13</v>
      </c>
      <c r="AK503" s="50" t="s">
        <v>71</v>
      </c>
      <c r="AL503" s="49"/>
      <c r="AM503" s="49"/>
      <c r="AN503" s="49"/>
      <c r="AO503" s="119" t="s">
        <v>1395</v>
      </c>
      <c r="AP503" s="49"/>
      <c r="AQ503" s="31"/>
      <c r="AR503" s="31"/>
      <c r="AS503" s="31"/>
      <c r="AT503" s="2"/>
      <c r="AU503" s="2"/>
      <c r="AV503" s="2"/>
      <c r="AW503" s="2"/>
      <c r="AX503" s="2"/>
      <c r="AY503" s="2"/>
      <c r="AZ503" s="2"/>
      <c r="BA503" s="2"/>
    </row>
    <row r="504" spans="1:42" ht="12.75">
      <c r="A504" s="31"/>
      <c r="B504" s="31"/>
      <c r="C504" s="31"/>
      <c r="AK504" s="25"/>
      <c r="AL504" s="25"/>
      <c r="AM504" s="25"/>
      <c r="AN504" s="25"/>
      <c r="AO504" s="25"/>
      <c r="AP504" s="49"/>
    </row>
    <row r="505" spans="1:42" ht="12.75">
      <c r="A505" s="31"/>
      <c r="B505" s="31"/>
      <c r="C505" s="31"/>
      <c r="AK505" s="25"/>
      <c r="AL505" s="25"/>
      <c r="AM505" s="25"/>
      <c r="AN505" s="25"/>
      <c r="AO505" s="25"/>
      <c r="AP505" s="49"/>
    </row>
    <row r="506" spans="1:42" ht="12.75">
      <c r="A506" s="31"/>
      <c r="B506" s="31"/>
      <c r="C506" s="31"/>
      <c r="AK506" s="51" t="s">
        <v>72</v>
      </c>
      <c r="AL506" s="25"/>
      <c r="AM506" s="49"/>
      <c r="AN506" s="49"/>
      <c r="AO506" s="25">
        <v>0.001</v>
      </c>
      <c r="AP506" s="49"/>
    </row>
    <row r="507" spans="1:42" ht="12.75">
      <c r="A507" s="31"/>
      <c r="B507" s="31"/>
      <c r="C507" s="31"/>
      <c r="AK507" s="51"/>
      <c r="AL507" s="25"/>
      <c r="AM507" s="25"/>
      <c r="AN507" s="25"/>
      <c r="AO507" s="25"/>
      <c r="AP507" s="49"/>
    </row>
    <row r="508" spans="1:42" ht="12.75">
      <c r="A508" s="31"/>
      <c r="B508" s="31"/>
      <c r="C508" s="31"/>
      <c r="AK508" s="25"/>
      <c r="AL508" s="25"/>
      <c r="AM508" s="25"/>
      <c r="AN508" s="25"/>
      <c r="AO508" s="25"/>
      <c r="AP508" s="49"/>
    </row>
    <row r="509" spans="1:42" ht="12.75">
      <c r="A509" s="31"/>
      <c r="B509" s="31"/>
      <c r="C509" s="31"/>
      <c r="AK509" s="51" t="s">
        <v>73</v>
      </c>
      <c r="AL509" s="51"/>
      <c r="AM509" s="49"/>
      <c r="AN509" s="49"/>
      <c r="AO509" s="52" t="s">
        <v>74</v>
      </c>
      <c r="AP509" s="49"/>
    </row>
    <row r="510" spans="1:42" ht="12.75">
      <c r="A510" s="31"/>
      <c r="B510" s="31"/>
      <c r="C510" s="31"/>
      <c r="AK510" s="51" t="s">
        <v>73</v>
      </c>
      <c r="AL510" s="25"/>
      <c r="AM510" s="25"/>
      <c r="AN510" s="49"/>
      <c r="AO510" s="52" t="s">
        <v>75</v>
      </c>
      <c r="AP510" s="49"/>
    </row>
    <row r="511" spans="1:42" ht="12.75">
      <c r="A511" s="31"/>
      <c r="B511" s="31"/>
      <c r="C511" s="31"/>
      <c r="AK511" s="51"/>
      <c r="AL511" s="25"/>
      <c r="AM511" s="25"/>
      <c r="AN511" s="52"/>
      <c r="AO511" s="25"/>
      <c r="AP511" s="49"/>
    </row>
    <row r="512" spans="1:42" ht="12.75">
      <c r="A512" s="31"/>
      <c r="B512" s="31"/>
      <c r="C512" s="31"/>
      <c r="AK512" s="25"/>
      <c r="AL512" s="25"/>
      <c r="AM512" s="25"/>
      <c r="AN512" s="25"/>
      <c r="AO512" s="25"/>
      <c r="AP512" s="49"/>
    </row>
    <row r="513" spans="1:42" ht="12.75">
      <c r="A513" s="31"/>
      <c r="B513" s="31"/>
      <c r="C513" s="31"/>
      <c r="AK513" s="51" t="s">
        <v>76</v>
      </c>
      <c r="AL513" s="25"/>
      <c r="AM513" s="25"/>
      <c r="AN513" s="49"/>
      <c r="AO513" s="53">
        <f>COUNTIF($E$413:$AJ$497,+AO509)</f>
        <v>0</v>
      </c>
      <c r="AP513" s="49"/>
    </row>
    <row r="514" spans="1:42" ht="12.75">
      <c r="A514" s="31"/>
      <c r="B514" s="31"/>
      <c r="C514" s="31"/>
      <c r="AK514" s="51" t="s">
        <v>76</v>
      </c>
      <c r="AL514" s="25"/>
      <c r="AM514" s="25"/>
      <c r="AN514" s="49"/>
      <c r="AO514" s="53">
        <f>COUNTIF($E$413:$AJ$497,+AO510)</f>
        <v>0</v>
      </c>
      <c r="AP514" s="49"/>
    </row>
    <row r="515" spans="1:42" ht="12.75">
      <c r="A515" s="31"/>
      <c r="B515" s="31"/>
      <c r="C515" s="31"/>
      <c r="AK515" s="49"/>
      <c r="AL515" s="49"/>
      <c r="AM515" s="49"/>
      <c r="AN515" s="49"/>
      <c r="AO515" s="54" t="s">
        <v>77</v>
      </c>
      <c r="AP515" s="49"/>
    </row>
    <row r="516" spans="1:42" ht="12.75">
      <c r="A516" s="31"/>
      <c r="B516" s="31"/>
      <c r="C516" s="31"/>
      <c r="AK516" s="51" t="s">
        <v>78</v>
      </c>
      <c r="AL516" s="25"/>
      <c r="AM516" s="25"/>
      <c r="AN516" s="49"/>
      <c r="AO516" s="53">
        <f>SUM(AO513:AO514)</f>
        <v>0</v>
      </c>
      <c r="AP516" s="49"/>
    </row>
    <row r="517" spans="1:42" ht="12.75">
      <c r="A517" s="31"/>
      <c r="B517" s="31"/>
      <c r="C517" s="31"/>
      <c r="AK517" s="49"/>
      <c r="AL517" s="25"/>
      <c r="AM517" s="25"/>
      <c r="AN517" s="25"/>
      <c r="AO517" s="55" t="s">
        <v>79</v>
      </c>
      <c r="AP517" s="49"/>
    </row>
    <row r="518" spans="1:42" ht="12.75">
      <c r="A518" s="31"/>
      <c r="B518" s="31"/>
      <c r="C518" s="31"/>
      <c r="AK518" s="80" t="s">
        <v>80</v>
      </c>
      <c r="AL518" s="81"/>
      <c r="AM518" s="81"/>
      <c r="AN518" s="82"/>
      <c r="AO518" s="81"/>
      <c r="AP518" s="83"/>
    </row>
    <row r="519" spans="1:42" ht="12.75">
      <c r="A519" s="31"/>
      <c r="B519" s="31"/>
      <c r="C519" s="31"/>
      <c r="AK519" s="84"/>
      <c r="AL519" s="84" t="s">
        <v>81</v>
      </c>
      <c r="AM519" s="84"/>
      <c r="AN519" s="120" t="s">
        <v>1396</v>
      </c>
      <c r="AO519" s="81"/>
      <c r="AP519" s="83"/>
    </row>
    <row r="520" spans="1:42" ht="12.75">
      <c r="A520" s="31"/>
      <c r="B520" s="31"/>
      <c r="C520" s="31"/>
      <c r="AK520" s="84"/>
      <c r="AL520" s="84" t="s">
        <v>82</v>
      </c>
      <c r="AM520" s="84"/>
      <c r="AN520" s="120" t="s">
        <v>1397</v>
      </c>
      <c r="AO520" s="81"/>
      <c r="AP520" s="83"/>
    </row>
    <row r="521" spans="1:42" ht="12.75">
      <c r="A521" s="31"/>
      <c r="B521" s="31"/>
      <c r="C521" s="31"/>
      <c r="AK521" s="87" t="s">
        <v>87</v>
      </c>
      <c r="AL521" s="88"/>
      <c r="AM521" s="88"/>
      <c r="AN521" s="88"/>
      <c r="AO521" s="89" t="str">
        <f>UPPER(TEXT(NvsElapsedTime,"hh:mm:ss"))</f>
        <v>00:00:41</v>
      </c>
      <c r="AP521" s="88"/>
    </row>
    <row r="522" spans="1:38" ht="12.75">
      <c r="A522" s="31"/>
      <c r="B522" s="31"/>
      <c r="C522" s="31"/>
      <c r="AL522" s="16"/>
    </row>
    <row r="523" spans="1:38" ht="12.75">
      <c r="A523" s="31"/>
      <c r="B523" s="31"/>
      <c r="C523" s="31"/>
      <c r="AL523" s="16"/>
    </row>
    <row r="524" spans="1:38" ht="12.75">
      <c r="A524" s="31"/>
      <c r="B524" s="31"/>
      <c r="C524" s="31"/>
      <c r="AL524" s="16"/>
    </row>
    <row r="525" spans="1:38" ht="12.75">
      <c r="A525" s="31"/>
      <c r="B525" s="31"/>
      <c r="C525" s="31"/>
      <c r="AL525" s="16"/>
    </row>
    <row r="526" spans="1:3" ht="12.75">
      <c r="A526" s="31"/>
      <c r="B526" s="31"/>
      <c r="C526" s="31"/>
    </row>
    <row r="527" spans="1:3" ht="12.75">
      <c r="A527" s="31"/>
      <c r="B527" s="31"/>
      <c r="C527" s="31"/>
    </row>
    <row r="528" spans="1:53" ht="12.75">
      <c r="A528" s="31"/>
      <c r="B528" s="31"/>
      <c r="C528" s="31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</row>
    <row r="529" spans="1:53" ht="12.75">
      <c r="A529" s="31"/>
      <c r="B529" s="31"/>
      <c r="C529" s="31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</row>
    <row r="530" spans="1:53" ht="12.75">
      <c r="A530" s="31"/>
      <c r="B530" s="31"/>
      <c r="C530" s="31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</row>
    <row r="531" spans="1:53" ht="12.75">
      <c r="A531" s="31"/>
      <c r="B531" s="31"/>
      <c r="C531" s="31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</row>
    <row r="532" spans="1:53" ht="12.75">
      <c r="A532" s="31"/>
      <c r="B532" s="31"/>
      <c r="C532" s="31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</row>
    <row r="533" spans="1:53" ht="12.75">
      <c r="A533" s="31"/>
      <c r="B533" s="31"/>
      <c r="C533" s="31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</row>
    <row r="534" spans="1:53" ht="12.75">
      <c r="A534" s="31"/>
      <c r="B534" s="31"/>
      <c r="C534" s="31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</row>
    <row r="535" spans="1:53" ht="12.75">
      <c r="A535" s="31"/>
      <c r="B535" s="31"/>
      <c r="C535" s="31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</row>
    <row r="536" spans="1:53" ht="12.75">
      <c r="A536" s="31"/>
      <c r="B536" s="31"/>
      <c r="C536" s="31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</row>
    <row r="537" spans="1:53" ht="12.75">
      <c r="A537" s="31"/>
      <c r="B537" s="31"/>
      <c r="C537" s="31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</row>
    <row r="538" spans="1:53" ht="12.75">
      <c r="A538" s="31"/>
      <c r="B538" s="31"/>
      <c r="C538" s="31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</row>
    <row r="539" spans="1:53" ht="12.75">
      <c r="A539" s="31"/>
      <c r="B539" s="31"/>
      <c r="C539" s="31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</row>
    <row r="540" spans="1:53" ht="12.75">
      <c r="A540" s="31"/>
      <c r="B540" s="31"/>
      <c r="C540" s="31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</row>
    <row r="541" spans="1:53" ht="12.75">
      <c r="A541" s="31"/>
      <c r="B541" s="31"/>
      <c r="C541" s="31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</row>
    <row r="542" spans="1:53" ht="12.75">
      <c r="A542" s="31"/>
      <c r="B542" s="31"/>
      <c r="C542" s="31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</row>
    <row r="543" spans="1:53" ht="12.75">
      <c r="A543" s="31"/>
      <c r="B543" s="31"/>
      <c r="C543" s="31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</row>
    <row r="544" spans="1:3" ht="12.75">
      <c r="A544" s="31"/>
      <c r="B544" s="31"/>
      <c r="C544" s="31"/>
    </row>
    <row r="545" spans="1:3" ht="12.75">
      <c r="A545" s="31"/>
      <c r="B545" s="31"/>
      <c r="C545" s="31"/>
    </row>
    <row r="546" spans="1:3" ht="12.75">
      <c r="A546" s="31"/>
      <c r="B546" s="31"/>
      <c r="C546" s="31"/>
    </row>
    <row r="547" spans="1:3" ht="12.75">
      <c r="A547" s="31"/>
      <c r="B547" s="31"/>
      <c r="C547" s="31"/>
    </row>
    <row r="548" spans="1:3" ht="12.75">
      <c r="A548" s="31"/>
      <c r="B548" s="31"/>
      <c r="C548" s="31"/>
    </row>
    <row r="549" spans="1:3" ht="12.75">
      <c r="A549" s="31"/>
      <c r="B549" s="31"/>
      <c r="C549" s="31"/>
    </row>
  </sheetData>
  <sheetProtection/>
  <printOptions horizontalCentered="1"/>
  <pageMargins left="0.25" right="0.25" top="0.96" bottom="0.49" header="0.88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2012-01-26T00:21:09Z</cp:lastPrinted>
  <dcterms:created xsi:type="dcterms:W3CDTF">1997-11-19T15:48:19Z</dcterms:created>
  <dcterms:modified xsi:type="dcterms:W3CDTF">2012-01-26T00:21:13Z</dcterms:modified>
  <cp:category/>
  <cp:version/>
  <cp:contentType/>
  <cp:contentStatus/>
</cp:coreProperties>
</file>