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"V2008-03-31"</definedName>
    <definedName name="NvsAutoDrillOk">"VN"</definedName>
    <definedName name="NvsElapsedTime">0.000416666662204079</definedName>
    <definedName name="NvsEndTime">39546.636724537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"V2008-03-31"</definedName>
    <definedName name="NvsValTbl.CURRENCY_CD">"CURRENCY_CD_TBL"</definedName>
    <definedName name="_xlnm.Print_Area" localSheetId="0">'Sheet1'!$B$2:$H$502</definedName>
    <definedName name="_xlnm.Print_Titles" localSheetId="0">'Sheet1'!$B:$C,'Sheet1'!$2:$8</definedName>
    <definedName name="Reserved_Section">'Sheet1'!$AK$506:$AP$522</definedName>
  </definedNames>
  <calcPr fullCalcOnLoad="1"/>
</workbook>
</file>

<file path=xl/sharedStrings.xml><?xml version="1.0" encoding="utf-8"?>
<sst xmlns="http://schemas.openxmlformats.org/spreadsheetml/2006/main" count="1482" uniqueCount="1415">
  <si>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</si>
  <si>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</si>
  <si>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</si>
  <si>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</si>
  <si>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</si>
  <si>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</si>
  <si>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</si>
  <si>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</si>
  <si>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</si>
  <si>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</si>
  <si>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</si>
  <si>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</si>
  <si>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</si>
  <si>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</si>
  <si>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</si>
  <si>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</si>
  <si>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</si>
  <si>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</si>
  <si>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</si>
  <si>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</si>
  <si>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</si>
  <si>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</si>
  <si>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</si>
  <si>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</si>
  <si>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</si>
  <si>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</si>
  <si>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</si>
  <si>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</si>
  <si>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</si>
  <si>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</si>
  <si>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</si>
  <si>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</si>
  <si>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</si>
  <si>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</si>
  <si>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</si>
  <si>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</si>
  <si>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</si>
  <si>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</si>
  <si>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</si>
  <si>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</si>
  <si>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</si>
  <si>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</si>
  <si>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</si>
  <si>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</si>
  <si>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</si>
  <si>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</si>
  <si>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</si>
  <si>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</si>
  <si>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</si>
  <si>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</si>
  <si>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</si>
  <si>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</si>
  <si>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</si>
  <si>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</si>
  <si>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</si>
  <si>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</si>
  <si>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</si>
  <si>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</si>
  <si>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</si>
  <si>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</si>
  <si>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</si>
  <si>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</si>
  <si>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</si>
  <si>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</si>
  <si>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</si>
  <si>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</si>
  <si>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</si>
  <si>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</si>
  <si>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</si>
  <si>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</si>
  <si>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</si>
  <si>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</si>
  <si>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</si>
  <si>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</si>
  <si>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</si>
  <si>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</si>
  <si>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</si>
  <si>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</si>
  <si>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</si>
  <si>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</si>
  <si>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</si>
  <si>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</si>
  <si>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</si>
  <si>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</si>
  <si>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</si>
  <si>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</si>
  <si>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</si>
  <si>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</si>
  <si>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</si>
  <si>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</si>
  <si>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</si>
  <si>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</si>
  <si>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</si>
  <si>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</si>
  <si>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</si>
  <si>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</si>
  <si>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</si>
  <si>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</si>
  <si>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</si>
  <si>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</si>
  <si>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</si>
  <si>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</si>
  <si>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</si>
  <si>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</si>
  <si>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</si>
  <si>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</si>
  <si>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</si>
  <si>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</si>
  <si>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</si>
  <si>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</si>
  <si>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</si>
  <si>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</si>
  <si>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</si>
  <si>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</si>
  <si>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</si>
  <si>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</si>
  <si>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</si>
  <si>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</si>
  <si>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</si>
  <si>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</si>
  <si>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</si>
  <si>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</si>
  <si>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</si>
  <si>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</si>
  <si>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</si>
  <si>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</si>
  <si>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</si>
  <si>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</si>
  <si>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</si>
  <si>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</si>
  <si>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</si>
  <si>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</si>
  <si>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</si>
  <si>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</si>
  <si>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</si>
  <si>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</si>
  <si>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</si>
  <si>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</si>
  <si>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</si>
  <si>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</si>
  <si>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</si>
  <si>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</si>
  <si>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</si>
  <si>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</si>
  <si>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</si>
  <si>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</si>
  <si>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</si>
  <si>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</si>
  <si>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</si>
  <si>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%,V4470007</t>
  </si>
  <si>
    <t>4470007</t>
  </si>
  <si>
    <t>Sales for Resale-Option Sales</t>
  </si>
  <si>
    <t>%,V4470010</t>
  </si>
  <si>
    <t>4470010</t>
  </si>
  <si>
    <t>Sales for Resale-Bookout Purch</t>
  </si>
  <si>
    <t>%,V4470011</t>
  </si>
  <si>
    <t>4470011</t>
  </si>
  <si>
    <t>Sales for Resale-Option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</si>
  <si>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</si>
  <si>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</si>
  <si>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</si>
  <si>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</si>
  <si>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</si>
  <si>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</si>
  <si>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</si>
  <si>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</si>
  <si>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</si>
  <si>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</si>
  <si>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</si>
  <si>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</si>
  <si>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</si>
  <si>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</si>
  <si>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</si>
  <si>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</si>
  <si>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</si>
  <si>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</si>
  <si>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%,V4470072</t>
  </si>
  <si>
    <t>4470072</t>
  </si>
  <si>
    <t>Sales for Resale - Hedge Trans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</si>
  <si>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</si>
  <si>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</si>
  <si>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</si>
  <si>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</si>
  <si>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</si>
  <si>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</si>
  <si>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</si>
  <si>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</si>
  <si>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</si>
  <si>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</si>
  <si>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</si>
  <si>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</si>
  <si>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</si>
  <si>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</si>
  <si>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OSS</t>
  </si>
  <si>
    <t>%,V4470092</t>
  </si>
  <si>
    <t>4470092</t>
  </si>
  <si>
    <t>PJM Implicit Congestion-OSS</t>
  </si>
  <si>
    <t>%,V4470093</t>
  </si>
  <si>
    <t>4470093</t>
  </si>
  <si>
    <t>PJM Implicit Congestion-LSE</t>
  </si>
  <si>
    <t>%,V4470094</t>
  </si>
  <si>
    <t>4470094</t>
  </si>
  <si>
    <t>PJM Transm. Loss - OSS</t>
  </si>
  <si>
    <t>%,V4470095</t>
  </si>
  <si>
    <t>4470095</t>
  </si>
  <si>
    <t>PJM Ancillary Serv.-Reg</t>
  </si>
  <si>
    <t>%,V4470096</t>
  </si>
  <si>
    <t>4470096</t>
  </si>
  <si>
    <t>PJM Ancillary Serv.-Spin</t>
  </si>
  <si>
    <t>%,V4470098</t>
  </si>
  <si>
    <t>4470098</t>
  </si>
  <si>
    <t>PJM Oper.Reserve Rev-OSS</t>
  </si>
  <si>
    <t>%,V4470099</t>
  </si>
  <si>
    <t>4470099</t>
  </si>
  <si>
    <t>PJM 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</si>
  <si>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</si>
  <si>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</si>
  <si>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</si>
  <si>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</si>
  <si>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</si>
  <si>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</si>
  <si>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</si>
  <si>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</si>
  <si>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</si>
  <si>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</si>
  <si>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</si>
  <si>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</si>
  <si>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</si>
  <si>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</si>
  <si>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</si>
  <si>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%,V4470108</t>
  </si>
  <si>
    <t>4470108</t>
  </si>
  <si>
    <t>PJM Oper.Reserve Rev-LSE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</si>
  <si>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</si>
  <si>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</si>
  <si>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</si>
  <si>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</si>
  <si>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</si>
  <si>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</si>
  <si>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</si>
  <si>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</si>
  <si>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</si>
  <si>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%,V4470114</t>
  </si>
  <si>
    <t>4470114</t>
  </si>
  <si>
    <t>PJM Transm. Loss - LSE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</si>
  <si>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</si>
  <si>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</si>
  <si>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</si>
  <si>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</si>
  <si>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</si>
  <si>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</si>
  <si>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%,V4470117</t>
  </si>
  <si>
    <t>4470117</t>
  </si>
  <si>
    <t>Realiz. Sharing-447 Optim</t>
  </si>
  <si>
    <t>%,V4470118</t>
  </si>
  <si>
    <t>4470118</t>
  </si>
  <si>
    <t>Realiz. Sharing-PJM OSS</t>
  </si>
  <si>
    <t>%,V4470119</t>
  </si>
  <si>
    <t>4470119</t>
  </si>
  <si>
    <t>PJM SECA Transm. Expense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</si>
  <si>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</si>
  <si>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</si>
  <si>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</si>
  <si>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</si>
  <si>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</si>
  <si>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</si>
  <si>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</si>
  <si>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</si>
  <si>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</si>
  <si>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</si>
  <si>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</si>
  <si>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</si>
  <si>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</si>
  <si>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</si>
  <si>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</si>
  <si>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</si>
  <si>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</si>
  <si>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</si>
  <si>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</si>
  <si>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</si>
  <si>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</si>
  <si>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</si>
  <si>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</si>
  <si>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</si>
  <si>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</si>
  <si>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</si>
  <si>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</si>
  <si>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</si>
  <si>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</si>
  <si>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</si>
  <si>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</si>
  <si>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</si>
  <si>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</si>
  <si>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</si>
  <si>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</si>
  <si>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</si>
  <si>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</si>
  <si>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</si>
  <si>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</si>
  <si>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</si>
  <si>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</si>
  <si>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</si>
  <si>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</si>
  <si>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</si>
  <si>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</si>
  <si>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</si>
  <si>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</si>
  <si>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</si>
  <si>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</si>
  <si>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</si>
  <si>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</si>
  <si>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</si>
  <si>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</si>
  <si>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</si>
  <si>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</si>
  <si>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</si>
  <si>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</si>
  <si>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</si>
  <si>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</si>
  <si>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</si>
  <si>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</si>
  <si>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</si>
  <si>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</si>
  <si>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</si>
  <si>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</si>
  <si>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</si>
  <si>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</si>
  <si>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</si>
  <si>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</si>
  <si>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</si>
  <si>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</si>
  <si>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</si>
  <si>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</si>
  <si>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</si>
  <si>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</si>
  <si>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</si>
  <si>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</si>
  <si>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</si>
  <si>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</si>
  <si>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</si>
  <si>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</si>
  <si>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</si>
  <si>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</si>
  <si>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</si>
  <si>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</si>
  <si>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</si>
  <si>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</si>
  <si>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</si>
  <si>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</si>
  <si>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</si>
  <si>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</si>
  <si>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</si>
  <si>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</si>
  <si>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</si>
  <si>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</si>
  <si>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</si>
  <si>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</si>
  <si>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</si>
  <si>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</si>
  <si>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</si>
  <si>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</si>
  <si>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</si>
  <si>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</si>
  <si>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</si>
  <si>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</si>
  <si>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</si>
  <si>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</si>
  <si>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</si>
  <si>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</si>
  <si>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</si>
  <si>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</si>
  <si>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%,V4560060</t>
  </si>
  <si>
    <t>4560060</t>
  </si>
  <si>
    <t>PJM Pt2Pt Trans.Rev.-NonAff.</t>
  </si>
  <si>
    <t>%,V4560062</t>
  </si>
  <si>
    <t>4560062</t>
  </si>
  <si>
    <t>PJM TO Admin. Rev..-NonAff.</t>
  </si>
  <si>
    <t>%,V4560064</t>
  </si>
  <si>
    <t>4560064</t>
  </si>
  <si>
    <t>Buckeye Admin. Fee Revenue</t>
  </si>
  <si>
    <t>%,V4560068</t>
  </si>
  <si>
    <t>4560068</t>
  </si>
  <si>
    <t>SECA Transmission Revenue</t>
  </si>
  <si>
    <t>%,V4560085</t>
  </si>
  <si>
    <t>4560085</t>
  </si>
  <si>
    <t>PJM Expansion Cost Recov</t>
  </si>
  <si>
    <t>%,V4560095</t>
  </si>
  <si>
    <t>4560095</t>
  </si>
  <si>
    <t>RTO Form. Cost Recovery</t>
  </si>
  <si>
    <t>%,V4560097</t>
  </si>
  <si>
    <t>4560097</t>
  </si>
  <si>
    <t>Sales of Renew. Energy Credits</t>
  </si>
  <si>
    <t>%,V4560109</t>
  </si>
  <si>
    <t>4560109</t>
  </si>
  <si>
    <t>Interest Rate Swaps-Coal</t>
  </si>
  <si>
    <t>%,V4561002</t>
  </si>
  <si>
    <t>4561002</t>
  </si>
  <si>
    <t>RTO Formation Cost Recovery</t>
  </si>
  <si>
    <t>%,V4561003</t>
  </si>
  <si>
    <t>4561003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</si>
  <si>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</si>
  <si>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</si>
  <si>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</si>
  <si>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</si>
  <si>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</si>
  <si>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</si>
  <si>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</si>
  <si>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</si>
  <si>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</si>
  <si>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</si>
  <si>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</si>
  <si>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</si>
  <si>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</si>
  <si>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</si>
  <si>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</si>
  <si>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%,V4470088</t>
  </si>
  <si>
    <t>4470088</t>
  </si>
  <si>
    <t>Pool Sales to Dow Plt- Affil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</si>
  <si>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</si>
  <si>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</si>
  <si>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</si>
  <si>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</si>
  <si>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</si>
  <si>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</si>
  <si>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</si>
  <si>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</si>
  <si>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</si>
  <si>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</si>
  <si>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</si>
  <si>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</si>
  <si>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</si>
  <si>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</si>
  <si>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</si>
  <si>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</si>
  <si>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</si>
  <si>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</si>
  <si>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%,V5010200</t>
  </si>
  <si>
    <t>5010200</t>
  </si>
  <si>
    <t>%,V5010201</t>
  </si>
  <si>
    <t>5010201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</si>
  <si>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</si>
  <si>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</si>
  <si>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</si>
  <si>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</si>
  <si>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</si>
  <si>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</si>
  <si>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</si>
  <si>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</si>
  <si>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%,V5550038</t>
  </si>
  <si>
    <t>5550038</t>
  </si>
  <si>
    <t>%,V5550039</t>
  </si>
  <si>
    <t>5550039</t>
  </si>
  <si>
    <t>%,V5550040</t>
  </si>
  <si>
    <t>5550040</t>
  </si>
  <si>
    <t>%,V5550041</t>
  </si>
  <si>
    <t>5550041</t>
  </si>
  <si>
    <t>%,V5550042</t>
  </si>
  <si>
    <t>5550042</t>
  </si>
  <si>
    <t>%,V5550043</t>
  </si>
  <si>
    <t>5550043</t>
  </si>
  <si>
    <t>%,V5550044</t>
  </si>
  <si>
    <t>5550044</t>
  </si>
  <si>
    <t>%,V5550057</t>
  </si>
  <si>
    <t>5550057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</si>
  <si>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</si>
  <si>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</si>
  <si>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</si>
  <si>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</si>
  <si>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</si>
  <si>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</si>
  <si>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</si>
  <si>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</si>
  <si>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</si>
  <si>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</si>
  <si>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</si>
  <si>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</si>
  <si>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</si>
  <si>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</si>
  <si>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</si>
  <si>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</si>
  <si>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</si>
  <si>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</si>
  <si>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</si>
  <si>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</si>
  <si>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</si>
  <si>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</si>
  <si>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</si>
  <si>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</si>
  <si>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</si>
  <si>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</si>
  <si>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</si>
  <si>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</si>
  <si>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%,V5550034</t>
  </si>
  <si>
    <t>5550034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</si>
  <si>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</si>
  <si>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</si>
  <si>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</si>
  <si>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</si>
  <si>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</si>
  <si>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</si>
  <si>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</si>
  <si>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</si>
  <si>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</si>
  <si>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</si>
  <si>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</si>
  <si>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</si>
  <si>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</si>
  <si>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</si>
  <si>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</si>
  <si>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</si>
  <si>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</si>
  <si>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</si>
  <si>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</si>
  <si>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</si>
  <si>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</si>
  <si>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</si>
  <si>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</si>
  <si>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</si>
  <si>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</si>
  <si>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</si>
  <si>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</si>
  <si>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</si>
  <si>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%,V5090000</t>
  </si>
  <si>
    <t>5090000</t>
  </si>
  <si>
    <t>%,V5090002</t>
  </si>
  <si>
    <t>5090002</t>
  </si>
  <si>
    <t>%,V5090003</t>
  </si>
  <si>
    <t>5090003</t>
  </si>
  <si>
    <t>%,V5490000</t>
  </si>
  <si>
    <t>5490000</t>
  </si>
  <si>
    <t>%,V5560000</t>
  </si>
  <si>
    <t>5560000</t>
  </si>
  <si>
    <t>%,V5560002</t>
  </si>
  <si>
    <t>5560002</t>
  </si>
  <si>
    <t>%,V5560003</t>
  </si>
  <si>
    <t>5560003</t>
  </si>
  <si>
    <t>%,V5560004</t>
  </si>
  <si>
    <t>5560004</t>
  </si>
  <si>
    <t>%,V5570000</t>
  </si>
  <si>
    <t>5570000</t>
  </si>
  <si>
    <t>%,V5570006</t>
  </si>
  <si>
    <t>5570006</t>
  </si>
  <si>
    <t>%,V5570007</t>
  </si>
  <si>
    <t>5570007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</si>
  <si>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</si>
  <si>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</si>
  <si>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</si>
  <si>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</si>
  <si>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</si>
  <si>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</si>
  <si>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</si>
  <si>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</si>
  <si>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</si>
  <si>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</si>
  <si>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</si>
  <si>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</si>
  <si>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</si>
  <si>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</si>
  <si>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</si>
  <si>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</si>
  <si>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</si>
  <si>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</si>
  <si>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</si>
  <si>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</si>
  <si>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</si>
  <si>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</si>
  <si>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</si>
  <si>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</si>
  <si>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</si>
  <si>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</si>
  <si>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</si>
  <si>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</si>
  <si>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</si>
  <si>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</si>
  <si>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</si>
  <si>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</si>
  <si>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</si>
  <si>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</si>
  <si>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</si>
  <si>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</si>
  <si>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</si>
  <si>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</si>
  <si>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</si>
  <si>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</si>
  <si>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</si>
  <si>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</si>
  <si>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</si>
  <si>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</si>
  <si>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</si>
  <si>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</si>
  <si>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</si>
  <si>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</si>
  <si>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</si>
  <si>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</si>
  <si>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</si>
  <si>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</si>
  <si>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</si>
  <si>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</si>
  <si>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</si>
  <si>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</si>
  <si>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</si>
  <si>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</si>
  <si>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</si>
  <si>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</si>
  <si>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</si>
  <si>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</si>
  <si>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</si>
  <si>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</si>
  <si>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</si>
  <si>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</si>
  <si>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</si>
  <si>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</si>
  <si>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</si>
  <si>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</si>
  <si>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</si>
  <si>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</si>
  <si>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</si>
  <si>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</si>
  <si>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</si>
  <si>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</si>
  <si>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</si>
  <si>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</si>
  <si>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</si>
  <si>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</si>
  <si>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</si>
  <si>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</si>
  <si>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</si>
  <si>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</si>
  <si>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</si>
  <si>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</si>
  <si>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</si>
  <si>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</si>
  <si>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</si>
  <si>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</si>
  <si>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</si>
  <si>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</si>
  <si>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</si>
  <si>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</si>
  <si>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</si>
  <si>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</si>
  <si>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</si>
  <si>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</si>
  <si>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</si>
  <si>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</si>
  <si>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</si>
  <si>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</si>
  <si>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</si>
  <si>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</si>
  <si>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</si>
  <si>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</si>
  <si>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</si>
  <si>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</si>
  <si>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</si>
  <si>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</si>
  <si>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</si>
  <si>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</si>
  <si>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</si>
  <si>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</si>
  <si>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%,V9120003</t>
  </si>
  <si>
    <t>9120003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</si>
  <si>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</si>
  <si>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</si>
  <si>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</si>
  <si>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</si>
  <si>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</si>
  <si>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</si>
  <si>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</si>
  <si>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</si>
  <si>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</si>
  <si>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</si>
  <si>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%,V9220000</t>
  </si>
  <si>
    <t>9220000</t>
  </si>
  <si>
    <t>%,V9220001</t>
  </si>
  <si>
    <t>9220001</t>
  </si>
  <si>
    <t>%,V9220003</t>
  </si>
  <si>
    <t>9220003</t>
  </si>
  <si>
    <t>%,V9220004</t>
  </si>
  <si>
    <t>9220004</t>
  </si>
  <si>
    <t>%,V9220125</t>
  </si>
  <si>
    <t>9220125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</si>
  <si>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</si>
  <si>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</si>
  <si>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</si>
  <si>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</si>
  <si>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</si>
  <si>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</si>
  <si>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</si>
  <si>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</si>
  <si>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</si>
  <si>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</si>
  <si>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</si>
  <si>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</si>
  <si>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</si>
  <si>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</si>
  <si>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</si>
  <si>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</si>
  <si>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</si>
  <si>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</si>
  <si>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</si>
  <si>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</si>
  <si>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</si>
  <si>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</si>
  <si>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</si>
  <si>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</si>
  <si>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</si>
  <si>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</si>
  <si>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</si>
  <si>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</si>
  <si>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</si>
  <si>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</si>
  <si>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</si>
  <si>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</si>
  <si>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</si>
  <si>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</si>
  <si>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</si>
  <si>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</si>
  <si>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</si>
  <si>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</si>
  <si>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</si>
  <si>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</si>
  <si>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</si>
  <si>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</si>
  <si>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</si>
  <si>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</si>
  <si>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</si>
  <si>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</si>
  <si>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</si>
  <si>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</si>
  <si>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%,V9260019</t>
  </si>
  <si>
    <t>9260019</t>
  </si>
  <si>
    <t>%,V9260021</t>
  </si>
  <si>
    <t>9260021</t>
  </si>
  <si>
    <t>%,V9260026</t>
  </si>
  <si>
    <t>9260026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</si>
  <si>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</si>
  <si>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</si>
  <si>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</si>
  <si>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</si>
  <si>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</si>
  <si>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</si>
  <si>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</si>
  <si>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</si>
  <si>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</si>
  <si>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</si>
  <si>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</si>
  <si>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</si>
  <si>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</si>
  <si>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</si>
  <si>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</si>
  <si>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</si>
  <si>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</si>
  <si>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</si>
  <si>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</si>
  <si>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</si>
  <si>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</si>
  <si>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</si>
  <si>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</si>
  <si>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</si>
  <si>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</si>
  <si>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</si>
  <si>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</si>
  <si>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</si>
  <si>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</si>
  <si>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</si>
  <si>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</si>
  <si>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</si>
  <si>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</si>
  <si>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</si>
  <si>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</si>
  <si>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</si>
  <si>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</si>
  <si>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</si>
  <si>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</si>
  <si>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</si>
  <si>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</si>
  <si>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</si>
  <si>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</si>
  <si>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</si>
  <si>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</si>
  <si>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</si>
  <si>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</si>
  <si>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</si>
  <si>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</si>
  <si>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</si>
  <si>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</si>
  <si>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</si>
  <si>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</si>
  <si>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</si>
  <si>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</si>
  <si>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</si>
  <si>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</si>
  <si>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</si>
  <si>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</si>
  <si>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</si>
  <si>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</si>
  <si>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</si>
  <si>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</si>
  <si>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</si>
  <si>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</si>
  <si>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</si>
  <si>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</si>
  <si>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</si>
  <si>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</si>
  <si>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</si>
  <si>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</si>
  <si>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</si>
  <si>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</si>
  <si>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</si>
  <si>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</si>
  <si>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</si>
  <si>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</si>
  <si>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</si>
  <si>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</si>
  <si>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</si>
  <si>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</si>
  <si>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</si>
  <si>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</si>
  <si>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</si>
  <si>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</si>
  <si>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</si>
  <si>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</si>
  <si>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</si>
  <si>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</si>
  <si>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</si>
  <si>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</si>
  <si>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</si>
  <si>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</si>
  <si>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</si>
  <si>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</si>
  <si>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</si>
  <si>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</si>
  <si>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</si>
  <si>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</si>
  <si>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</si>
  <si>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</si>
  <si>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</si>
  <si>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</si>
  <si>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</si>
  <si>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</si>
  <si>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</si>
  <si>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</si>
  <si>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</si>
  <si>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</si>
  <si>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</si>
  <si>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</si>
  <si>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</si>
  <si>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</si>
  <si>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</si>
  <si>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</si>
  <si>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</si>
  <si>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</si>
  <si>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</si>
  <si>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</si>
  <si>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</si>
  <si>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</si>
  <si>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</si>
  <si>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</si>
  <si>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</si>
  <si>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</si>
  <si>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</si>
  <si>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</si>
  <si>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</si>
  <si>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</si>
  <si>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</si>
  <si>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</si>
  <si>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</si>
  <si>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</si>
  <si>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</si>
  <si>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</si>
  <si>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</si>
  <si>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</si>
  <si>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</si>
  <si>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</si>
  <si>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</si>
  <si>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</si>
  <si>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</si>
  <si>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</si>
  <si>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</si>
  <si>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</si>
  <si>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</si>
  <si>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</si>
  <si>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</si>
  <si>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%,V408100503</t>
  </si>
  <si>
    <t>408100503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</si>
  <si>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</si>
  <si>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</si>
  <si>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</si>
  <si>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</si>
  <si>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</si>
  <si>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</si>
  <si>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</si>
  <si>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</si>
  <si>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%,V408100606</t>
  </si>
  <si>
    <t>408100606</t>
  </si>
  <si>
    <t>%,V408100607</t>
  </si>
  <si>
    <t>408100607</t>
  </si>
  <si>
    <t>%,V408100608</t>
  </si>
  <si>
    <t>408100608</t>
  </si>
  <si>
    <t>%,V4081007</t>
  </si>
  <si>
    <t>4081007</t>
  </si>
  <si>
    <t>%,V408100805</t>
  </si>
  <si>
    <t>408100805</t>
  </si>
  <si>
    <t>%,V408100806</t>
  </si>
  <si>
    <t>408100806</t>
  </si>
  <si>
    <t>%,V408100807</t>
  </si>
  <si>
    <t>408100807</t>
  </si>
  <si>
    <t>%,V408100808</t>
  </si>
  <si>
    <t>408100808</t>
  </si>
  <si>
    <t>%,V408101406</t>
  </si>
  <si>
    <t>408101406</t>
  </si>
  <si>
    <t>%,V408101407</t>
  </si>
  <si>
    <t>408101407</t>
  </si>
  <si>
    <t>%,V408101706</t>
  </si>
  <si>
    <t>408101706</t>
  </si>
  <si>
    <t>%,V408101707</t>
  </si>
  <si>
    <t>408101707</t>
  </si>
  <si>
    <t>%,V408101805</t>
  </si>
  <si>
    <t>408101805</t>
  </si>
  <si>
    <t>%,V408101806</t>
  </si>
  <si>
    <t>408101806</t>
  </si>
  <si>
    <t>%,V408101807</t>
  </si>
  <si>
    <t>408101807</t>
  </si>
  <si>
    <t>%,V408101900</t>
  </si>
  <si>
    <t>408101900</t>
  </si>
  <si>
    <t>%,V408101906</t>
  </si>
  <si>
    <t>408101906</t>
  </si>
  <si>
    <t>%,V408101907</t>
  </si>
  <si>
    <t>408101907</t>
  </si>
  <si>
    <t>%,V408101908</t>
  </si>
  <si>
    <t>408101908</t>
  </si>
  <si>
    <t>%,V408102207</t>
  </si>
  <si>
    <t>408102207</t>
  </si>
  <si>
    <t>%,V408102208</t>
  </si>
  <si>
    <t>408102208</t>
  </si>
  <si>
    <t>%,V408102904</t>
  </si>
  <si>
    <t>408102904</t>
  </si>
  <si>
    <t>%,V408102905</t>
  </si>
  <si>
    <t>408102905</t>
  </si>
  <si>
    <t>%,V408102906</t>
  </si>
  <si>
    <t>408102906</t>
  </si>
  <si>
    <t>%,V408102907</t>
  </si>
  <si>
    <t>408102907</t>
  </si>
  <si>
    <t>%,V408102908</t>
  </si>
  <si>
    <t>408102908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</si>
  <si>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</si>
  <si>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</si>
  <si>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</si>
  <si>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</si>
  <si>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</si>
  <si>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</si>
  <si>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</si>
  <si>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</si>
  <si>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</si>
  <si>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</si>
  <si>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</si>
  <si>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</si>
  <si>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</si>
  <si>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</si>
  <si>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</si>
  <si>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</si>
  <si>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</si>
  <si>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</si>
  <si>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</si>
  <si>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</si>
  <si>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</si>
  <si>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</si>
  <si>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</si>
  <si>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</si>
  <si>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</si>
  <si>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</si>
  <si>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</si>
  <si>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</si>
  <si>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</si>
  <si>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</si>
  <si>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%,V4160004</t>
  </si>
  <si>
    <t>4160004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</si>
  <si>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</si>
  <si>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</si>
  <si>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</si>
  <si>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</si>
  <si>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</si>
  <si>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</si>
  <si>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</si>
  <si>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</si>
  <si>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</si>
  <si>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</si>
  <si>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</si>
  <si>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</si>
  <si>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</si>
  <si>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</si>
  <si>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</si>
  <si>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</si>
  <si>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</si>
  <si>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</si>
  <si>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</si>
  <si>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</si>
  <si>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</si>
  <si>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</si>
  <si>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</si>
  <si>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</si>
  <si>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</si>
  <si>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</si>
  <si>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</si>
  <si>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</si>
  <si>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</si>
  <si>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</si>
  <si>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</si>
  <si>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</si>
  <si>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</si>
  <si>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</si>
  <si>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</si>
  <si>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</si>
  <si>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</si>
  <si>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</si>
  <si>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</si>
  <si>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</si>
  <si>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</si>
  <si>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</si>
  <si>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</si>
  <si>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</si>
  <si>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</si>
  <si>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</si>
  <si>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</si>
  <si>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</si>
  <si>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</si>
  <si>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</si>
  <si>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</si>
  <si>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</si>
  <si>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</si>
  <si>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</si>
  <si>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</si>
  <si>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</si>
  <si>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%,V4210044</t>
  </si>
  <si>
    <t>4210044</t>
  </si>
  <si>
    <t>%,V4210045</t>
  </si>
  <si>
    <t>4210045</t>
  </si>
  <si>
    <t>%,V4210046</t>
  </si>
  <si>
    <t>4210046</t>
  </si>
  <si>
    <t>%,V4210049</t>
  </si>
  <si>
    <t>4210049</t>
  </si>
  <si>
    <t>%,V4211000</t>
  </si>
  <si>
    <t>4211000</t>
  </si>
  <si>
    <t>%,V408201406</t>
  </si>
  <si>
    <t>408201406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</si>
  <si>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</si>
  <si>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</si>
  <si>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</si>
  <si>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</si>
  <si>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</si>
  <si>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</si>
  <si>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</si>
  <si>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</si>
  <si>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</si>
  <si>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</si>
  <si>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</si>
  <si>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</si>
  <si>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</si>
  <si>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</si>
  <si>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</si>
  <si>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</si>
  <si>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</si>
  <si>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</si>
  <si>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%,V4265011</t>
  </si>
  <si>
    <t>4265011</t>
  </si>
  <si>
    <t>%,V4092001</t>
  </si>
  <si>
    <t>4092001</t>
  </si>
  <si>
    <t>%,V409200208</t>
  </si>
  <si>
    <t>409200208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</si>
  <si>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</si>
  <si>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</si>
  <si>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</si>
  <si>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</si>
  <si>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</si>
  <si>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</si>
  <si>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</si>
  <si>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</si>
  <si>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</si>
  <si>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</si>
  <si>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</si>
  <si>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</si>
  <si>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</si>
  <si>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</si>
  <si>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</si>
  <si>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</si>
  <si>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</si>
  <si>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</si>
  <si>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</si>
  <si>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</si>
  <si>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</si>
  <si>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</si>
  <si>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</si>
  <si>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</si>
  <si>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</si>
  <si>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</si>
  <si>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SALES TO AFFILIATES</t>
  </si>
  <si>
    <t>GROSS OPERATING REVENUES</t>
  </si>
  <si>
    <t>PROVISION FOR RATE REFUND</t>
  </si>
  <si>
    <t>Fuel</t>
  </si>
  <si>
    <t>Fuel Consumed</t>
  </si>
  <si>
    <t>Fuel - Procure Unload &amp; Handle</t>
  </si>
  <si>
    <t>Fuel - Deferred</t>
  </si>
  <si>
    <t>Fuel Survey Activity</t>
  </si>
  <si>
    <t>Fuel Oil Consumed</t>
  </si>
  <si>
    <t>PJM Fuel ML 3 Pct -DR</t>
  </si>
  <si>
    <t>PJM Fuel ML 3 Pct -CR</t>
  </si>
  <si>
    <t>FUEL</t>
  </si>
  <si>
    <t>Purch Pwr-NonTrading-Nonassoc</t>
  </si>
  <si>
    <t>Gas-Conversion-Mone Plant</t>
  </si>
  <si>
    <t>PJM Normal Purchases (non-ECR)</t>
  </si>
  <si>
    <t>PJM Emer.Energy Purch.</t>
  </si>
  <si>
    <t>Buckeye Excess Energy-OSS</t>
  </si>
  <si>
    <t>PJM Inadvertent Mtr Res-OSS</t>
  </si>
  <si>
    <t>PJM Inadvertent Mtr Res-LSE</t>
  </si>
  <si>
    <t>PJM Ancillary Serv.-Sync</t>
  </si>
  <si>
    <t>PJM OATT Ancill.-Reactive</t>
  </si>
  <si>
    <t>PJM OATT Ancill. - Black</t>
  </si>
  <si>
    <t>Realiz. Sharing-555 Optim.</t>
  </si>
  <si>
    <t>PJM Ancill. Regulation Purch.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</si>
  <si>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</si>
  <si>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</si>
  <si>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</si>
  <si>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</si>
  <si>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</si>
  <si>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</si>
  <si>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</si>
  <si>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</si>
  <si>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</si>
  <si>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PJM Capacity Normal Purchases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</si>
  <si>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</si>
  <si>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</si>
  <si>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</si>
  <si>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</si>
  <si>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</si>
  <si>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Pool Purch-Optimization-Affil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</si>
  <si>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</si>
  <si>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</si>
  <si>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</si>
  <si>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</si>
  <si>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</si>
  <si>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</si>
  <si>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</si>
  <si>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</si>
  <si>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</si>
  <si>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</si>
  <si>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</si>
  <si>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</si>
  <si>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</si>
  <si>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</si>
  <si>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</si>
  <si>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</si>
  <si>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</si>
  <si>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</si>
  <si>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</si>
  <si>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</si>
  <si>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PJM Admin.Services-OSS</t>
  </si>
  <si>
    <t>PJM Admin.Services-LSE</t>
  </si>
  <si>
    <t>Realiz. Sharing-PJM OSS Admin</t>
  </si>
  <si>
    <t>Other Expenses</t>
  </si>
  <si>
    <t>PJM Trans.Mkt Expan. Exp.</t>
  </si>
  <si>
    <t>Other Pwr Exp-RECs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</si>
  <si>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</si>
  <si>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</si>
  <si>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</si>
  <si>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</si>
  <si>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</si>
  <si>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</si>
  <si>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</si>
  <si>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</si>
  <si>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</si>
  <si>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</si>
  <si>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</si>
  <si>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</si>
  <si>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</si>
  <si>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</si>
  <si>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</si>
  <si>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</si>
  <si>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</si>
  <si>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</si>
  <si>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</si>
  <si>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</si>
  <si>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</si>
  <si>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</si>
  <si>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</si>
  <si>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</si>
  <si>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</si>
  <si>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</si>
  <si>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</si>
  <si>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</si>
  <si>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</si>
  <si>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</si>
  <si>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</si>
  <si>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</si>
  <si>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</si>
  <si>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</si>
  <si>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</si>
  <si>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</si>
  <si>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</si>
  <si>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</si>
  <si>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</si>
  <si>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</si>
  <si>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</si>
  <si>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</si>
  <si>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</si>
  <si>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</si>
  <si>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</si>
  <si>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</si>
  <si>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</si>
  <si>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</si>
  <si>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</si>
  <si>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</si>
  <si>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</si>
  <si>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</si>
  <si>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Demo &amp; Selling Exp - Area Dev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</si>
  <si>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</si>
  <si>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</si>
  <si>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</si>
  <si>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</si>
  <si>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</si>
  <si>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Administrative Exp Trnsf - Cr</t>
  </si>
  <si>
    <t>Admin Exp Trnsf to Cnstrction</t>
  </si>
  <si>
    <t>Admin Exp Trnsf Non-Utlty Acct</t>
  </si>
  <si>
    <t>Admin Exp Trnsf to ABD</t>
  </si>
  <si>
    <t>SSA Expense Transfers BL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</si>
  <si>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</si>
  <si>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</si>
  <si>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</si>
  <si>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</si>
  <si>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</si>
  <si>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</si>
  <si>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</si>
  <si>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</si>
  <si>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</si>
  <si>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</si>
  <si>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</si>
  <si>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</si>
  <si>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</si>
  <si>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</si>
  <si>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</si>
  <si>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</si>
  <si>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</si>
  <si>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</si>
  <si>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</si>
  <si>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</si>
  <si>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</si>
  <si>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</si>
  <si>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</si>
  <si>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</si>
  <si>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</si>
  <si>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</si>
  <si>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Administration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</si>
  <si>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</si>
  <si>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</si>
  <si>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</si>
  <si>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</si>
  <si>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</si>
  <si>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</si>
  <si>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</si>
  <si>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</si>
  <si>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</si>
  <si>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</si>
  <si>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</si>
  <si>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</si>
  <si>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</si>
  <si>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</si>
  <si>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</si>
  <si>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</si>
  <si>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</si>
  <si>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</si>
  <si>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</si>
  <si>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</si>
  <si>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</si>
  <si>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</si>
  <si>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</si>
  <si>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</si>
  <si>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</si>
  <si>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</si>
  <si>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</si>
  <si>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</si>
  <si>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</si>
  <si>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</si>
  <si>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</si>
  <si>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</si>
  <si>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</si>
  <si>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</si>
  <si>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</si>
  <si>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</si>
  <si>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</si>
  <si>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</si>
  <si>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</si>
  <si>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</si>
  <si>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</si>
  <si>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</si>
  <si>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</si>
  <si>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</si>
  <si>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</si>
  <si>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</si>
  <si>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</si>
  <si>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</si>
  <si>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</si>
  <si>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</si>
  <si>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</si>
  <si>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</si>
  <si>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</si>
  <si>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</si>
  <si>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</si>
  <si>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</si>
  <si>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</si>
  <si>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</si>
  <si>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</si>
  <si>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</si>
  <si>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</si>
  <si>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</si>
  <si>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</si>
  <si>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</si>
  <si>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</si>
  <si>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</si>
  <si>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</si>
  <si>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</si>
  <si>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</si>
  <si>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</si>
  <si>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</si>
  <si>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</si>
  <si>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</si>
  <si>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</si>
  <si>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</si>
  <si>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</si>
  <si>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</si>
  <si>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</si>
  <si>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</si>
  <si>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</si>
  <si>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</si>
  <si>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</si>
  <si>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</si>
  <si>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</si>
  <si>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</si>
  <si>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</si>
  <si>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</si>
  <si>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</si>
  <si>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</si>
  <si>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</si>
  <si>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Water Heater - Other Expenses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</si>
  <si>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</si>
  <si>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</si>
  <si>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</si>
  <si>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</si>
  <si>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</si>
  <si>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</si>
  <si>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</si>
  <si>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</si>
  <si>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</si>
  <si>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</si>
  <si>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</si>
  <si>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</si>
  <si>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</si>
  <si>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</si>
  <si>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</si>
  <si>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</si>
  <si>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</si>
  <si>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</si>
  <si>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</si>
  <si>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</si>
  <si>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</si>
  <si>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</si>
  <si>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</si>
  <si>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</si>
  <si>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</si>
  <si>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</si>
  <si>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</si>
  <si>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</si>
  <si>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Realiz Sharing NY ISO</t>
  </si>
  <si>
    <t>UnReal Aff Fin Assign SNWA</t>
  </si>
  <si>
    <t>Real Aff Fin Assign SNWA</t>
  </si>
  <si>
    <t>Interest Rate Swaps-BTL Power</t>
  </si>
  <si>
    <t>Gain on Dspsition of Property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</si>
  <si>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</si>
  <si>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</si>
  <si>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</si>
  <si>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</si>
  <si>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</si>
  <si>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</si>
  <si>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</si>
  <si>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</si>
  <si>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</si>
  <si>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</si>
  <si>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Int Rate Hedge Unreal Losses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</si>
  <si>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</si>
  <si>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</si>
  <si>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</si>
  <si>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</si>
  <si>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</si>
  <si>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</si>
  <si>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</si>
  <si>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</si>
  <si>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</si>
  <si>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</si>
  <si>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</si>
  <si>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</si>
  <si>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</si>
  <si>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</si>
  <si>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</si>
  <si>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</si>
  <si>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</si>
  <si>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</si>
  <si>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</si>
  <si>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</si>
  <si>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</si>
  <si>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</si>
  <si>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</si>
  <si>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</si>
  <si>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</si>
  <si>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</si>
  <si>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</si>
  <si>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2008-03-31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</si>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</sst>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" fontId="9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3" fontId="10" fillId="2" borderId="0" xfId="0" applyNumberFormat="1" applyFont="1" applyFill="1" applyAlignment="1" quotePrefix="1">
      <alignment/>
    </xf>
    <xf numFmtId="40" fontId="5" fillId="0" borderId="1" xfId="0" applyNumberFormat="1" applyFont="1" applyBorder="1" applyAlignment="1" quotePrefix="1">
      <alignment horizontal="center"/>
    </xf>
    <xf numFmtId="40" fontId="1" fillId="0" borderId="1" xfId="0" applyNumberFormat="1" applyFont="1" applyBorder="1" applyAlignment="1">
      <alignment/>
    </xf>
    <xf numFmtId="40" fontId="1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 horizontal="right"/>
    </xf>
    <xf numFmtId="8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 horizontal="right"/>
    </xf>
    <xf numFmtId="4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2" borderId="0" xfId="0" applyNumberFormat="1" applyFont="1" applyFill="1" applyBorder="1" applyAlignment="1">
      <alignment horizontal="left"/>
    </xf>
    <xf numFmtId="38" fontId="0" fillId="2" borderId="0" xfId="0" applyNumberFormat="1" applyFill="1" applyAlignment="1">
      <alignment/>
    </xf>
    <xf numFmtId="38" fontId="0" fillId="2" borderId="0" xfId="0" applyNumberFormat="1" applyFont="1" applyFill="1" applyAlignment="1" applyProtection="1">
      <alignment horizontal="centerContinuous"/>
      <protection hidden="1"/>
    </xf>
    <xf numFmtId="38" fontId="1" fillId="2" borderId="0" xfId="0" applyNumberFormat="1" applyFont="1" applyFill="1" applyAlignment="1">
      <alignment/>
    </xf>
    <xf numFmtId="38" fontId="0" fillId="2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2" borderId="0" xfId="0" applyNumberFormat="1" applyFont="1" applyFill="1" applyAlignment="1">
      <alignment/>
    </xf>
    <xf numFmtId="40" fontId="0" fillId="2" borderId="0" xfId="0" applyNumberFormat="1" applyFont="1" applyFill="1" applyAlignment="1">
      <alignment/>
    </xf>
    <xf numFmtId="40" fontId="1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" xfId="0" applyNumberFormat="1" applyFont="1" applyBorder="1" applyAlignment="1" quotePrefix="1">
      <alignment/>
    </xf>
    <xf numFmtId="3" fontId="0" fillId="2" borderId="0" xfId="0" applyNumberFormat="1" applyFont="1" applyFill="1" applyAlignment="1" applyProtection="1" quotePrefix="1">
      <alignment horizontal="centerContinuous"/>
      <protection hidden="1"/>
    </xf>
    <xf numFmtId="38" fontId="0" fillId="2" borderId="0" xfId="0" applyNumberFormat="1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54"/>
  <sheetViews>
    <sheetView tabSelected="1" zoomScale="68" zoomScaleNormal="68" workbookViewId="0" topLeftCell="A1">
      <pane xSplit="3" ySplit="7" topLeftCell="D464" activePane="bottomRight" state="frozen"/>
      <selection pane="topLeft" activeCell="B2" sqref="B2"/>
      <selection pane="topRight" activeCell="D2" sqref="D2"/>
      <selection pane="bottomLeft" activeCell="B8" sqref="B8"/>
      <selection pane="bottomRight" activeCell="B2" sqref="B2:H502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IF(AN524="error",AN525,AN524)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IF(AN524="error",AN525,AN524)</f>
        <v>KYP CORP CONSOLIDATED</v>
      </c>
      <c r="M2" s="6"/>
      <c r="N2" s="12"/>
      <c r="O2" s="10"/>
      <c r="P2" s="24"/>
      <c r="Q2" s="20"/>
      <c r="R2" s="20"/>
      <c r="S2" s="22"/>
      <c r="T2" s="79" t="str">
        <f>IF(AN524="error",AN525,AN524)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IF(AN524="error",AN525,AN524)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AO508*1</f>
        <v>39538</v>
      </c>
      <c r="C4" s="30"/>
      <c r="D4" s="7"/>
      <c r="E4" s="6"/>
      <c r="F4" s="6"/>
      <c r="G4" s="6"/>
      <c r="H4" s="10"/>
      <c r="I4" s="10"/>
      <c r="J4" s="10"/>
      <c r="K4" s="22"/>
      <c r="L4" s="19">
        <f>AO508*1</f>
        <v>39538</v>
      </c>
      <c r="M4" s="6"/>
      <c r="N4" s="12"/>
      <c r="O4" s="10"/>
      <c r="P4" s="24"/>
      <c r="Q4" s="20"/>
      <c r="R4" s="20"/>
      <c r="S4" s="22"/>
      <c r="T4" s="19">
        <f>AO508*1</f>
        <v>39538</v>
      </c>
      <c r="U4" s="30"/>
      <c r="V4" s="10"/>
      <c r="W4" s="10"/>
      <c r="X4" s="20"/>
      <c r="Y4" s="20"/>
      <c r="Z4" s="20"/>
      <c r="AA4" s="22"/>
      <c r="AB4" s="19">
        <f>AO508*1</f>
        <v>39538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1411</v>
      </c>
      <c r="C5" s="56">
        <f>IF(AO521&gt;0,"REPORT HAS "&amp;AO521&amp;"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04/08/08 15:16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04/08/08 15:16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04/08/08 15:16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04/08/08 15:16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TEXT($AO$508,"YYYY")</f>
        <v>2008</v>
      </c>
      <c r="F7" s="66"/>
      <c r="G7" s="78">
        <f>+E7-1</f>
        <v>2007</v>
      </c>
      <c r="H7" s="63"/>
      <c r="I7" s="63" t="s">
        <v>24</v>
      </c>
      <c r="J7" s="63"/>
      <c r="K7" s="68" t="s">
        <v>25</v>
      </c>
      <c r="L7" s="63"/>
      <c r="M7" s="67" t="str">
        <f>TEXT($AO$508,"YYYY")</f>
        <v>2008</v>
      </c>
      <c r="N7" s="66"/>
      <c r="O7" s="78">
        <f>+M7-1</f>
        <v>2007</v>
      </c>
      <c r="P7" s="63"/>
      <c r="Q7" s="63" t="s">
        <v>24</v>
      </c>
      <c r="R7" s="63"/>
      <c r="S7" s="68" t="s">
        <v>25</v>
      </c>
      <c r="T7" s="63"/>
      <c r="U7" s="67" t="str">
        <f>TEXT($AO$508,"YYYY")</f>
        <v>2008</v>
      </c>
      <c r="V7" s="63"/>
      <c r="W7" s="78">
        <f>+U7-1</f>
        <v>2007</v>
      </c>
      <c r="X7" s="63"/>
      <c r="Y7" s="63" t="s">
        <v>24</v>
      </c>
      <c r="Z7" s="63"/>
      <c r="AA7" s="68" t="s">
        <v>25</v>
      </c>
      <c r="AB7" s="63"/>
      <c r="AC7" s="67" t="str">
        <f>TEXT($AO$508,"YYYY")</f>
        <v>2008</v>
      </c>
      <c r="AD7" s="63"/>
      <c r="AE7" s="78">
        <f>+AC7-1</f>
        <v>2007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265979.15</v>
      </c>
      <c r="G10" s="5">
        <v>658598.07</v>
      </c>
      <c r="I10" s="9">
        <f aca="true" t="shared" si="0" ref="I10:I41">+E10-G10</f>
        <v>-392618.9199999999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-0.5961434414771364</v>
      </c>
      <c r="M10" s="9">
        <v>265979.15</v>
      </c>
      <c r="O10" s="9">
        <v>658598.07</v>
      </c>
      <c r="Q10" s="9">
        <f aca="true" t="shared" si="2" ref="Q10:Q41">+M10-O10</f>
        <v>-392618.9199999999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-0.5961434414771364</v>
      </c>
      <c r="U10" s="9">
        <v>265979.15</v>
      </c>
      <c r="W10" s="9">
        <v>658598.07</v>
      </c>
      <c r="Y10" s="9">
        <f aca="true" t="shared" si="4" ref="Y10:Y41">+U10-W10</f>
        <v>-392618.9199999999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-0.5961434414771364</v>
      </c>
      <c r="AC10" s="9">
        <v>2751362.81</v>
      </c>
      <c r="AE10" s="9">
        <v>3133918.79</v>
      </c>
      <c r="AG10" s="9">
        <f aca="true" t="shared" si="6" ref="AG10:AG41">+AC10-AE10</f>
        <v>-382555.98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-0.12206952561141508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0</v>
      </c>
      <c r="G11" s="5">
        <v>0</v>
      </c>
      <c r="I11" s="9">
        <f t="shared" si="0"/>
        <v>0</v>
      </c>
      <c r="K11" s="21">
        <f t="shared" si="1"/>
        <v>0</v>
      </c>
      <c r="M11" s="9">
        <v>-6.85</v>
      </c>
      <c r="O11" s="9">
        <v>0</v>
      </c>
      <c r="Q11" s="9">
        <f t="shared" si="2"/>
        <v>-6.85</v>
      </c>
      <c r="S11" s="21" t="str">
        <f t="shared" si="3"/>
        <v>N.M.</v>
      </c>
      <c r="U11" s="9">
        <v>-6.85</v>
      </c>
      <c r="W11" s="9">
        <v>0</v>
      </c>
      <c r="Y11" s="9">
        <f t="shared" si="4"/>
        <v>-6.85</v>
      </c>
      <c r="AA11" s="21" t="str">
        <f t="shared" si="5"/>
        <v>N.M.</v>
      </c>
      <c r="AC11" s="9">
        <v>-1265.73</v>
      </c>
      <c r="AE11" s="9">
        <v>0</v>
      </c>
      <c r="AG11" s="9">
        <f t="shared" si="6"/>
        <v>-1265.73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8159645.1</v>
      </c>
      <c r="G12" s="5">
        <v>7156445.19</v>
      </c>
      <c r="I12" s="9">
        <f t="shared" si="0"/>
        <v>1003199.9099999992</v>
      </c>
      <c r="K12" s="21">
        <f t="shared" si="1"/>
        <v>0.14018131675231893</v>
      </c>
      <c r="M12" s="9">
        <v>28061662.06</v>
      </c>
      <c r="O12" s="9">
        <v>28087423.77</v>
      </c>
      <c r="Q12" s="9">
        <f t="shared" si="2"/>
        <v>-25761.710000000894</v>
      </c>
      <c r="S12" s="21">
        <f t="shared" si="3"/>
        <v>-0.0009171973268519135</v>
      </c>
      <c r="U12" s="9">
        <v>28061662.06</v>
      </c>
      <c r="W12" s="9">
        <v>28087423.77</v>
      </c>
      <c r="Y12" s="9">
        <f t="shared" si="4"/>
        <v>-25761.710000000894</v>
      </c>
      <c r="AA12" s="21">
        <f t="shared" si="5"/>
        <v>-0.0009171973268519135</v>
      </c>
      <c r="AC12" s="9">
        <v>80203973.99</v>
      </c>
      <c r="AE12" s="9">
        <v>88304344.04</v>
      </c>
      <c r="AG12" s="9">
        <f t="shared" si="6"/>
        <v>-8100370.050000012</v>
      </c>
      <c r="AI12" s="21">
        <f t="shared" si="7"/>
        <v>-0.09173240725655257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3518255.59</v>
      </c>
      <c r="G13" s="5">
        <v>3115732.61</v>
      </c>
      <c r="I13" s="9">
        <f t="shared" si="0"/>
        <v>402522.98</v>
      </c>
      <c r="K13" s="21">
        <f t="shared" si="1"/>
        <v>0.1291904763290968</v>
      </c>
      <c r="M13" s="9">
        <v>11607344.79</v>
      </c>
      <c r="O13" s="9">
        <v>11766871.19</v>
      </c>
      <c r="Q13" s="9">
        <f t="shared" si="2"/>
        <v>-159526.40000000037</v>
      </c>
      <c r="S13" s="21">
        <f t="shared" si="3"/>
        <v>-0.013557248772772567</v>
      </c>
      <c r="U13" s="9">
        <v>11607344.79</v>
      </c>
      <c r="W13" s="9">
        <v>11766871.19</v>
      </c>
      <c r="Y13" s="9">
        <f t="shared" si="4"/>
        <v>-159526.40000000037</v>
      </c>
      <c r="AA13" s="21">
        <f t="shared" si="5"/>
        <v>-0.013557248772772567</v>
      </c>
      <c r="AC13" s="9">
        <v>41910353.56</v>
      </c>
      <c r="AE13" s="9">
        <v>46592772.71</v>
      </c>
      <c r="AG13" s="9">
        <f t="shared" si="6"/>
        <v>-4682419.1499999985</v>
      </c>
      <c r="AI13" s="21">
        <f t="shared" si="7"/>
        <v>-0.10049668387721926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4810394.71</v>
      </c>
      <c r="G14" s="5">
        <v>4189977.53</v>
      </c>
      <c r="I14" s="9">
        <f t="shared" si="0"/>
        <v>620417.1800000002</v>
      </c>
      <c r="K14" s="21">
        <f t="shared" si="1"/>
        <v>0.14807172008867556</v>
      </c>
      <c r="M14" s="9">
        <v>16828315.86</v>
      </c>
      <c r="O14" s="9">
        <v>15699116.01</v>
      </c>
      <c r="Q14" s="9">
        <f t="shared" si="2"/>
        <v>1129199.8499999996</v>
      </c>
      <c r="S14" s="21">
        <f t="shared" si="3"/>
        <v>0.07192760721563708</v>
      </c>
      <c r="U14" s="9">
        <v>16828315.86</v>
      </c>
      <c r="W14" s="9">
        <v>15699116.01</v>
      </c>
      <c r="Y14" s="9">
        <f t="shared" si="4"/>
        <v>1129199.8499999996</v>
      </c>
      <c r="AA14" s="21">
        <f t="shared" si="5"/>
        <v>0.07192760721563708</v>
      </c>
      <c r="AC14" s="9">
        <v>45647869.82</v>
      </c>
      <c r="AE14" s="9">
        <v>32786052.229999997</v>
      </c>
      <c r="AG14" s="9">
        <f t="shared" si="6"/>
        <v>12861817.590000004</v>
      </c>
      <c r="AI14" s="21">
        <f t="shared" si="7"/>
        <v>0.3922954035384334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4464709.88</v>
      </c>
      <c r="G15" s="5">
        <v>3931302.02</v>
      </c>
      <c r="I15" s="9">
        <f t="shared" si="0"/>
        <v>533407.8599999999</v>
      </c>
      <c r="K15" s="21">
        <f t="shared" si="1"/>
        <v>0.13568223893416356</v>
      </c>
      <c r="M15" s="9">
        <v>13918224.75</v>
      </c>
      <c r="O15" s="9">
        <v>13723238.04</v>
      </c>
      <c r="Q15" s="9">
        <f t="shared" si="2"/>
        <v>194986.7100000009</v>
      </c>
      <c r="S15" s="21">
        <f t="shared" si="3"/>
        <v>0.014208505997758011</v>
      </c>
      <c r="U15" s="9">
        <v>13918224.75</v>
      </c>
      <c r="W15" s="9">
        <v>13723238.04</v>
      </c>
      <c r="Y15" s="9">
        <f t="shared" si="4"/>
        <v>194986.7100000009</v>
      </c>
      <c r="AA15" s="21">
        <f t="shared" si="5"/>
        <v>0.014208505997758011</v>
      </c>
      <c r="AC15" s="9">
        <v>55214112.03</v>
      </c>
      <c r="AE15" s="9">
        <v>60956699.269999996</v>
      </c>
      <c r="AG15" s="9">
        <f t="shared" si="6"/>
        <v>-5742587.239999995</v>
      </c>
      <c r="AI15" s="21">
        <f t="shared" si="7"/>
        <v>-0.09420764753950883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3992401.69</v>
      </c>
      <c r="G16" s="5">
        <v>3864417.52</v>
      </c>
      <c r="I16" s="9">
        <f t="shared" si="0"/>
        <v>127984.16999999993</v>
      </c>
      <c r="K16" s="21">
        <f t="shared" si="1"/>
        <v>0.03311861861137611</v>
      </c>
      <c r="M16" s="9">
        <v>10949568.19</v>
      </c>
      <c r="O16" s="9">
        <v>11431968.45</v>
      </c>
      <c r="Q16" s="9">
        <f t="shared" si="2"/>
        <v>-482400.2599999998</v>
      </c>
      <c r="S16" s="21">
        <f t="shared" si="3"/>
        <v>-0.04219747999741898</v>
      </c>
      <c r="U16" s="9">
        <v>10949568.19</v>
      </c>
      <c r="W16" s="9">
        <v>11431968.45</v>
      </c>
      <c r="Y16" s="9">
        <f t="shared" si="4"/>
        <v>-482400.2599999998</v>
      </c>
      <c r="AA16" s="21">
        <f t="shared" si="5"/>
        <v>-0.04219747999741898</v>
      </c>
      <c r="AC16" s="9">
        <v>46235446.43</v>
      </c>
      <c r="AE16" s="9">
        <v>61488013.92999999</v>
      </c>
      <c r="AG16" s="9">
        <f t="shared" si="6"/>
        <v>-15252567.499999993</v>
      </c>
      <c r="AI16" s="21">
        <f t="shared" si="7"/>
        <v>-0.24805757293387334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3019819.43</v>
      </c>
      <c r="G17" s="5">
        <v>2839508.34</v>
      </c>
      <c r="I17" s="9">
        <f t="shared" si="0"/>
        <v>180311.09000000032</v>
      </c>
      <c r="K17" s="21">
        <f t="shared" si="1"/>
        <v>0.06350081366550954</v>
      </c>
      <c r="M17" s="9">
        <v>8763078.92</v>
      </c>
      <c r="O17" s="9">
        <v>9278214.17</v>
      </c>
      <c r="Q17" s="9">
        <f t="shared" si="2"/>
        <v>-515135.25</v>
      </c>
      <c r="S17" s="21">
        <f t="shared" si="3"/>
        <v>-0.05552094838095336</v>
      </c>
      <c r="U17" s="9">
        <v>8763078.92</v>
      </c>
      <c r="W17" s="9">
        <v>9278214.17</v>
      </c>
      <c r="Y17" s="9">
        <f t="shared" si="4"/>
        <v>-515135.25</v>
      </c>
      <c r="AA17" s="21">
        <f t="shared" si="5"/>
        <v>-0.05552094838095336</v>
      </c>
      <c r="AC17" s="9">
        <v>34402222.08</v>
      </c>
      <c r="AE17" s="9">
        <v>43813114.59</v>
      </c>
      <c r="AG17" s="9">
        <f t="shared" si="6"/>
        <v>-9410892.510000005</v>
      </c>
      <c r="AI17" s="21">
        <f t="shared" si="7"/>
        <v>-0.21479624532668962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816110.16</v>
      </c>
      <c r="G18" s="5">
        <v>765951.16</v>
      </c>
      <c r="I18" s="9">
        <f t="shared" si="0"/>
        <v>50159</v>
      </c>
      <c r="K18" s="21">
        <f t="shared" si="1"/>
        <v>0.06548589860481444</v>
      </c>
      <c r="M18" s="9">
        <v>2575822.85</v>
      </c>
      <c r="O18" s="9">
        <v>2600859.11</v>
      </c>
      <c r="Q18" s="9">
        <f t="shared" si="2"/>
        <v>-25036.259999999776</v>
      </c>
      <c r="S18" s="21">
        <f t="shared" si="3"/>
        <v>-0.009626150030095162</v>
      </c>
      <c r="U18" s="9">
        <v>2575822.85</v>
      </c>
      <c r="W18" s="9">
        <v>2600859.11</v>
      </c>
      <c r="Y18" s="9">
        <f t="shared" si="4"/>
        <v>-25036.259999999776</v>
      </c>
      <c r="AA18" s="21">
        <f t="shared" si="5"/>
        <v>-0.009626150030095162</v>
      </c>
      <c r="AC18" s="9">
        <v>9776542.24</v>
      </c>
      <c r="AE18" s="9">
        <v>10515083.08</v>
      </c>
      <c r="AG18" s="9">
        <f t="shared" si="6"/>
        <v>-738540.8399999999</v>
      </c>
      <c r="AI18" s="21">
        <f t="shared" si="7"/>
        <v>-0.0702363295069657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728605.69</v>
      </c>
      <c r="G19" s="5">
        <v>619730.85</v>
      </c>
      <c r="I19" s="9">
        <f t="shared" si="0"/>
        <v>108874.83999999997</v>
      </c>
      <c r="K19" s="21">
        <f t="shared" si="1"/>
        <v>0.17568084596724526</v>
      </c>
      <c r="M19" s="9">
        <v>2223740.87</v>
      </c>
      <c r="O19" s="9">
        <v>2145331.38</v>
      </c>
      <c r="Q19" s="9">
        <f t="shared" si="2"/>
        <v>78409.49000000022</v>
      </c>
      <c r="S19" s="21">
        <f t="shared" si="3"/>
        <v>0.03654889437174048</v>
      </c>
      <c r="U19" s="9">
        <v>2223740.87</v>
      </c>
      <c r="W19" s="9">
        <v>2145331.38</v>
      </c>
      <c r="Y19" s="9">
        <f t="shared" si="4"/>
        <v>78409.49000000022</v>
      </c>
      <c r="AA19" s="21">
        <f t="shared" si="5"/>
        <v>0.03654889437174048</v>
      </c>
      <c r="AC19" s="9">
        <v>8925600.95</v>
      </c>
      <c r="AE19" s="9">
        <v>9747991.879999999</v>
      </c>
      <c r="AG19" s="9">
        <f t="shared" si="6"/>
        <v>-822390.9299999997</v>
      </c>
      <c r="AI19" s="21">
        <f t="shared" si="7"/>
        <v>-0.08436516362793685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2343721.03</v>
      </c>
      <c r="G20" s="5">
        <v>2016233.62</v>
      </c>
      <c r="I20" s="9">
        <f t="shared" si="0"/>
        <v>327487.4099999997</v>
      </c>
      <c r="K20" s="21">
        <f t="shared" si="1"/>
        <v>0.16242532946157284</v>
      </c>
      <c r="M20" s="9">
        <v>7464345.16</v>
      </c>
      <c r="O20" s="9">
        <v>6814924.57</v>
      </c>
      <c r="Q20" s="9">
        <f t="shared" si="2"/>
        <v>649420.5899999999</v>
      </c>
      <c r="S20" s="21">
        <f t="shared" si="3"/>
        <v>0.09529387791888647</v>
      </c>
      <c r="U20" s="9">
        <v>7464345.16</v>
      </c>
      <c r="W20" s="9">
        <v>6814924.57</v>
      </c>
      <c r="Y20" s="9">
        <f t="shared" si="4"/>
        <v>649420.5899999999</v>
      </c>
      <c r="AA20" s="21">
        <f t="shared" si="5"/>
        <v>0.09529387791888647</v>
      </c>
      <c r="AC20" s="9">
        <v>26452937.82</v>
      </c>
      <c r="AE20" s="9">
        <v>16628976.97</v>
      </c>
      <c r="AG20" s="9">
        <f t="shared" si="6"/>
        <v>9823960.85</v>
      </c>
      <c r="AI20" s="21">
        <f t="shared" si="7"/>
        <v>0.5907736157024697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5633336</v>
      </c>
      <c r="G21" s="5">
        <v>5174773.4</v>
      </c>
      <c r="I21" s="9">
        <f t="shared" si="0"/>
        <v>458562.5999999996</v>
      </c>
      <c r="K21" s="21">
        <f t="shared" si="1"/>
        <v>0.08861501065921062</v>
      </c>
      <c r="M21" s="9">
        <v>16972184.4</v>
      </c>
      <c r="O21" s="9">
        <v>15067558.39</v>
      </c>
      <c r="Q21" s="9">
        <f t="shared" si="2"/>
        <v>1904626.009999998</v>
      </c>
      <c r="S21" s="21">
        <f t="shared" si="3"/>
        <v>0.12640574940556099</v>
      </c>
      <c r="U21" s="9">
        <v>16972184.4</v>
      </c>
      <c r="W21" s="9">
        <v>15067558.39</v>
      </c>
      <c r="Y21" s="9">
        <f t="shared" si="4"/>
        <v>1904626.009999998</v>
      </c>
      <c r="AA21" s="21">
        <f t="shared" si="5"/>
        <v>0.12640574940556099</v>
      </c>
      <c r="AC21" s="9">
        <v>58920287.93</v>
      </c>
      <c r="AE21" s="9">
        <v>37547969.45</v>
      </c>
      <c r="AG21" s="9">
        <f t="shared" si="6"/>
        <v>21372318.479999997</v>
      </c>
      <c r="AI21" s="21">
        <f t="shared" si="7"/>
        <v>0.5692003800221478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82367.28</v>
      </c>
      <c r="G22" s="5">
        <v>77859.35</v>
      </c>
      <c r="I22" s="9">
        <f t="shared" si="0"/>
        <v>4507.929999999993</v>
      </c>
      <c r="K22" s="21">
        <f t="shared" si="1"/>
        <v>0.05789837700931221</v>
      </c>
      <c r="M22" s="9">
        <v>241474.12</v>
      </c>
      <c r="O22" s="9">
        <v>236265.47</v>
      </c>
      <c r="Q22" s="9">
        <f t="shared" si="2"/>
        <v>5208.649999999994</v>
      </c>
      <c r="S22" s="21">
        <f t="shared" si="3"/>
        <v>0.02204575217868271</v>
      </c>
      <c r="U22" s="9">
        <v>241474.12</v>
      </c>
      <c r="W22" s="9">
        <v>236265.47</v>
      </c>
      <c r="Y22" s="9">
        <f t="shared" si="4"/>
        <v>5208.649999999994</v>
      </c>
      <c r="AA22" s="21">
        <f t="shared" si="5"/>
        <v>0.02204575217868271</v>
      </c>
      <c r="AC22" s="9">
        <v>988123.95</v>
      </c>
      <c r="AE22" s="9">
        <v>1019604.94</v>
      </c>
      <c r="AG22" s="9">
        <f t="shared" si="6"/>
        <v>-31480.98999999999</v>
      </c>
      <c r="AI22" s="21">
        <f t="shared" si="7"/>
        <v>-0.030875674258698662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18456.13</v>
      </c>
      <c r="G23" s="5">
        <v>15940.7</v>
      </c>
      <c r="I23" s="9">
        <f t="shared" si="0"/>
        <v>2515.4300000000003</v>
      </c>
      <c r="K23" s="21">
        <f t="shared" si="1"/>
        <v>0.15779921835302088</v>
      </c>
      <c r="M23" s="9">
        <v>56764.12</v>
      </c>
      <c r="O23" s="9">
        <v>50788.41</v>
      </c>
      <c r="Q23" s="9">
        <f t="shared" si="2"/>
        <v>5975.709999999999</v>
      </c>
      <c r="S23" s="21">
        <f t="shared" si="3"/>
        <v>0.1176589304528336</v>
      </c>
      <c r="U23" s="9">
        <v>56764.12</v>
      </c>
      <c r="W23" s="9">
        <v>50788.41</v>
      </c>
      <c r="Y23" s="9">
        <f t="shared" si="4"/>
        <v>5975.709999999999</v>
      </c>
      <c r="AA23" s="21">
        <f t="shared" si="5"/>
        <v>0.1176589304528336</v>
      </c>
      <c r="AC23" s="9">
        <v>185158.99</v>
      </c>
      <c r="AE23" s="9">
        <v>123322.76</v>
      </c>
      <c r="AG23" s="9">
        <f t="shared" si="6"/>
        <v>61836.229999999996</v>
      </c>
      <c r="AI23" s="21">
        <f t="shared" si="7"/>
        <v>0.5014178242523927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1134247.07</v>
      </c>
      <c r="G24" s="5">
        <v>3354019.9</v>
      </c>
      <c r="I24" s="9">
        <f t="shared" si="0"/>
        <v>-2219772.83</v>
      </c>
      <c r="K24" s="21">
        <f t="shared" si="1"/>
        <v>-0.6618245854772657</v>
      </c>
      <c r="M24" s="9">
        <v>5862586.78</v>
      </c>
      <c r="O24" s="9">
        <v>8096320.69</v>
      </c>
      <c r="Q24" s="9">
        <f t="shared" si="2"/>
        <v>-2233733.91</v>
      </c>
      <c r="S24" s="21">
        <f t="shared" si="3"/>
        <v>-0.2758949398779311</v>
      </c>
      <c r="U24" s="9">
        <v>5862586.78</v>
      </c>
      <c r="W24" s="9">
        <v>8096320.69</v>
      </c>
      <c r="Y24" s="9">
        <f t="shared" si="4"/>
        <v>-2233733.91</v>
      </c>
      <c r="AA24" s="21">
        <f t="shared" si="5"/>
        <v>-0.2758949398779311</v>
      </c>
      <c r="AC24" s="9">
        <v>29224878.953</v>
      </c>
      <c r="AE24" s="9">
        <v>37245879.03</v>
      </c>
      <c r="AG24" s="9">
        <f t="shared" si="6"/>
        <v>-8021000.077</v>
      </c>
      <c r="AI24" s="21">
        <f t="shared" si="7"/>
        <v>-0.21535268560957896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1670.63</v>
      </c>
      <c r="G25" s="5">
        <v>2537.07</v>
      </c>
      <c r="I25" s="9">
        <f t="shared" si="0"/>
        <v>-866.44</v>
      </c>
      <c r="K25" s="21">
        <f t="shared" si="1"/>
        <v>-0.3415120591863843</v>
      </c>
      <c r="M25" s="9">
        <v>6180.11</v>
      </c>
      <c r="O25" s="9">
        <v>7129.79</v>
      </c>
      <c r="Q25" s="9">
        <f t="shared" si="2"/>
        <v>-949.6800000000003</v>
      </c>
      <c r="S25" s="21">
        <f t="shared" si="3"/>
        <v>-0.13319887402013247</v>
      </c>
      <c r="U25" s="9">
        <v>6180.11</v>
      </c>
      <c r="W25" s="9">
        <v>7129.79</v>
      </c>
      <c r="Y25" s="9">
        <f t="shared" si="4"/>
        <v>-949.6800000000003</v>
      </c>
      <c r="AA25" s="21">
        <f t="shared" si="5"/>
        <v>-0.13319887402013247</v>
      </c>
      <c r="AC25" s="9">
        <v>23917.17</v>
      </c>
      <c r="AE25" s="9">
        <v>28658.19</v>
      </c>
      <c r="AG25" s="9">
        <f t="shared" si="6"/>
        <v>-4741.02</v>
      </c>
      <c r="AI25" s="21">
        <f t="shared" si="7"/>
        <v>-0.16543333685763129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62359.41</v>
      </c>
      <c r="G26" s="5">
        <v>66778.67</v>
      </c>
      <c r="I26" s="9">
        <f t="shared" si="0"/>
        <v>-4419.259999999995</v>
      </c>
      <c r="K26" s="21">
        <f t="shared" si="1"/>
        <v>-0.06617771812466458</v>
      </c>
      <c r="M26" s="9">
        <v>183909.61</v>
      </c>
      <c r="O26" s="9">
        <v>194759.8</v>
      </c>
      <c r="Q26" s="9">
        <f t="shared" si="2"/>
        <v>-10850.190000000002</v>
      </c>
      <c r="S26" s="21">
        <f t="shared" si="3"/>
        <v>-0.055710624061022875</v>
      </c>
      <c r="U26" s="9">
        <v>183909.61</v>
      </c>
      <c r="W26" s="9">
        <v>194759.8</v>
      </c>
      <c r="Y26" s="9">
        <f t="shared" si="4"/>
        <v>-10850.190000000002</v>
      </c>
      <c r="AA26" s="21">
        <f t="shared" si="5"/>
        <v>-0.055710624061022875</v>
      </c>
      <c r="AC26" s="9">
        <v>747676.99</v>
      </c>
      <c r="AE26" s="9">
        <v>787681.76</v>
      </c>
      <c r="AG26" s="9">
        <f t="shared" si="6"/>
        <v>-40004.77000000002</v>
      </c>
      <c r="AI26" s="21">
        <f t="shared" si="7"/>
        <v>-0.05078798574693417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10914091.41</v>
      </c>
      <c r="G27" s="5">
        <v>11150380.55</v>
      </c>
      <c r="I27" s="9">
        <f t="shared" si="0"/>
        <v>-236289.1400000006</v>
      </c>
      <c r="K27" s="21">
        <f t="shared" si="1"/>
        <v>-0.021191127866931912</v>
      </c>
      <c r="M27" s="9">
        <v>33853769.74</v>
      </c>
      <c r="O27" s="9">
        <v>33225543.58</v>
      </c>
      <c r="Q27" s="9">
        <f t="shared" si="2"/>
        <v>628226.1600000039</v>
      </c>
      <c r="S27" s="21">
        <f t="shared" si="3"/>
        <v>0.018907927224346827</v>
      </c>
      <c r="U27" s="9">
        <v>33853769.74</v>
      </c>
      <c r="W27" s="9">
        <v>33225543.58</v>
      </c>
      <c r="Y27" s="9">
        <f t="shared" si="4"/>
        <v>628226.1600000039</v>
      </c>
      <c r="AA27" s="21">
        <f t="shared" si="5"/>
        <v>0.018907927224346827</v>
      </c>
      <c r="AC27" s="9">
        <v>141407319.23</v>
      </c>
      <c r="AE27" s="9">
        <v>141702344.28</v>
      </c>
      <c r="AG27" s="9">
        <f t="shared" si="6"/>
        <v>-295025.0500000119</v>
      </c>
      <c r="AI27" s="21">
        <f t="shared" si="7"/>
        <v>-0.00208200542834387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0</v>
      </c>
      <c r="G28" s="5">
        <v>0</v>
      </c>
      <c r="I28" s="9">
        <f t="shared" si="0"/>
        <v>0</v>
      </c>
      <c r="K28" s="21">
        <f t="shared" si="1"/>
        <v>0</v>
      </c>
      <c r="M28" s="9">
        <v>0</v>
      </c>
      <c r="O28" s="9">
        <v>0</v>
      </c>
      <c r="Q28" s="9">
        <f t="shared" si="2"/>
        <v>0</v>
      </c>
      <c r="S28" s="21">
        <f t="shared" si="3"/>
        <v>0</v>
      </c>
      <c r="U28" s="9">
        <v>0</v>
      </c>
      <c r="W28" s="9">
        <v>0</v>
      </c>
      <c r="Y28" s="9">
        <f t="shared" si="4"/>
        <v>0</v>
      </c>
      <c r="AA28" s="21">
        <f t="shared" si="5"/>
        <v>0</v>
      </c>
      <c r="AC28" s="9">
        <v>91691.36</v>
      </c>
      <c r="AE28" s="9">
        <v>272750.08</v>
      </c>
      <c r="AG28" s="9">
        <f t="shared" si="6"/>
        <v>-181058.72000000003</v>
      </c>
      <c r="AI28" s="21">
        <f t="shared" si="7"/>
        <v>-0.6638264597392602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-10576742.44</v>
      </c>
      <c r="G29" s="5">
        <v>-11093148.42</v>
      </c>
      <c r="I29" s="9">
        <f t="shared" si="0"/>
        <v>516405.98000000045</v>
      </c>
      <c r="K29" s="21">
        <f t="shared" si="1"/>
        <v>0.046551795797572175</v>
      </c>
      <c r="M29" s="9">
        <v>-32477333.28</v>
      </c>
      <c r="O29" s="9">
        <v>-32280858.37</v>
      </c>
      <c r="Q29" s="9">
        <f t="shared" si="2"/>
        <v>-196474.91000000015</v>
      </c>
      <c r="S29" s="21">
        <f t="shared" si="3"/>
        <v>-0.006086421486938922</v>
      </c>
      <c r="U29" s="9">
        <v>-32477333.28</v>
      </c>
      <c r="W29" s="9">
        <v>-32280858.37</v>
      </c>
      <c r="Y29" s="9">
        <f t="shared" si="4"/>
        <v>-196474.91000000015</v>
      </c>
      <c r="AA29" s="21">
        <f t="shared" si="5"/>
        <v>-0.006086421486938922</v>
      </c>
      <c r="AC29" s="9">
        <v>-137808557.01999998</v>
      </c>
      <c r="AE29" s="9">
        <v>-137563644.91</v>
      </c>
      <c r="AG29" s="9">
        <f t="shared" si="6"/>
        <v>-244912.1099999845</v>
      </c>
      <c r="AI29" s="21">
        <f t="shared" si="7"/>
        <v>-0.0017803549052528846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0</v>
      </c>
      <c r="G30" s="5">
        <v>0</v>
      </c>
      <c r="I30" s="9">
        <f t="shared" si="0"/>
        <v>0</v>
      </c>
      <c r="K30" s="21">
        <f t="shared" si="1"/>
        <v>0</v>
      </c>
      <c r="M30" s="9">
        <v>0</v>
      </c>
      <c r="O30" s="9">
        <v>0</v>
      </c>
      <c r="Q30" s="9">
        <f t="shared" si="2"/>
        <v>0</v>
      </c>
      <c r="S30" s="21">
        <f t="shared" si="3"/>
        <v>0</v>
      </c>
      <c r="U30" s="9">
        <v>0</v>
      </c>
      <c r="W30" s="9">
        <v>0</v>
      </c>
      <c r="Y30" s="9">
        <f t="shared" si="4"/>
        <v>0</v>
      </c>
      <c r="AA30" s="21">
        <f t="shared" si="5"/>
        <v>0</v>
      </c>
      <c r="AC30" s="9">
        <v>-46396.81</v>
      </c>
      <c r="AE30" s="9">
        <v>0</v>
      </c>
      <c r="AG30" s="9">
        <f t="shared" si="6"/>
        <v>-46396.81</v>
      </c>
      <c r="AI30" s="21" t="str">
        <f t="shared" si="7"/>
        <v>N.M.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0</v>
      </c>
      <c r="G31" s="5">
        <v>0</v>
      </c>
      <c r="I31" s="9">
        <f t="shared" si="0"/>
        <v>0</v>
      </c>
      <c r="K31" s="21">
        <f t="shared" si="1"/>
        <v>0</v>
      </c>
      <c r="M31" s="9">
        <v>0</v>
      </c>
      <c r="O31" s="9">
        <v>0</v>
      </c>
      <c r="Q31" s="9">
        <f t="shared" si="2"/>
        <v>0</v>
      </c>
      <c r="S31" s="21">
        <f t="shared" si="3"/>
        <v>0</v>
      </c>
      <c r="U31" s="9">
        <v>0</v>
      </c>
      <c r="W31" s="9">
        <v>0</v>
      </c>
      <c r="Y31" s="9">
        <f t="shared" si="4"/>
        <v>0</v>
      </c>
      <c r="AA31" s="21">
        <f t="shared" si="5"/>
        <v>0</v>
      </c>
      <c r="AC31" s="9">
        <v>-16683.25</v>
      </c>
      <c r="AE31" s="9">
        <v>99113.07</v>
      </c>
      <c r="AG31" s="9">
        <f t="shared" si="6"/>
        <v>-115796.32</v>
      </c>
      <c r="AI31" s="21">
        <f t="shared" si="7"/>
        <v>-1.1683254287249905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270441.12</v>
      </c>
      <c r="G32" s="5">
        <v>157514.24</v>
      </c>
      <c r="I32" s="9">
        <f t="shared" si="0"/>
        <v>112926.88</v>
      </c>
      <c r="K32" s="21">
        <f t="shared" si="1"/>
        <v>0.7169312438037349</v>
      </c>
      <c r="M32" s="9">
        <v>676798.14</v>
      </c>
      <c r="O32" s="9">
        <v>577748.47</v>
      </c>
      <c r="Q32" s="9">
        <f t="shared" si="2"/>
        <v>99049.67000000004</v>
      </c>
      <c r="S32" s="21">
        <f t="shared" si="3"/>
        <v>0.1714408174893134</v>
      </c>
      <c r="U32" s="9">
        <v>676798.14</v>
      </c>
      <c r="W32" s="9">
        <v>577748.47</v>
      </c>
      <c r="Y32" s="9">
        <f t="shared" si="4"/>
        <v>99049.67000000004</v>
      </c>
      <c r="AA32" s="21">
        <f t="shared" si="5"/>
        <v>0.1714408174893134</v>
      </c>
      <c r="AC32" s="9">
        <v>2110848.35</v>
      </c>
      <c r="AE32" s="9">
        <v>1834548.83</v>
      </c>
      <c r="AG32" s="9">
        <f t="shared" si="6"/>
        <v>276299.52</v>
      </c>
      <c r="AI32" s="21">
        <f t="shared" si="7"/>
        <v>0.15060897561391157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2807306.47</v>
      </c>
      <c r="G33" s="5">
        <v>3136915.21</v>
      </c>
      <c r="I33" s="9">
        <f t="shared" si="0"/>
        <v>-329608.73999999976</v>
      </c>
      <c r="K33" s="21">
        <f t="shared" si="1"/>
        <v>-0.10507416297044248</v>
      </c>
      <c r="M33" s="9">
        <v>6947120.57</v>
      </c>
      <c r="O33" s="9">
        <v>10367927.44</v>
      </c>
      <c r="Q33" s="9">
        <f t="shared" si="2"/>
        <v>-3420806.869999999</v>
      </c>
      <c r="S33" s="21">
        <f t="shared" si="3"/>
        <v>-0.32994124330021346</v>
      </c>
      <c r="U33" s="9">
        <v>6947120.57</v>
      </c>
      <c r="W33" s="9">
        <v>10367927.44</v>
      </c>
      <c r="Y33" s="9">
        <f t="shared" si="4"/>
        <v>-3420806.869999999</v>
      </c>
      <c r="AA33" s="21">
        <f t="shared" si="5"/>
        <v>-0.32994124330021346</v>
      </c>
      <c r="AC33" s="9">
        <v>30706016.45</v>
      </c>
      <c r="AE33" s="9">
        <v>37026236.14</v>
      </c>
      <c r="AG33" s="9">
        <f t="shared" si="6"/>
        <v>-6320219.690000001</v>
      </c>
      <c r="AI33" s="21">
        <f t="shared" si="7"/>
        <v>-0.17069571063347086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210277.41</v>
      </c>
      <c r="G34" s="5">
        <v>187552.47</v>
      </c>
      <c r="I34" s="9">
        <f t="shared" si="0"/>
        <v>22724.940000000002</v>
      </c>
      <c r="K34" s="21">
        <f t="shared" si="1"/>
        <v>0.12116577297009207</v>
      </c>
      <c r="M34" s="9">
        <v>662187.79</v>
      </c>
      <c r="O34" s="9">
        <v>631433.99</v>
      </c>
      <c r="Q34" s="9">
        <f t="shared" si="2"/>
        <v>30753.800000000047</v>
      </c>
      <c r="S34" s="21">
        <f t="shared" si="3"/>
        <v>0.04870469516536487</v>
      </c>
      <c r="U34" s="9">
        <v>662187.79</v>
      </c>
      <c r="W34" s="9">
        <v>631433.99</v>
      </c>
      <c r="Y34" s="9">
        <f t="shared" si="4"/>
        <v>30753.800000000047</v>
      </c>
      <c r="AA34" s="21">
        <f t="shared" si="5"/>
        <v>0.04870469516536487</v>
      </c>
      <c r="AC34" s="9">
        <v>2411272.66</v>
      </c>
      <c r="AE34" s="9">
        <v>2203411.96</v>
      </c>
      <c r="AG34" s="9">
        <f t="shared" si="6"/>
        <v>207860.7000000002</v>
      </c>
      <c r="AI34" s="21">
        <f t="shared" si="7"/>
        <v>0.09433583177972774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-1093060.32</v>
      </c>
      <c r="G35" s="5">
        <v>-2852425.85</v>
      </c>
      <c r="I35" s="9">
        <f t="shared" si="0"/>
        <v>1759365.53</v>
      </c>
      <c r="K35" s="21">
        <f t="shared" si="1"/>
        <v>0.6167962367891175</v>
      </c>
      <c r="M35" s="9">
        <v>-2049123.42</v>
      </c>
      <c r="O35" s="9">
        <v>-8795609.32</v>
      </c>
      <c r="Q35" s="9">
        <f t="shared" si="2"/>
        <v>6746485.9</v>
      </c>
      <c r="S35" s="21">
        <f t="shared" si="3"/>
        <v>0.7670288270602724</v>
      </c>
      <c r="U35" s="9">
        <v>-2049123.42</v>
      </c>
      <c r="W35" s="9">
        <v>-8795609.32</v>
      </c>
      <c r="Y35" s="9">
        <f t="shared" si="4"/>
        <v>6746485.9</v>
      </c>
      <c r="AA35" s="21">
        <f t="shared" si="5"/>
        <v>0.7670288270602724</v>
      </c>
      <c r="AC35" s="9">
        <v>-13323898.459999999</v>
      </c>
      <c r="AE35" s="9">
        <v>-23518024.85</v>
      </c>
      <c r="AG35" s="9">
        <f t="shared" si="6"/>
        <v>10194126.390000002</v>
      </c>
      <c r="AI35" s="21">
        <f t="shared" si="7"/>
        <v>0.4334601419557562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-1530.87</v>
      </c>
      <c r="G36" s="5">
        <v>-44625</v>
      </c>
      <c r="I36" s="9">
        <f t="shared" si="0"/>
        <v>43094.13</v>
      </c>
      <c r="K36" s="21">
        <f t="shared" si="1"/>
        <v>0.9656947899159664</v>
      </c>
      <c r="M36" s="9">
        <v>-11363.16</v>
      </c>
      <c r="O36" s="9">
        <v>-127848</v>
      </c>
      <c r="Q36" s="9">
        <f t="shared" si="2"/>
        <v>116484.84</v>
      </c>
      <c r="S36" s="21">
        <f t="shared" si="3"/>
        <v>0.911119767223578</v>
      </c>
      <c r="U36" s="9">
        <v>-11363.16</v>
      </c>
      <c r="W36" s="9">
        <v>-127848</v>
      </c>
      <c r="Y36" s="9">
        <f t="shared" si="4"/>
        <v>116484.84</v>
      </c>
      <c r="AA36" s="21">
        <f t="shared" si="5"/>
        <v>0.911119767223578</v>
      </c>
      <c r="AC36" s="9">
        <v>-56658.8</v>
      </c>
      <c r="AE36" s="9">
        <v>-247651.41</v>
      </c>
      <c r="AG36" s="9">
        <f t="shared" si="6"/>
        <v>190992.61</v>
      </c>
      <c r="AI36" s="21">
        <f t="shared" si="7"/>
        <v>0.7712155161967379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0</v>
      </c>
      <c r="G37" s="5">
        <v>0</v>
      </c>
      <c r="I37" s="9">
        <f t="shared" si="0"/>
        <v>0</v>
      </c>
      <c r="K37" s="21">
        <f t="shared" si="1"/>
        <v>0</v>
      </c>
      <c r="M37" s="9">
        <v>0</v>
      </c>
      <c r="O37" s="9">
        <v>0</v>
      </c>
      <c r="Q37" s="9">
        <f t="shared" si="2"/>
        <v>0</v>
      </c>
      <c r="S37" s="21">
        <f t="shared" si="3"/>
        <v>0</v>
      </c>
      <c r="U37" s="9">
        <v>0</v>
      </c>
      <c r="W37" s="9">
        <v>0</v>
      </c>
      <c r="Y37" s="9">
        <f t="shared" si="4"/>
        <v>0</v>
      </c>
      <c r="AA37" s="21">
        <f t="shared" si="5"/>
        <v>0</v>
      </c>
      <c r="AC37" s="9">
        <v>0</v>
      </c>
      <c r="AE37" s="9">
        <v>-326990.45</v>
      </c>
      <c r="AG37" s="9">
        <f t="shared" si="6"/>
        <v>326990.45</v>
      </c>
      <c r="AI37" s="21" t="str">
        <f t="shared" si="7"/>
        <v>N.M.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-15620.06</v>
      </c>
      <c r="G38" s="5">
        <v>-80027.11</v>
      </c>
      <c r="I38" s="9">
        <f t="shared" si="0"/>
        <v>64407.05</v>
      </c>
      <c r="K38" s="21">
        <f t="shared" si="1"/>
        <v>0.8048153931836349</v>
      </c>
      <c r="M38" s="9">
        <v>-197572.19</v>
      </c>
      <c r="O38" s="9">
        <v>149280.31</v>
      </c>
      <c r="Q38" s="9">
        <f t="shared" si="2"/>
        <v>-346852.5</v>
      </c>
      <c r="S38" s="21">
        <f t="shared" si="3"/>
        <v>-2.323497988448711</v>
      </c>
      <c r="U38" s="9">
        <v>-197572.19</v>
      </c>
      <c r="W38" s="9">
        <v>149280.31</v>
      </c>
      <c r="Y38" s="9">
        <f t="shared" si="4"/>
        <v>-346852.5</v>
      </c>
      <c r="AA38" s="21">
        <f t="shared" si="5"/>
        <v>-2.323497988448711</v>
      </c>
      <c r="AC38" s="9">
        <v>585881.35</v>
      </c>
      <c r="AE38" s="9">
        <v>1266288.13</v>
      </c>
      <c r="AG38" s="9">
        <f t="shared" si="6"/>
        <v>-680406.7799999999</v>
      </c>
      <c r="AI38" s="21">
        <f t="shared" si="7"/>
        <v>-0.5373238237651331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524323.79</v>
      </c>
      <c r="G39" s="5">
        <v>354831.07</v>
      </c>
      <c r="I39" s="9">
        <f t="shared" si="0"/>
        <v>169492.72000000003</v>
      </c>
      <c r="K39" s="21">
        <f t="shared" si="1"/>
        <v>0.4776715860874304</v>
      </c>
      <c r="M39" s="9">
        <v>632056.85</v>
      </c>
      <c r="O39" s="9">
        <v>1655013.96</v>
      </c>
      <c r="Q39" s="9">
        <f t="shared" si="2"/>
        <v>-1022957.11</v>
      </c>
      <c r="S39" s="21">
        <f t="shared" si="3"/>
        <v>-0.6180957591439289</v>
      </c>
      <c r="U39" s="9">
        <v>632056.85</v>
      </c>
      <c r="W39" s="9">
        <v>1655013.96</v>
      </c>
      <c r="Y39" s="9">
        <f t="shared" si="4"/>
        <v>-1022957.11</v>
      </c>
      <c r="AA39" s="21">
        <f t="shared" si="5"/>
        <v>-0.6180957591439289</v>
      </c>
      <c r="AC39" s="9">
        <v>4338804.43</v>
      </c>
      <c r="AE39" s="9">
        <v>278842.6</v>
      </c>
      <c r="AG39" s="9">
        <f t="shared" si="6"/>
        <v>4059961.8299999996</v>
      </c>
      <c r="AI39" s="21" t="str">
        <f t="shared" si="7"/>
        <v>N.M.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1461655.23</v>
      </c>
      <c r="G40" s="5">
        <v>-364330.34</v>
      </c>
      <c r="I40" s="9">
        <f t="shared" si="0"/>
        <v>1825985.57</v>
      </c>
      <c r="K40" s="21">
        <f t="shared" si="1"/>
        <v>5.01189544082439</v>
      </c>
      <c r="M40" s="9">
        <v>6242810.33</v>
      </c>
      <c r="O40" s="9">
        <v>-1223708.81</v>
      </c>
      <c r="Q40" s="9">
        <f t="shared" si="2"/>
        <v>7466519.140000001</v>
      </c>
      <c r="S40" s="21">
        <f t="shared" si="3"/>
        <v>6.101548897077892</v>
      </c>
      <c r="U40" s="9">
        <v>6242810.33</v>
      </c>
      <c r="W40" s="9">
        <v>-1223708.81</v>
      </c>
      <c r="Y40" s="9">
        <f t="shared" si="4"/>
        <v>7466519.140000001</v>
      </c>
      <c r="AA40" s="21">
        <f t="shared" si="5"/>
        <v>6.101548897077892</v>
      </c>
      <c r="AC40" s="9">
        <v>18363639.189999998</v>
      </c>
      <c r="AE40" s="9">
        <v>-1024094.73</v>
      </c>
      <c r="AG40" s="9">
        <f t="shared" si="6"/>
        <v>19387733.919999998</v>
      </c>
      <c r="AI40" s="21" t="str">
        <f t="shared" si="7"/>
        <v>N.M.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0</v>
      </c>
      <c r="G41" s="5">
        <v>-1174166.73</v>
      </c>
      <c r="I41" s="9">
        <f t="shared" si="0"/>
        <v>1174166.73</v>
      </c>
      <c r="K41" s="21" t="str">
        <f t="shared" si="1"/>
        <v>N.M.</v>
      </c>
      <c r="M41" s="9">
        <v>0</v>
      </c>
      <c r="O41" s="9">
        <v>-2924778.36</v>
      </c>
      <c r="Q41" s="9">
        <f t="shared" si="2"/>
        <v>2924778.36</v>
      </c>
      <c r="S41" s="21" t="str">
        <f t="shared" si="3"/>
        <v>N.M.</v>
      </c>
      <c r="U41" s="9">
        <v>0</v>
      </c>
      <c r="W41" s="9">
        <v>-2924778.36</v>
      </c>
      <c r="Y41" s="9">
        <f t="shared" si="4"/>
        <v>2924778.36</v>
      </c>
      <c r="AA41" s="21" t="str">
        <f t="shared" si="5"/>
        <v>N.M.</v>
      </c>
      <c r="AC41" s="9">
        <v>2924778.36</v>
      </c>
      <c r="AE41" s="9">
        <v>-8972343.4</v>
      </c>
      <c r="AG41" s="9">
        <f t="shared" si="6"/>
        <v>11897121.76</v>
      </c>
      <c r="AI41" s="21">
        <f t="shared" si="7"/>
        <v>1.3259770864320686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50.38</v>
      </c>
      <c r="G42" s="5">
        <v>-44481.93</v>
      </c>
      <c r="I42" s="9">
        <f aca="true" t="shared" si="8" ref="I42:I73">+E42-G42</f>
        <v>44532.31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1.0011325947412804</v>
      </c>
      <c r="M42" s="9">
        <v>-50821.53</v>
      </c>
      <c r="O42" s="9">
        <v>-118686.29</v>
      </c>
      <c r="Q42" s="9">
        <f aca="true" t="shared" si="10" ref="Q42:Q73">+M42-O42</f>
        <v>67864.76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0.5717994892249139</v>
      </c>
      <c r="U42" s="9">
        <v>-50821.53</v>
      </c>
      <c r="W42" s="9">
        <v>-118686.29</v>
      </c>
      <c r="Y42" s="9">
        <f aca="true" t="shared" si="12" ref="Y42:Y73">+U42-W42</f>
        <v>67864.76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0.5717994892249139</v>
      </c>
      <c r="AC42" s="9">
        <v>-314635.59</v>
      </c>
      <c r="AE42" s="9">
        <v>-496312.08</v>
      </c>
      <c r="AG42" s="9">
        <f aca="true" t="shared" si="14" ref="AG42:AG73">+AC42-AE42</f>
        <v>181676.49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0.36605292782718485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0</v>
      </c>
      <c r="G43" s="5">
        <v>-214093.57</v>
      </c>
      <c r="I43" s="9">
        <f t="shared" si="8"/>
        <v>214093.57</v>
      </c>
      <c r="K43" s="21" t="str">
        <f t="shared" si="9"/>
        <v>N.M.</v>
      </c>
      <c r="M43" s="9">
        <v>0</v>
      </c>
      <c r="O43" s="9">
        <v>-422499.48</v>
      </c>
      <c r="Q43" s="9">
        <f t="shared" si="10"/>
        <v>422499.48</v>
      </c>
      <c r="S43" s="21" t="str">
        <f t="shared" si="11"/>
        <v>N.M.</v>
      </c>
      <c r="U43" s="9">
        <v>0</v>
      </c>
      <c r="W43" s="9">
        <v>-422499.48</v>
      </c>
      <c r="Y43" s="9">
        <f t="shared" si="12"/>
        <v>422499.48</v>
      </c>
      <c r="AA43" s="21" t="str">
        <f t="shared" si="13"/>
        <v>N.M.</v>
      </c>
      <c r="AC43" s="9">
        <v>-128343.54</v>
      </c>
      <c r="AE43" s="9">
        <v>-1550445.68</v>
      </c>
      <c r="AG43" s="9">
        <f t="shared" si="14"/>
        <v>1422102.14</v>
      </c>
      <c r="AI43" s="21">
        <f t="shared" si="15"/>
        <v>0.9172215178799428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-174159.22</v>
      </c>
      <c r="G44" s="5">
        <v>-346106.76</v>
      </c>
      <c r="I44" s="9">
        <f t="shared" si="8"/>
        <v>171947.54</v>
      </c>
      <c r="K44" s="21">
        <f t="shared" si="9"/>
        <v>0.49680491649455216</v>
      </c>
      <c r="M44" s="9">
        <v>-1550935.09</v>
      </c>
      <c r="O44" s="9">
        <v>-1738175.34</v>
      </c>
      <c r="Q44" s="9">
        <f t="shared" si="10"/>
        <v>187240.25</v>
      </c>
      <c r="S44" s="21">
        <f t="shared" si="11"/>
        <v>0.10772230263029735</v>
      </c>
      <c r="U44" s="9">
        <v>-1550935.09</v>
      </c>
      <c r="W44" s="9">
        <v>-1738175.34</v>
      </c>
      <c r="Y44" s="9">
        <f t="shared" si="12"/>
        <v>187240.25</v>
      </c>
      <c r="AA44" s="21">
        <f t="shared" si="13"/>
        <v>0.10772230263029735</v>
      </c>
      <c r="AC44" s="9">
        <v>-8229351.41</v>
      </c>
      <c r="AE44" s="9">
        <v>-7906231.07</v>
      </c>
      <c r="AG44" s="9">
        <f t="shared" si="14"/>
        <v>-323120.33999999985</v>
      </c>
      <c r="AI44" s="21">
        <f t="shared" si="15"/>
        <v>-0.04086907366343896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0</v>
      </c>
      <c r="G45" s="5">
        <v>8626.6</v>
      </c>
      <c r="I45" s="9">
        <f t="shared" si="8"/>
        <v>-8626.6</v>
      </c>
      <c r="K45" s="21" t="str">
        <f t="shared" si="9"/>
        <v>N.M.</v>
      </c>
      <c r="M45" s="9">
        <v>0</v>
      </c>
      <c r="O45" s="9">
        <v>16410.37</v>
      </c>
      <c r="Q45" s="9">
        <f t="shared" si="10"/>
        <v>-16410.37</v>
      </c>
      <c r="S45" s="21" t="str">
        <f t="shared" si="11"/>
        <v>N.M.</v>
      </c>
      <c r="U45" s="9">
        <v>0</v>
      </c>
      <c r="W45" s="9">
        <v>16410.37</v>
      </c>
      <c r="Y45" s="9">
        <f t="shared" si="12"/>
        <v>-16410.37</v>
      </c>
      <c r="AA45" s="21" t="str">
        <f t="shared" si="13"/>
        <v>N.M.</v>
      </c>
      <c r="AC45" s="9">
        <v>12610.07</v>
      </c>
      <c r="AE45" s="9">
        <v>71582.75</v>
      </c>
      <c r="AG45" s="9">
        <f t="shared" si="14"/>
        <v>-58972.68</v>
      </c>
      <c r="AI45" s="21">
        <f t="shared" si="15"/>
        <v>-0.8238392629509205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0</v>
      </c>
      <c r="G46" s="5">
        <v>0</v>
      </c>
      <c r="I46" s="9">
        <f t="shared" si="8"/>
        <v>0</v>
      </c>
      <c r="K46" s="21">
        <f t="shared" si="9"/>
        <v>0</v>
      </c>
      <c r="M46" s="9">
        <v>0</v>
      </c>
      <c r="O46" s="9">
        <v>0</v>
      </c>
      <c r="Q46" s="9">
        <f t="shared" si="10"/>
        <v>0</v>
      </c>
      <c r="S46" s="21">
        <f t="shared" si="11"/>
        <v>0</v>
      </c>
      <c r="U46" s="9">
        <v>0</v>
      </c>
      <c r="W46" s="9">
        <v>0</v>
      </c>
      <c r="Y46" s="9">
        <f t="shared" si="12"/>
        <v>0</v>
      </c>
      <c r="AA46" s="21">
        <f t="shared" si="13"/>
        <v>0</v>
      </c>
      <c r="AC46" s="9">
        <v>0.66</v>
      </c>
      <c r="AE46" s="9">
        <v>0</v>
      </c>
      <c r="AG46" s="9">
        <f t="shared" si="14"/>
        <v>0.66</v>
      </c>
      <c r="AI46" s="21" t="str">
        <f t="shared" si="15"/>
        <v>N.M.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0</v>
      </c>
      <c r="G47" s="5">
        <v>0</v>
      </c>
      <c r="I47" s="9">
        <f t="shared" si="8"/>
        <v>0</v>
      </c>
      <c r="K47" s="21">
        <f t="shared" si="9"/>
        <v>0</v>
      </c>
      <c r="M47" s="9">
        <v>0</v>
      </c>
      <c r="O47" s="9">
        <v>0</v>
      </c>
      <c r="Q47" s="9">
        <f t="shared" si="10"/>
        <v>0</v>
      </c>
      <c r="S47" s="21">
        <f t="shared" si="11"/>
        <v>0</v>
      </c>
      <c r="U47" s="9">
        <v>0</v>
      </c>
      <c r="W47" s="9">
        <v>0</v>
      </c>
      <c r="Y47" s="9">
        <f t="shared" si="12"/>
        <v>0</v>
      </c>
      <c r="AA47" s="21">
        <f t="shared" si="13"/>
        <v>0</v>
      </c>
      <c r="AC47" s="9">
        <v>0</v>
      </c>
      <c r="AE47" s="9">
        <v>40154.74</v>
      </c>
      <c r="AG47" s="9">
        <f t="shared" si="14"/>
        <v>-40154.74</v>
      </c>
      <c r="AI47" s="21" t="str">
        <f t="shared" si="15"/>
        <v>N.M.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4991.81</v>
      </c>
      <c r="G48" s="5">
        <v>30725.87</v>
      </c>
      <c r="I48" s="9">
        <f t="shared" si="8"/>
        <v>-25734.059999999998</v>
      </c>
      <c r="K48" s="21">
        <f t="shared" si="9"/>
        <v>-0.8375372284006929</v>
      </c>
      <c r="M48" s="9">
        <v>23376.99</v>
      </c>
      <c r="O48" s="9">
        <v>169972.61</v>
      </c>
      <c r="Q48" s="9">
        <f t="shared" si="10"/>
        <v>-146595.62</v>
      </c>
      <c r="S48" s="21">
        <f t="shared" si="11"/>
        <v>-0.862466134984925</v>
      </c>
      <c r="U48" s="9">
        <v>23376.99</v>
      </c>
      <c r="W48" s="9">
        <v>169972.61</v>
      </c>
      <c r="Y48" s="9">
        <f t="shared" si="12"/>
        <v>-146595.62</v>
      </c>
      <c r="AA48" s="21">
        <f t="shared" si="13"/>
        <v>-0.862466134984925</v>
      </c>
      <c r="AC48" s="9">
        <v>523027.55</v>
      </c>
      <c r="AE48" s="9">
        <v>739093.79</v>
      </c>
      <c r="AG48" s="9">
        <f t="shared" si="14"/>
        <v>-216066.24000000005</v>
      </c>
      <c r="AI48" s="21">
        <f t="shared" si="15"/>
        <v>-0.29233940661306335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151593.95</v>
      </c>
      <c r="G49" s="5">
        <v>-603.76</v>
      </c>
      <c r="I49" s="9">
        <f t="shared" si="8"/>
        <v>152197.71000000002</v>
      </c>
      <c r="K49" s="21" t="str">
        <f t="shared" si="9"/>
        <v>N.M.</v>
      </c>
      <c r="M49" s="9">
        <v>482301.81</v>
      </c>
      <c r="O49" s="9">
        <v>-601.5</v>
      </c>
      <c r="Q49" s="9">
        <f t="shared" si="10"/>
        <v>482903.31</v>
      </c>
      <c r="S49" s="21" t="str">
        <f t="shared" si="11"/>
        <v>N.M.</v>
      </c>
      <c r="U49" s="9">
        <v>482301.81</v>
      </c>
      <c r="W49" s="9">
        <v>-601.5</v>
      </c>
      <c r="Y49" s="9">
        <f t="shared" si="12"/>
        <v>482903.31</v>
      </c>
      <c r="AA49" s="21" t="str">
        <f t="shared" si="13"/>
        <v>N.M.</v>
      </c>
      <c r="AC49" s="9">
        <v>1406915.76</v>
      </c>
      <c r="AE49" s="9">
        <v>547.45</v>
      </c>
      <c r="AG49" s="9">
        <f t="shared" si="14"/>
        <v>1406368.31</v>
      </c>
      <c r="AI49" s="21" t="str">
        <f t="shared" si="15"/>
        <v>N.M.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96097.39</v>
      </c>
      <c r="G50" s="5">
        <v>272590.65</v>
      </c>
      <c r="I50" s="9">
        <f t="shared" si="8"/>
        <v>-176493.26</v>
      </c>
      <c r="K50" s="21">
        <f t="shared" si="9"/>
        <v>-0.6474663015771084</v>
      </c>
      <c r="M50" s="9">
        <v>746609.84</v>
      </c>
      <c r="O50" s="9">
        <v>659961.46</v>
      </c>
      <c r="Q50" s="9">
        <f t="shared" si="10"/>
        <v>86648.38</v>
      </c>
      <c r="S50" s="21">
        <f t="shared" si="11"/>
        <v>0.1312930909632208</v>
      </c>
      <c r="U50" s="9">
        <v>746609.84</v>
      </c>
      <c r="W50" s="9">
        <v>659961.46</v>
      </c>
      <c r="Y50" s="9">
        <f t="shared" si="12"/>
        <v>86648.38</v>
      </c>
      <c r="AA50" s="21">
        <f t="shared" si="13"/>
        <v>0.1312930909632208</v>
      </c>
      <c r="AC50" s="9">
        <v>4999806.85</v>
      </c>
      <c r="AE50" s="9">
        <v>2026023.42</v>
      </c>
      <c r="AG50" s="9">
        <f t="shared" si="14"/>
        <v>2973783.4299999997</v>
      </c>
      <c r="AI50" s="21">
        <f t="shared" si="15"/>
        <v>1.4677932153420021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94617.05</v>
      </c>
      <c r="G51" s="5">
        <v>628154.25</v>
      </c>
      <c r="I51" s="9">
        <f t="shared" si="8"/>
        <v>-533537.2</v>
      </c>
      <c r="K51" s="21">
        <f t="shared" si="9"/>
        <v>-0.8493729048239345</v>
      </c>
      <c r="M51" s="9">
        <v>1417641.33</v>
      </c>
      <c r="O51" s="9">
        <v>1730185.75</v>
      </c>
      <c r="Q51" s="9">
        <f t="shared" si="10"/>
        <v>-312544.4199999999</v>
      </c>
      <c r="S51" s="21">
        <f t="shared" si="11"/>
        <v>-0.18064211891700063</v>
      </c>
      <c r="U51" s="9">
        <v>1417641.33</v>
      </c>
      <c r="W51" s="9">
        <v>1730185.75</v>
      </c>
      <c r="Y51" s="9">
        <f t="shared" si="12"/>
        <v>-312544.4199999999</v>
      </c>
      <c r="AA51" s="21">
        <f t="shared" si="13"/>
        <v>-0.18064211891700063</v>
      </c>
      <c r="AC51" s="9">
        <v>8080109.54</v>
      </c>
      <c r="AE51" s="9">
        <v>13072095.4</v>
      </c>
      <c r="AG51" s="9">
        <f t="shared" si="14"/>
        <v>-4991985.86</v>
      </c>
      <c r="AI51" s="21">
        <f t="shared" si="15"/>
        <v>-0.38188107623510764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4700535.46</v>
      </c>
      <c r="G52" s="5">
        <v>4657733.28</v>
      </c>
      <c r="I52" s="9">
        <f t="shared" si="8"/>
        <v>42802.1799999997</v>
      </c>
      <c r="K52" s="21">
        <f t="shared" si="9"/>
        <v>0.009189487123229971</v>
      </c>
      <c r="M52" s="9">
        <v>15607978.89</v>
      </c>
      <c r="O52" s="9">
        <v>11361640.05</v>
      </c>
      <c r="Q52" s="9">
        <f t="shared" si="10"/>
        <v>4246338.84</v>
      </c>
      <c r="S52" s="21">
        <f t="shared" si="11"/>
        <v>0.37374347552930964</v>
      </c>
      <c r="U52" s="9">
        <v>15607978.89</v>
      </c>
      <c r="W52" s="9">
        <v>11361640.05</v>
      </c>
      <c r="Y52" s="9">
        <f t="shared" si="12"/>
        <v>4246338.84</v>
      </c>
      <c r="AA52" s="21">
        <f t="shared" si="13"/>
        <v>0.37374347552930964</v>
      </c>
      <c r="AC52" s="9">
        <v>59108856.18</v>
      </c>
      <c r="AE52" s="9">
        <v>44334336</v>
      </c>
      <c r="AG52" s="9">
        <f t="shared" si="14"/>
        <v>14774520.18</v>
      </c>
      <c r="AI52" s="21">
        <f t="shared" si="15"/>
        <v>0.33325231666940947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-1328.35</v>
      </c>
      <c r="G53" s="5">
        <v>-11940.91</v>
      </c>
      <c r="I53" s="9">
        <f t="shared" si="8"/>
        <v>10612.56</v>
      </c>
      <c r="K53" s="21">
        <f t="shared" si="9"/>
        <v>0.8887563845636555</v>
      </c>
      <c r="M53" s="9">
        <v>-6449.4</v>
      </c>
      <c r="O53" s="9">
        <v>-24603.45</v>
      </c>
      <c r="Q53" s="9">
        <f t="shared" si="10"/>
        <v>18154.050000000003</v>
      </c>
      <c r="S53" s="21">
        <f t="shared" si="11"/>
        <v>0.7378660309834597</v>
      </c>
      <c r="U53" s="9">
        <v>-6449.4</v>
      </c>
      <c r="W53" s="9">
        <v>-24603.45</v>
      </c>
      <c r="Y53" s="9">
        <f t="shared" si="12"/>
        <v>18154.050000000003</v>
      </c>
      <c r="AA53" s="21">
        <f t="shared" si="13"/>
        <v>0.7378660309834597</v>
      </c>
      <c r="AC53" s="9">
        <v>-22274.56</v>
      </c>
      <c r="AE53" s="9">
        <v>-34170.54</v>
      </c>
      <c r="AG53" s="9">
        <f t="shared" si="14"/>
        <v>11895.98</v>
      </c>
      <c r="AI53" s="21">
        <f t="shared" si="15"/>
        <v>0.3481355577055557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67395.51</v>
      </c>
      <c r="G54" s="5">
        <v>1775.58</v>
      </c>
      <c r="I54" s="9">
        <f t="shared" si="8"/>
        <v>65619.93</v>
      </c>
      <c r="K54" s="21" t="str">
        <f t="shared" si="9"/>
        <v>N.M.</v>
      </c>
      <c r="M54" s="9">
        <v>154990.14</v>
      </c>
      <c r="O54" s="9">
        <v>-48789.94</v>
      </c>
      <c r="Q54" s="9">
        <f t="shared" si="10"/>
        <v>203780.08000000002</v>
      </c>
      <c r="S54" s="21">
        <f t="shared" si="11"/>
        <v>4.176682324266027</v>
      </c>
      <c r="U54" s="9">
        <v>154990.14</v>
      </c>
      <c r="W54" s="9">
        <v>-48789.94</v>
      </c>
      <c r="Y54" s="9">
        <f t="shared" si="12"/>
        <v>203780.08000000002</v>
      </c>
      <c r="AA54" s="21">
        <f t="shared" si="13"/>
        <v>4.176682324266027</v>
      </c>
      <c r="AC54" s="9">
        <v>93276.4</v>
      </c>
      <c r="AE54" s="9">
        <v>-64991.5</v>
      </c>
      <c r="AG54" s="9">
        <f t="shared" si="14"/>
        <v>158267.9</v>
      </c>
      <c r="AI54" s="21">
        <f t="shared" si="15"/>
        <v>2.435209219667187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0</v>
      </c>
      <c r="G55" s="5">
        <v>0</v>
      </c>
      <c r="I55" s="9">
        <f t="shared" si="8"/>
        <v>0</v>
      </c>
      <c r="K55" s="21">
        <f t="shared" si="9"/>
        <v>0</v>
      </c>
      <c r="M55" s="9">
        <v>0</v>
      </c>
      <c r="O55" s="9">
        <v>0</v>
      </c>
      <c r="Q55" s="9">
        <f t="shared" si="10"/>
        <v>0</v>
      </c>
      <c r="S55" s="21">
        <f t="shared" si="11"/>
        <v>0</v>
      </c>
      <c r="U55" s="9">
        <v>0</v>
      </c>
      <c r="W55" s="9">
        <v>0</v>
      </c>
      <c r="Y55" s="9">
        <f t="shared" si="12"/>
        <v>0</v>
      </c>
      <c r="AA55" s="21">
        <f t="shared" si="13"/>
        <v>0</v>
      </c>
      <c r="AC55" s="9">
        <v>0</v>
      </c>
      <c r="AE55" s="9">
        <v>-449529.74</v>
      </c>
      <c r="AG55" s="9">
        <f t="shared" si="14"/>
        <v>449529.74</v>
      </c>
      <c r="AI55" s="21" t="str">
        <f t="shared" si="15"/>
        <v>N.M.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42765.03</v>
      </c>
      <c r="G56" s="5">
        <v>787191.96</v>
      </c>
      <c r="I56" s="9">
        <f t="shared" si="8"/>
        <v>-744426.9299999999</v>
      </c>
      <c r="K56" s="21">
        <f t="shared" si="9"/>
        <v>-0.9456739497186938</v>
      </c>
      <c r="M56" s="9">
        <v>291927.06</v>
      </c>
      <c r="O56" s="9">
        <v>293133.44</v>
      </c>
      <c r="Q56" s="9">
        <f t="shared" si="10"/>
        <v>-1206.3800000000047</v>
      </c>
      <c r="S56" s="21">
        <f t="shared" si="11"/>
        <v>-0.004115463592280719</v>
      </c>
      <c r="U56" s="9">
        <v>291927.06</v>
      </c>
      <c r="W56" s="9">
        <v>293133.44</v>
      </c>
      <c r="Y56" s="9">
        <f t="shared" si="12"/>
        <v>-1206.3800000000047</v>
      </c>
      <c r="AA56" s="21">
        <f t="shared" si="13"/>
        <v>-0.004115463592280719</v>
      </c>
      <c r="AC56" s="9">
        <v>752395.39</v>
      </c>
      <c r="AE56" s="9">
        <v>-539695.7</v>
      </c>
      <c r="AG56" s="9">
        <f t="shared" si="14"/>
        <v>1292091.0899999999</v>
      </c>
      <c r="AI56" s="21">
        <f t="shared" si="15"/>
        <v>2.3941104033254295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-491.55</v>
      </c>
      <c r="G57" s="5">
        <v>-7392.27</v>
      </c>
      <c r="I57" s="9">
        <f t="shared" si="8"/>
        <v>6900.72</v>
      </c>
      <c r="K57" s="21">
        <f t="shared" si="9"/>
        <v>0.9335048638645503</v>
      </c>
      <c r="M57" s="9">
        <v>-24295.57</v>
      </c>
      <c r="O57" s="9">
        <v>-15833.72</v>
      </c>
      <c r="Q57" s="9">
        <f t="shared" si="10"/>
        <v>-8461.85</v>
      </c>
      <c r="S57" s="21">
        <f t="shared" si="11"/>
        <v>-0.534419580490245</v>
      </c>
      <c r="U57" s="9">
        <v>-24295.57</v>
      </c>
      <c r="W57" s="9">
        <v>-15833.72</v>
      </c>
      <c r="Y57" s="9">
        <f t="shared" si="12"/>
        <v>-8461.85</v>
      </c>
      <c r="AA57" s="21">
        <f t="shared" si="13"/>
        <v>-0.534419580490245</v>
      </c>
      <c r="AC57" s="9">
        <v>-28309.97</v>
      </c>
      <c r="AE57" s="9">
        <v>-19734.32</v>
      </c>
      <c r="AG57" s="9">
        <f t="shared" si="14"/>
        <v>-8575.650000000001</v>
      </c>
      <c r="AI57" s="21">
        <f t="shared" si="15"/>
        <v>-0.4345551303515906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1073352.57</v>
      </c>
      <c r="G58" s="5">
        <v>1099627.55</v>
      </c>
      <c r="I58" s="9">
        <f t="shared" si="8"/>
        <v>-26274.97999999998</v>
      </c>
      <c r="K58" s="21">
        <f t="shared" si="9"/>
        <v>-0.02389443589331677</v>
      </c>
      <c r="M58" s="9">
        <v>3262199.42</v>
      </c>
      <c r="O58" s="9">
        <v>3635796.14</v>
      </c>
      <c r="Q58" s="9">
        <f t="shared" si="10"/>
        <v>-373596.7200000002</v>
      </c>
      <c r="S58" s="21">
        <f t="shared" si="11"/>
        <v>-0.10275513412036358</v>
      </c>
      <c r="U58" s="9">
        <v>3262199.42</v>
      </c>
      <c r="W58" s="9">
        <v>3635796.14</v>
      </c>
      <c r="Y58" s="9">
        <f t="shared" si="12"/>
        <v>-373596.7200000002</v>
      </c>
      <c r="AA58" s="21">
        <f t="shared" si="13"/>
        <v>-0.10275513412036358</v>
      </c>
      <c r="AC58" s="9">
        <v>17155540.880000003</v>
      </c>
      <c r="AE58" s="9">
        <v>16277954</v>
      </c>
      <c r="AG58" s="9">
        <f t="shared" si="14"/>
        <v>877586.8800000027</v>
      </c>
      <c r="AI58" s="21">
        <f t="shared" si="15"/>
        <v>0.05391260351270207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0</v>
      </c>
      <c r="G59" s="5">
        <v>32204.8</v>
      </c>
      <c r="I59" s="9">
        <f t="shared" si="8"/>
        <v>-32204.8</v>
      </c>
      <c r="K59" s="21" t="str">
        <f t="shared" si="9"/>
        <v>N.M.</v>
      </c>
      <c r="M59" s="9">
        <v>0</v>
      </c>
      <c r="O59" s="9">
        <v>44780.94</v>
      </c>
      <c r="Q59" s="9">
        <f t="shared" si="10"/>
        <v>-44780.94</v>
      </c>
      <c r="S59" s="21" t="str">
        <f t="shared" si="11"/>
        <v>N.M.</v>
      </c>
      <c r="U59" s="9">
        <v>0</v>
      </c>
      <c r="W59" s="9">
        <v>44780.94</v>
      </c>
      <c r="Y59" s="9">
        <f t="shared" si="12"/>
        <v>-44780.94</v>
      </c>
      <c r="AA59" s="21" t="str">
        <f t="shared" si="13"/>
        <v>N.M.</v>
      </c>
      <c r="AC59" s="9">
        <v>41707.89</v>
      </c>
      <c r="AE59" s="9">
        <v>195427.28</v>
      </c>
      <c r="AG59" s="9">
        <f t="shared" si="14"/>
        <v>-153719.39</v>
      </c>
      <c r="AI59" s="21">
        <f t="shared" si="15"/>
        <v>-0.7865810238979942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113387.26</v>
      </c>
      <c r="G60" s="5">
        <v>-15319.87</v>
      </c>
      <c r="I60" s="9">
        <f t="shared" si="8"/>
        <v>128707.12999999999</v>
      </c>
      <c r="K60" s="21">
        <f t="shared" si="9"/>
        <v>8.401319985091256</v>
      </c>
      <c r="M60" s="9">
        <v>69389.64</v>
      </c>
      <c r="O60" s="9">
        <v>-25960.87</v>
      </c>
      <c r="Q60" s="9">
        <f t="shared" si="10"/>
        <v>95350.51</v>
      </c>
      <c r="S60" s="21">
        <f t="shared" si="11"/>
        <v>3.6728549543986775</v>
      </c>
      <c r="U60" s="9">
        <v>69389.64</v>
      </c>
      <c r="W60" s="9">
        <v>-25960.87</v>
      </c>
      <c r="Y60" s="9">
        <f t="shared" si="12"/>
        <v>95350.51</v>
      </c>
      <c r="AA60" s="21">
        <f t="shared" si="13"/>
        <v>3.6728549543986775</v>
      </c>
      <c r="AC60" s="9">
        <v>141597.27</v>
      </c>
      <c r="AE60" s="9">
        <v>-142050.81</v>
      </c>
      <c r="AG60" s="9">
        <f t="shared" si="14"/>
        <v>283648.07999999996</v>
      </c>
      <c r="AI60" s="21">
        <f t="shared" si="15"/>
        <v>1.9968071987762686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-1233.71</v>
      </c>
      <c r="G61" s="5">
        <v>19321.31</v>
      </c>
      <c r="I61" s="9">
        <f t="shared" si="8"/>
        <v>-20555.02</v>
      </c>
      <c r="K61" s="21">
        <f t="shared" si="9"/>
        <v>-1.0638522957294303</v>
      </c>
      <c r="M61" s="9">
        <v>9263.6</v>
      </c>
      <c r="O61" s="9">
        <v>71608.48</v>
      </c>
      <c r="Q61" s="9">
        <f t="shared" si="10"/>
        <v>-62344.88</v>
      </c>
      <c r="S61" s="21">
        <f t="shared" si="11"/>
        <v>-0.8706354331218873</v>
      </c>
      <c r="U61" s="9">
        <v>9263.6</v>
      </c>
      <c r="W61" s="9">
        <v>71608.48</v>
      </c>
      <c r="Y61" s="9">
        <f t="shared" si="12"/>
        <v>-62344.88</v>
      </c>
      <c r="AA61" s="21">
        <f t="shared" si="13"/>
        <v>-0.8706354331218873</v>
      </c>
      <c r="AC61" s="9">
        <v>87011.32</v>
      </c>
      <c r="AE61" s="9">
        <v>61431.43</v>
      </c>
      <c r="AG61" s="9">
        <f t="shared" si="14"/>
        <v>25579.890000000007</v>
      </c>
      <c r="AI61" s="21">
        <f t="shared" si="15"/>
        <v>0.41639743694717846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0</v>
      </c>
      <c r="G62" s="5">
        <v>0</v>
      </c>
      <c r="I62" s="9">
        <f t="shared" si="8"/>
        <v>0</v>
      </c>
      <c r="K62" s="21">
        <f t="shared" si="9"/>
        <v>0</v>
      </c>
      <c r="M62" s="9">
        <v>0</v>
      </c>
      <c r="O62" s="9">
        <v>0</v>
      </c>
      <c r="Q62" s="9">
        <f t="shared" si="10"/>
        <v>0</v>
      </c>
      <c r="S62" s="21">
        <f t="shared" si="11"/>
        <v>0</v>
      </c>
      <c r="U62" s="9">
        <v>0</v>
      </c>
      <c r="W62" s="9">
        <v>0</v>
      </c>
      <c r="Y62" s="9">
        <f t="shared" si="12"/>
        <v>0</v>
      </c>
      <c r="AA62" s="21">
        <f t="shared" si="13"/>
        <v>0</v>
      </c>
      <c r="AC62" s="9">
        <v>6964.33</v>
      </c>
      <c r="AE62" s="9">
        <v>5101</v>
      </c>
      <c r="AG62" s="9">
        <f t="shared" si="14"/>
        <v>1863.33</v>
      </c>
      <c r="AI62" s="21">
        <f t="shared" si="15"/>
        <v>0.36528719858851205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0</v>
      </c>
      <c r="G63" s="5">
        <v>0</v>
      </c>
      <c r="I63" s="9">
        <f t="shared" si="8"/>
        <v>0</v>
      </c>
      <c r="K63" s="21">
        <f t="shared" si="9"/>
        <v>0</v>
      </c>
      <c r="M63" s="9">
        <v>0</v>
      </c>
      <c r="O63" s="9">
        <v>0</v>
      </c>
      <c r="Q63" s="9">
        <f t="shared" si="10"/>
        <v>0</v>
      </c>
      <c r="S63" s="21">
        <f t="shared" si="11"/>
        <v>0</v>
      </c>
      <c r="U63" s="9">
        <v>0</v>
      </c>
      <c r="W63" s="9">
        <v>0</v>
      </c>
      <c r="Y63" s="9">
        <f t="shared" si="12"/>
        <v>0</v>
      </c>
      <c r="AA63" s="21">
        <f t="shared" si="13"/>
        <v>0</v>
      </c>
      <c r="AC63" s="9">
        <v>3340.86</v>
      </c>
      <c r="AE63" s="9">
        <v>-65666.25</v>
      </c>
      <c r="AG63" s="9">
        <f t="shared" si="14"/>
        <v>69007.11</v>
      </c>
      <c r="AI63" s="21">
        <f t="shared" si="15"/>
        <v>1.050876363428702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0</v>
      </c>
      <c r="G64" s="5">
        <v>0</v>
      </c>
      <c r="I64" s="9">
        <f t="shared" si="8"/>
        <v>0</v>
      </c>
      <c r="K64" s="21">
        <f t="shared" si="9"/>
        <v>0</v>
      </c>
      <c r="M64" s="9">
        <v>0</v>
      </c>
      <c r="O64" s="9">
        <v>0</v>
      </c>
      <c r="Q64" s="9">
        <f t="shared" si="10"/>
        <v>0</v>
      </c>
      <c r="S64" s="21">
        <f t="shared" si="11"/>
        <v>0</v>
      </c>
      <c r="U64" s="9">
        <v>0</v>
      </c>
      <c r="W64" s="9">
        <v>0</v>
      </c>
      <c r="Y64" s="9">
        <f t="shared" si="12"/>
        <v>0</v>
      </c>
      <c r="AA64" s="21">
        <f t="shared" si="13"/>
        <v>0</v>
      </c>
      <c r="AC64" s="9">
        <v>0</v>
      </c>
      <c r="AE64" s="9">
        <v>9643.57</v>
      </c>
      <c r="AG64" s="9">
        <f t="shared" si="14"/>
        <v>-9643.57</v>
      </c>
      <c r="AI64" s="21" t="str">
        <f t="shared" si="15"/>
        <v>N.M.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0.43</v>
      </c>
      <c r="G65" s="5">
        <v>4462.32</v>
      </c>
      <c r="I65" s="9">
        <f t="shared" si="8"/>
        <v>-4461.889999999999</v>
      </c>
      <c r="K65" s="21">
        <f t="shared" si="9"/>
        <v>-0.9999036375696946</v>
      </c>
      <c r="M65" s="9">
        <v>-12902.23</v>
      </c>
      <c r="O65" s="9">
        <v>15892.78</v>
      </c>
      <c r="Q65" s="9">
        <f t="shared" si="10"/>
        <v>-28795.010000000002</v>
      </c>
      <c r="S65" s="21">
        <f t="shared" si="11"/>
        <v>-1.811829648431552</v>
      </c>
      <c r="U65" s="9">
        <v>-12902.23</v>
      </c>
      <c r="W65" s="9">
        <v>15892.78</v>
      </c>
      <c r="Y65" s="9">
        <f t="shared" si="12"/>
        <v>-28795.010000000002</v>
      </c>
      <c r="AA65" s="21">
        <f t="shared" si="13"/>
        <v>-1.811829648431552</v>
      </c>
      <c r="AC65" s="9">
        <v>-48068.07</v>
      </c>
      <c r="AE65" s="9">
        <v>-43922.68</v>
      </c>
      <c r="AG65" s="9">
        <f t="shared" si="14"/>
        <v>-4145.389999999999</v>
      </c>
      <c r="AI65" s="21">
        <f t="shared" si="15"/>
        <v>-0.0943792591891023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-4421.05</v>
      </c>
      <c r="G66" s="5">
        <v>0.01</v>
      </c>
      <c r="I66" s="9">
        <f t="shared" si="8"/>
        <v>-4421.06</v>
      </c>
      <c r="K66" s="21" t="str">
        <f t="shared" si="9"/>
        <v>N.M.</v>
      </c>
      <c r="M66" s="9">
        <v>5546.32</v>
      </c>
      <c r="O66" s="9">
        <v>-948</v>
      </c>
      <c r="Q66" s="9">
        <f t="shared" si="10"/>
        <v>6494.32</v>
      </c>
      <c r="S66" s="21">
        <f t="shared" si="11"/>
        <v>6.850548523206751</v>
      </c>
      <c r="U66" s="9">
        <v>5546.32</v>
      </c>
      <c r="W66" s="9">
        <v>-948</v>
      </c>
      <c r="Y66" s="9">
        <f t="shared" si="12"/>
        <v>6494.32</v>
      </c>
      <c r="AA66" s="21">
        <f t="shared" si="13"/>
        <v>6.850548523206751</v>
      </c>
      <c r="AC66" s="9">
        <v>11913.95</v>
      </c>
      <c r="AE66" s="9">
        <v>-20498.81</v>
      </c>
      <c r="AG66" s="9">
        <f t="shared" si="14"/>
        <v>32412.760000000002</v>
      </c>
      <c r="AI66" s="21">
        <f t="shared" si="15"/>
        <v>1.581202030752029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-550744.39</v>
      </c>
      <c r="G67" s="5">
        <v>-813449.41</v>
      </c>
      <c r="I67" s="9">
        <f t="shared" si="8"/>
        <v>262705.02</v>
      </c>
      <c r="K67" s="21">
        <f t="shared" si="9"/>
        <v>0.3229518846168934</v>
      </c>
      <c r="M67" s="9">
        <v>-2483878.54</v>
      </c>
      <c r="O67" s="9">
        <v>-908992.93</v>
      </c>
      <c r="Q67" s="9">
        <f t="shared" si="10"/>
        <v>-1574885.6099999999</v>
      </c>
      <c r="S67" s="21">
        <f t="shared" si="11"/>
        <v>-1.7325609012162502</v>
      </c>
      <c r="U67" s="9">
        <v>-2483878.54</v>
      </c>
      <c r="W67" s="9">
        <v>-908992.93</v>
      </c>
      <c r="Y67" s="9">
        <f t="shared" si="12"/>
        <v>-1574885.6099999999</v>
      </c>
      <c r="AA67" s="21">
        <f t="shared" si="13"/>
        <v>-1.7325609012162502</v>
      </c>
      <c r="AC67" s="9">
        <v>-9425802.3</v>
      </c>
      <c r="AE67" s="9">
        <v>-1318303.97</v>
      </c>
      <c r="AG67" s="9">
        <f t="shared" si="14"/>
        <v>-8107498.330000001</v>
      </c>
      <c r="AI67" s="21">
        <f t="shared" si="15"/>
        <v>-6.149946078065745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-220733.72</v>
      </c>
      <c r="G68" s="5">
        <v>-273823.48</v>
      </c>
      <c r="I68" s="9">
        <f t="shared" si="8"/>
        <v>53089.75999999998</v>
      </c>
      <c r="K68" s="21">
        <f t="shared" si="9"/>
        <v>0.1938831542130718</v>
      </c>
      <c r="M68" s="9">
        <v>-576903.2</v>
      </c>
      <c r="O68" s="9">
        <v>-1009358.08</v>
      </c>
      <c r="Q68" s="9">
        <f t="shared" si="10"/>
        <v>432454.88</v>
      </c>
      <c r="S68" s="21">
        <f t="shared" si="11"/>
        <v>0.4284454531735655</v>
      </c>
      <c r="U68" s="9">
        <v>-576903.2</v>
      </c>
      <c r="W68" s="9">
        <v>-1009358.08</v>
      </c>
      <c r="Y68" s="9">
        <f t="shared" si="12"/>
        <v>432454.88</v>
      </c>
      <c r="AA68" s="21">
        <f t="shared" si="13"/>
        <v>0.4284454531735655</v>
      </c>
      <c r="AC68" s="9">
        <v>-3620129.54</v>
      </c>
      <c r="AE68" s="9">
        <v>-5119120.13</v>
      </c>
      <c r="AG68" s="9">
        <f t="shared" si="14"/>
        <v>1498990.5899999999</v>
      </c>
      <c r="AI68" s="21">
        <f t="shared" si="15"/>
        <v>0.2928219209421053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-516163.54</v>
      </c>
      <c r="G69" s="5">
        <v>263766.56</v>
      </c>
      <c r="I69" s="9">
        <f t="shared" si="8"/>
        <v>-779930.1</v>
      </c>
      <c r="K69" s="21">
        <f t="shared" si="9"/>
        <v>-2.956895294081251</v>
      </c>
      <c r="M69" s="9">
        <v>-682388.11</v>
      </c>
      <c r="O69" s="9">
        <v>546315.85</v>
      </c>
      <c r="Q69" s="9">
        <f t="shared" si="10"/>
        <v>-1228703.96</v>
      </c>
      <c r="S69" s="21">
        <f t="shared" si="11"/>
        <v>-2.2490725099775157</v>
      </c>
      <c r="U69" s="9">
        <v>-682388.11</v>
      </c>
      <c r="W69" s="9">
        <v>546315.85</v>
      </c>
      <c r="Y69" s="9">
        <f t="shared" si="12"/>
        <v>-1228703.96</v>
      </c>
      <c r="AA69" s="21">
        <f t="shared" si="13"/>
        <v>-2.2490725099775157</v>
      </c>
      <c r="AC69" s="9">
        <v>-900283.44</v>
      </c>
      <c r="AE69" s="9">
        <v>3649697.55</v>
      </c>
      <c r="AG69" s="9">
        <f t="shared" si="14"/>
        <v>-4549980.99</v>
      </c>
      <c r="AI69" s="21">
        <f t="shared" si="15"/>
        <v>-1.2466734373646935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-1355</v>
      </c>
      <c r="G70" s="5">
        <v>0</v>
      </c>
      <c r="I70" s="9">
        <f t="shared" si="8"/>
        <v>-1355</v>
      </c>
      <c r="K70" s="21" t="str">
        <f t="shared" si="9"/>
        <v>N.M.</v>
      </c>
      <c r="M70" s="9">
        <v>-443</v>
      </c>
      <c r="O70" s="9">
        <v>0</v>
      </c>
      <c r="Q70" s="9">
        <f t="shared" si="10"/>
        <v>-443</v>
      </c>
      <c r="S70" s="21" t="str">
        <f t="shared" si="11"/>
        <v>N.M.</v>
      </c>
      <c r="U70" s="9">
        <v>-443</v>
      </c>
      <c r="W70" s="9">
        <v>0</v>
      </c>
      <c r="Y70" s="9">
        <f t="shared" si="12"/>
        <v>-443</v>
      </c>
      <c r="AA70" s="21" t="str">
        <f t="shared" si="13"/>
        <v>N.M.</v>
      </c>
      <c r="AC70" s="9">
        <v>-2543</v>
      </c>
      <c r="AE70" s="9">
        <v>-24925</v>
      </c>
      <c r="AG70" s="9">
        <f t="shared" si="14"/>
        <v>22382</v>
      </c>
      <c r="AI70" s="21">
        <f t="shared" si="15"/>
        <v>0.8979739217652959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40974.16</v>
      </c>
      <c r="G71" s="5">
        <v>42889.44</v>
      </c>
      <c r="I71" s="9">
        <f t="shared" si="8"/>
        <v>-1915.2799999999988</v>
      </c>
      <c r="K71" s="21">
        <f t="shared" si="9"/>
        <v>-0.04465621374398917</v>
      </c>
      <c r="M71" s="9">
        <v>124645.4</v>
      </c>
      <c r="O71" s="9">
        <v>125617.22</v>
      </c>
      <c r="Q71" s="9">
        <f t="shared" si="10"/>
        <v>-971.820000000007</v>
      </c>
      <c r="S71" s="21">
        <f t="shared" si="11"/>
        <v>-0.007736359712466228</v>
      </c>
      <c r="U71" s="9">
        <v>124645.4</v>
      </c>
      <c r="W71" s="9">
        <v>125617.22</v>
      </c>
      <c r="Y71" s="9">
        <f t="shared" si="12"/>
        <v>-971.820000000007</v>
      </c>
      <c r="AA71" s="21">
        <f t="shared" si="13"/>
        <v>-0.007736359712466228</v>
      </c>
      <c r="AC71" s="9">
        <v>527592.4</v>
      </c>
      <c r="AE71" s="9">
        <v>485289.7</v>
      </c>
      <c r="AG71" s="9">
        <f t="shared" si="14"/>
        <v>42302.70000000001</v>
      </c>
      <c r="AI71" s="21">
        <f t="shared" si="15"/>
        <v>0.08716999351109248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551932.28</v>
      </c>
      <c r="G72" s="5">
        <v>359113.16</v>
      </c>
      <c r="I72" s="9">
        <f t="shared" si="8"/>
        <v>192819.12000000005</v>
      </c>
      <c r="K72" s="21">
        <f t="shared" si="9"/>
        <v>0.5369313672603925</v>
      </c>
      <c r="M72" s="9">
        <v>576286.72</v>
      </c>
      <c r="O72" s="9">
        <v>421295.17</v>
      </c>
      <c r="Q72" s="9">
        <f t="shared" si="10"/>
        <v>154991.55</v>
      </c>
      <c r="S72" s="21">
        <f t="shared" si="11"/>
        <v>0.36789301429684085</v>
      </c>
      <c r="U72" s="9">
        <v>576286.72</v>
      </c>
      <c r="W72" s="9">
        <v>421295.17</v>
      </c>
      <c r="Y72" s="9">
        <f t="shared" si="12"/>
        <v>154991.55</v>
      </c>
      <c r="AA72" s="21">
        <f t="shared" si="13"/>
        <v>0.36789301429684085</v>
      </c>
      <c r="AC72" s="9">
        <v>1980889.741</v>
      </c>
      <c r="AE72" s="9">
        <v>421295.17</v>
      </c>
      <c r="AG72" s="9">
        <f t="shared" si="14"/>
        <v>1559594.571</v>
      </c>
      <c r="AI72" s="21">
        <f t="shared" si="15"/>
        <v>3.70190470258655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-551932.28</v>
      </c>
      <c r="G73" s="5">
        <v>-359113.16</v>
      </c>
      <c r="I73" s="9">
        <f t="shared" si="8"/>
        <v>-192819.12000000005</v>
      </c>
      <c r="K73" s="21">
        <f t="shared" si="9"/>
        <v>-0.5369313672603925</v>
      </c>
      <c r="M73" s="9">
        <v>-576286.72</v>
      </c>
      <c r="O73" s="9">
        <v>-421295.17</v>
      </c>
      <c r="Q73" s="9">
        <f t="shared" si="10"/>
        <v>-154991.55</v>
      </c>
      <c r="S73" s="21">
        <f t="shared" si="11"/>
        <v>-0.36789301429684085</v>
      </c>
      <c r="U73" s="9">
        <v>-576286.72</v>
      </c>
      <c r="W73" s="9">
        <v>-421295.17</v>
      </c>
      <c r="Y73" s="9">
        <f t="shared" si="12"/>
        <v>-154991.55</v>
      </c>
      <c r="AA73" s="21">
        <f t="shared" si="13"/>
        <v>-0.36789301429684085</v>
      </c>
      <c r="AC73" s="9">
        <v>-1980889.741</v>
      </c>
      <c r="AE73" s="9">
        <v>-421295.17</v>
      </c>
      <c r="AG73" s="9">
        <f t="shared" si="14"/>
        <v>-1559594.571</v>
      </c>
      <c r="AI73" s="21">
        <f t="shared" si="15"/>
        <v>-3.70190470258655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-25910.51</v>
      </c>
      <c r="G74" s="5">
        <v>0</v>
      </c>
      <c r="I74" s="9">
        <f aca="true" t="shared" si="16" ref="I74:I105">+E74-G74</f>
        <v>-25910.51</v>
      </c>
      <c r="K74" s="21" t="str">
        <f aca="true" t="shared" si="17" ref="K74:K105">IF(G74&lt;0,IF(I74=0,0,IF(OR(G74=0,E74=0),"N.M.",IF(ABS(I74/G74)&gt;=10,"N.M.",I74/(-G74)))),IF(I74=0,0,IF(OR(G74=0,E74=0),"N.M.",IF(ABS(I74/G74)&gt;=10,"N.M.",I74/G74))))</f>
        <v>N.M.</v>
      </c>
      <c r="M74" s="9">
        <v>-73145.89</v>
      </c>
      <c r="O74" s="9">
        <v>0</v>
      </c>
      <c r="Q74" s="9">
        <f aca="true" t="shared" si="18" ref="Q74:Q105">+M74-O74</f>
        <v>-73145.89</v>
      </c>
      <c r="S74" s="21" t="str">
        <f aca="true" t="shared" si="19" ref="S74:S105">IF(O74&lt;0,IF(Q74=0,0,IF(OR(O74=0,M74=0),"N.M.",IF(ABS(Q74/O74)&gt;=10,"N.M.",Q74/(-O74)))),IF(Q74=0,0,IF(OR(O74=0,M74=0),"N.M.",IF(ABS(Q74/O74)&gt;=10,"N.M.",Q74/O74))))</f>
        <v>N.M.</v>
      </c>
      <c r="U74" s="9">
        <v>-73145.89</v>
      </c>
      <c r="W74" s="9">
        <v>0</v>
      </c>
      <c r="Y74" s="9">
        <f aca="true" t="shared" si="20" ref="Y74:Y105">+U74-W74</f>
        <v>-73145.89</v>
      </c>
      <c r="AA74" s="21" t="str">
        <f aca="true" t="shared" si="21" ref="AA74:AA105">IF(W74&lt;0,IF(Y74=0,0,IF(OR(W74=0,U74=0),"N.M.",IF(ABS(Y74/W74)&gt;=10,"N.M.",Y74/(-W74)))),IF(Y74=0,0,IF(OR(W74=0,U74=0),"N.M.",IF(ABS(Y74/W74)&gt;=10,"N.M.",Y74/W74))))</f>
        <v>N.M.</v>
      </c>
      <c r="AC74" s="9">
        <v>-216332.86</v>
      </c>
      <c r="AE74" s="9">
        <v>0</v>
      </c>
      <c r="AG74" s="9">
        <f aca="true" t="shared" si="22" ref="AG74:AG105">+AC74-AE74</f>
        <v>-216332.86</v>
      </c>
      <c r="AI74" s="21" t="str">
        <f aca="true" t="shared" si="23" ref="AI74:AI105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95.18</v>
      </c>
      <c r="G75" s="5">
        <v>0</v>
      </c>
      <c r="I75" s="9">
        <f t="shared" si="16"/>
        <v>95.18</v>
      </c>
      <c r="K75" s="21" t="str">
        <f t="shared" si="17"/>
        <v>N.M.</v>
      </c>
      <c r="M75" s="9">
        <v>5062.92</v>
      </c>
      <c r="O75" s="9">
        <v>0</v>
      </c>
      <c r="Q75" s="9">
        <f t="shared" si="18"/>
        <v>5062.92</v>
      </c>
      <c r="S75" s="21" t="str">
        <f t="shared" si="19"/>
        <v>N.M.</v>
      </c>
      <c r="U75" s="9">
        <v>5062.92</v>
      </c>
      <c r="W75" s="9">
        <v>0</v>
      </c>
      <c r="Y75" s="9">
        <f t="shared" si="20"/>
        <v>5062.92</v>
      </c>
      <c r="AA75" s="21" t="str">
        <f t="shared" si="21"/>
        <v>N.M.</v>
      </c>
      <c r="AC75" s="9">
        <v>5062.92</v>
      </c>
      <c r="AE75" s="9">
        <v>0</v>
      </c>
      <c r="AG75" s="9">
        <f t="shared" si="22"/>
        <v>5062.92</v>
      </c>
      <c r="AI75" s="21" t="str">
        <f t="shared" si="23"/>
        <v>N.M.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344.82</v>
      </c>
      <c r="G76" s="5">
        <v>0</v>
      </c>
      <c r="I76" s="9">
        <f t="shared" si="16"/>
        <v>344.82</v>
      </c>
      <c r="K76" s="21" t="str">
        <f t="shared" si="17"/>
        <v>N.M.</v>
      </c>
      <c r="M76" s="9">
        <v>1420.44</v>
      </c>
      <c r="O76" s="9">
        <v>0</v>
      </c>
      <c r="Q76" s="9">
        <f t="shared" si="18"/>
        <v>1420.44</v>
      </c>
      <c r="S76" s="21" t="str">
        <f t="shared" si="19"/>
        <v>N.M.</v>
      </c>
      <c r="U76" s="9">
        <v>1420.44</v>
      </c>
      <c r="W76" s="9">
        <v>0</v>
      </c>
      <c r="Y76" s="9">
        <f t="shared" si="20"/>
        <v>1420.44</v>
      </c>
      <c r="AA76" s="21" t="str">
        <f t="shared" si="21"/>
        <v>N.M.</v>
      </c>
      <c r="AC76" s="9">
        <v>1420.44</v>
      </c>
      <c r="AE76" s="9">
        <v>0</v>
      </c>
      <c r="AG76" s="9">
        <f t="shared" si="22"/>
        <v>1420.44</v>
      </c>
      <c r="AI76" s="21" t="str">
        <f t="shared" si="23"/>
        <v>N.M.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108942.75</v>
      </c>
      <c r="G77" s="5">
        <v>0</v>
      </c>
      <c r="I77" s="9">
        <f t="shared" si="16"/>
        <v>108942.75</v>
      </c>
      <c r="K77" s="21" t="str">
        <f t="shared" si="17"/>
        <v>N.M.</v>
      </c>
      <c r="M77" s="9">
        <v>108942.75</v>
      </c>
      <c r="O77" s="9">
        <v>0</v>
      </c>
      <c r="Q77" s="9">
        <f t="shared" si="18"/>
        <v>108942.75</v>
      </c>
      <c r="S77" s="21" t="str">
        <f t="shared" si="19"/>
        <v>N.M.</v>
      </c>
      <c r="U77" s="9">
        <v>108942.75</v>
      </c>
      <c r="W77" s="9">
        <v>0</v>
      </c>
      <c r="Y77" s="9">
        <f t="shared" si="20"/>
        <v>108942.75</v>
      </c>
      <c r="AA77" s="21" t="str">
        <f t="shared" si="21"/>
        <v>N.M.</v>
      </c>
      <c r="AC77" s="9">
        <v>108942.75</v>
      </c>
      <c r="AE77" s="9">
        <v>0</v>
      </c>
      <c r="AG77" s="9">
        <f t="shared" si="22"/>
        <v>108942.75</v>
      </c>
      <c r="AI77" s="21" t="str">
        <f t="shared" si="23"/>
        <v>N.M.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10221.53</v>
      </c>
      <c r="G78" s="5">
        <v>7881.01</v>
      </c>
      <c r="I78" s="9">
        <f t="shared" si="16"/>
        <v>2340.5200000000004</v>
      </c>
      <c r="K78" s="21">
        <f t="shared" si="17"/>
        <v>0.296982239586043</v>
      </c>
      <c r="M78" s="9">
        <v>32886.66</v>
      </c>
      <c r="O78" s="9">
        <v>31310.33</v>
      </c>
      <c r="Q78" s="9">
        <f t="shared" si="18"/>
        <v>1576.3300000000017</v>
      </c>
      <c r="S78" s="21">
        <f t="shared" si="19"/>
        <v>0.05034536525165981</v>
      </c>
      <c r="U78" s="9">
        <v>32886.66</v>
      </c>
      <c r="W78" s="9">
        <v>31310.33</v>
      </c>
      <c r="Y78" s="9">
        <f t="shared" si="20"/>
        <v>1576.3300000000017</v>
      </c>
      <c r="AA78" s="21">
        <f t="shared" si="21"/>
        <v>0.05034536525165981</v>
      </c>
      <c r="AC78" s="9">
        <v>154831.05</v>
      </c>
      <c r="AE78" s="9">
        <v>208281.83</v>
      </c>
      <c r="AG78" s="9">
        <f t="shared" si="22"/>
        <v>-53450.78</v>
      </c>
      <c r="AI78" s="21">
        <f t="shared" si="23"/>
        <v>-0.25662718634649984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-132464.11</v>
      </c>
      <c r="G79" s="5">
        <v>-173759.59</v>
      </c>
      <c r="I79" s="9">
        <f t="shared" si="16"/>
        <v>41295.48000000001</v>
      </c>
      <c r="K79" s="21">
        <f t="shared" si="17"/>
        <v>0.2376587099451605</v>
      </c>
      <c r="M79" s="9">
        <v>-522745.32</v>
      </c>
      <c r="O79" s="9">
        <v>-529510.38</v>
      </c>
      <c r="Q79" s="9">
        <f t="shared" si="18"/>
        <v>6765.059999999998</v>
      </c>
      <c r="S79" s="21">
        <f t="shared" si="19"/>
        <v>0.012776066826112074</v>
      </c>
      <c r="U79" s="9">
        <v>-522745.32</v>
      </c>
      <c r="W79" s="9">
        <v>-529510.38</v>
      </c>
      <c r="Y79" s="9">
        <f t="shared" si="20"/>
        <v>6765.059999999998</v>
      </c>
      <c r="AA79" s="21">
        <f t="shared" si="21"/>
        <v>0.012776066826112074</v>
      </c>
      <c r="AC79" s="9">
        <v>-2246228.01</v>
      </c>
      <c r="AE79" s="9">
        <v>-1319341.12</v>
      </c>
      <c r="AG79" s="9">
        <f t="shared" si="22"/>
        <v>-926886.8899999997</v>
      </c>
      <c r="AI79" s="21">
        <f t="shared" si="23"/>
        <v>-0.7025377106415054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0</v>
      </c>
      <c r="G80" s="5">
        <v>2596.4</v>
      </c>
      <c r="I80" s="9">
        <f t="shared" si="16"/>
        <v>-2596.4</v>
      </c>
      <c r="K80" s="21" t="str">
        <f t="shared" si="17"/>
        <v>N.M.</v>
      </c>
      <c r="M80" s="9">
        <v>0</v>
      </c>
      <c r="O80" s="9">
        <v>11446.14</v>
      </c>
      <c r="Q80" s="9">
        <f t="shared" si="18"/>
        <v>-11446.14</v>
      </c>
      <c r="S80" s="21" t="str">
        <f t="shared" si="19"/>
        <v>N.M.</v>
      </c>
      <c r="U80" s="9">
        <v>0</v>
      </c>
      <c r="W80" s="9">
        <v>11446.14</v>
      </c>
      <c r="Y80" s="9">
        <f t="shared" si="20"/>
        <v>-11446.14</v>
      </c>
      <c r="AA80" s="21" t="str">
        <f t="shared" si="21"/>
        <v>N.M.</v>
      </c>
      <c r="AC80" s="9">
        <v>-243.77</v>
      </c>
      <c r="AE80" s="9">
        <v>13697.26</v>
      </c>
      <c r="AG80" s="9">
        <f t="shared" si="22"/>
        <v>-13941.03</v>
      </c>
      <c r="AI80" s="21">
        <f t="shared" si="23"/>
        <v>-1.0177969900549453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0</v>
      </c>
      <c r="G81" s="5">
        <v>67.6</v>
      </c>
      <c r="I81" s="9">
        <f t="shared" si="16"/>
        <v>-67.6</v>
      </c>
      <c r="K81" s="21" t="str">
        <f t="shared" si="17"/>
        <v>N.M.</v>
      </c>
      <c r="M81" s="9">
        <v>0</v>
      </c>
      <c r="O81" s="9">
        <v>-4424.58</v>
      </c>
      <c r="Q81" s="9">
        <f t="shared" si="18"/>
        <v>4424.58</v>
      </c>
      <c r="S81" s="21" t="str">
        <f t="shared" si="19"/>
        <v>N.M.</v>
      </c>
      <c r="U81" s="9">
        <v>0</v>
      </c>
      <c r="W81" s="9">
        <v>-4424.58</v>
      </c>
      <c r="Y81" s="9">
        <f t="shared" si="20"/>
        <v>4424.58</v>
      </c>
      <c r="AA81" s="21" t="str">
        <f t="shared" si="21"/>
        <v>N.M.</v>
      </c>
      <c r="AC81" s="9">
        <v>-1199.4</v>
      </c>
      <c r="AE81" s="9">
        <v>-7682.12</v>
      </c>
      <c r="AG81" s="9">
        <f t="shared" si="22"/>
        <v>6482.719999999999</v>
      </c>
      <c r="AI81" s="21">
        <f t="shared" si="23"/>
        <v>0.8438712230478045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350734.57</v>
      </c>
      <c r="G82" s="5">
        <v>0</v>
      </c>
      <c r="I82" s="9">
        <f t="shared" si="16"/>
        <v>350734.57</v>
      </c>
      <c r="K82" s="21" t="str">
        <f t="shared" si="17"/>
        <v>N.M.</v>
      </c>
      <c r="M82" s="9">
        <v>1070028.68</v>
      </c>
      <c r="O82" s="9">
        <v>0</v>
      </c>
      <c r="Q82" s="9">
        <f t="shared" si="18"/>
        <v>1070028.68</v>
      </c>
      <c r="S82" s="21" t="str">
        <f t="shared" si="19"/>
        <v>N.M.</v>
      </c>
      <c r="U82" s="9">
        <v>1070028.68</v>
      </c>
      <c r="W82" s="9">
        <v>0</v>
      </c>
      <c r="Y82" s="9">
        <f t="shared" si="20"/>
        <v>1070028.68</v>
      </c>
      <c r="AA82" s="21" t="str">
        <f t="shared" si="21"/>
        <v>N.M.</v>
      </c>
      <c r="AC82" s="9">
        <v>3357835.8</v>
      </c>
      <c r="AE82" s="9">
        <v>0</v>
      </c>
      <c r="AG82" s="9">
        <f t="shared" si="22"/>
        <v>3357835.8</v>
      </c>
      <c r="AI82" s="21" t="str">
        <f t="shared" si="23"/>
        <v>N.M.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-1877457.25</v>
      </c>
      <c r="G83" s="5">
        <v>0</v>
      </c>
      <c r="I83" s="9">
        <f t="shared" si="16"/>
        <v>-1877457.25</v>
      </c>
      <c r="K83" s="21" t="str">
        <f t="shared" si="17"/>
        <v>N.M.</v>
      </c>
      <c r="M83" s="9">
        <v>-6374425.63</v>
      </c>
      <c r="O83" s="9">
        <v>0</v>
      </c>
      <c r="Q83" s="9">
        <f t="shared" si="18"/>
        <v>-6374425.63</v>
      </c>
      <c r="S83" s="21" t="str">
        <f t="shared" si="19"/>
        <v>N.M.</v>
      </c>
      <c r="U83" s="9">
        <v>-6374425.63</v>
      </c>
      <c r="W83" s="9">
        <v>0</v>
      </c>
      <c r="Y83" s="9">
        <f t="shared" si="20"/>
        <v>-6374425.63</v>
      </c>
      <c r="AA83" s="21" t="str">
        <f t="shared" si="21"/>
        <v>N.M.</v>
      </c>
      <c r="AC83" s="9">
        <v>-18826695.669999998</v>
      </c>
      <c r="AE83" s="9">
        <v>0</v>
      </c>
      <c r="AG83" s="9">
        <f t="shared" si="22"/>
        <v>-18826695.669999998</v>
      </c>
      <c r="AI83" s="21" t="str">
        <f t="shared" si="23"/>
        <v>N.M.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1046048.67</v>
      </c>
      <c r="G84" s="5">
        <v>0</v>
      </c>
      <c r="I84" s="9">
        <f t="shared" si="16"/>
        <v>1046048.67</v>
      </c>
      <c r="K84" s="21" t="str">
        <f t="shared" si="17"/>
        <v>N.M.</v>
      </c>
      <c r="M84" s="9">
        <v>3109495.23</v>
      </c>
      <c r="O84" s="9">
        <v>0</v>
      </c>
      <c r="Q84" s="9">
        <f t="shared" si="18"/>
        <v>3109495.23</v>
      </c>
      <c r="S84" s="21" t="str">
        <f t="shared" si="19"/>
        <v>N.M.</v>
      </c>
      <c r="U84" s="9">
        <v>3109495.23</v>
      </c>
      <c r="W84" s="9">
        <v>0</v>
      </c>
      <c r="Y84" s="9">
        <f t="shared" si="20"/>
        <v>3109495.23</v>
      </c>
      <c r="AA84" s="21" t="str">
        <f t="shared" si="21"/>
        <v>N.M.</v>
      </c>
      <c r="AC84" s="9">
        <v>8519266.82</v>
      </c>
      <c r="AE84" s="9">
        <v>0</v>
      </c>
      <c r="AG84" s="9">
        <f t="shared" si="22"/>
        <v>8519266.82</v>
      </c>
      <c r="AI84" s="21" t="str">
        <f t="shared" si="23"/>
        <v>N.M.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-641506.4</v>
      </c>
      <c r="G85" s="5">
        <v>0</v>
      </c>
      <c r="I85" s="9">
        <f t="shared" si="16"/>
        <v>-641506.4</v>
      </c>
      <c r="K85" s="21" t="str">
        <f t="shared" si="17"/>
        <v>N.M.</v>
      </c>
      <c r="M85" s="9">
        <v>-2402565.19</v>
      </c>
      <c r="O85" s="9">
        <v>0</v>
      </c>
      <c r="Q85" s="9">
        <f t="shared" si="18"/>
        <v>-2402565.19</v>
      </c>
      <c r="S85" s="21" t="str">
        <f t="shared" si="19"/>
        <v>N.M.</v>
      </c>
      <c r="U85" s="9">
        <v>-2402565.19</v>
      </c>
      <c r="W85" s="9">
        <v>0</v>
      </c>
      <c r="Y85" s="9">
        <f t="shared" si="20"/>
        <v>-2402565.19</v>
      </c>
      <c r="AA85" s="21" t="str">
        <f t="shared" si="21"/>
        <v>N.M.</v>
      </c>
      <c r="AC85" s="9">
        <v>-7512463.09</v>
      </c>
      <c r="AE85" s="9">
        <v>0</v>
      </c>
      <c r="AG85" s="9">
        <f t="shared" si="22"/>
        <v>-7512463.09</v>
      </c>
      <c r="AI85" s="21" t="str">
        <f t="shared" si="23"/>
        <v>N.M.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1090908.97</v>
      </c>
      <c r="G86" s="5">
        <v>0</v>
      </c>
      <c r="I86" s="9">
        <f t="shared" si="16"/>
        <v>1090908.97</v>
      </c>
      <c r="K86" s="21" t="str">
        <f t="shared" si="17"/>
        <v>N.M.</v>
      </c>
      <c r="M86" s="9">
        <v>3413817.45</v>
      </c>
      <c r="O86" s="9">
        <v>0</v>
      </c>
      <c r="Q86" s="9">
        <f t="shared" si="18"/>
        <v>3413817.45</v>
      </c>
      <c r="S86" s="21" t="str">
        <f t="shared" si="19"/>
        <v>N.M.</v>
      </c>
      <c r="U86" s="9">
        <v>3413817.45</v>
      </c>
      <c r="W86" s="9">
        <v>0</v>
      </c>
      <c r="Y86" s="9">
        <f t="shared" si="20"/>
        <v>3413817.45</v>
      </c>
      <c r="AA86" s="21" t="str">
        <f t="shared" si="21"/>
        <v>N.M.</v>
      </c>
      <c r="AC86" s="9">
        <v>10414911.422</v>
      </c>
      <c r="AE86" s="9">
        <v>0</v>
      </c>
      <c r="AG86" s="9">
        <f t="shared" si="22"/>
        <v>10414911.422</v>
      </c>
      <c r="AI86" s="21" t="str">
        <f t="shared" si="23"/>
        <v>N.M.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-404012.3</v>
      </c>
      <c r="G87" s="5">
        <v>0</v>
      </c>
      <c r="I87" s="9">
        <f t="shared" si="16"/>
        <v>-404012.3</v>
      </c>
      <c r="K87" s="21" t="str">
        <f t="shared" si="17"/>
        <v>N.M.</v>
      </c>
      <c r="M87" s="9">
        <v>-1234612.42</v>
      </c>
      <c r="O87" s="9">
        <v>0</v>
      </c>
      <c r="Q87" s="9">
        <f t="shared" si="18"/>
        <v>-1234612.42</v>
      </c>
      <c r="S87" s="21" t="str">
        <f t="shared" si="19"/>
        <v>N.M.</v>
      </c>
      <c r="U87" s="9">
        <v>-1234612.42</v>
      </c>
      <c r="W87" s="9">
        <v>0</v>
      </c>
      <c r="Y87" s="9">
        <f t="shared" si="20"/>
        <v>-1234612.42</v>
      </c>
      <c r="AA87" s="21" t="str">
        <f t="shared" si="21"/>
        <v>N.M.</v>
      </c>
      <c r="AC87" s="9">
        <v>-3916699.032</v>
      </c>
      <c r="AE87" s="9">
        <v>0</v>
      </c>
      <c r="AG87" s="9">
        <f t="shared" si="22"/>
        <v>-3916699.032</v>
      </c>
      <c r="AI87" s="21" t="str">
        <f t="shared" si="23"/>
        <v>N.M.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-74110.8</v>
      </c>
      <c r="G88" s="5">
        <v>0</v>
      </c>
      <c r="I88" s="9">
        <f t="shared" si="16"/>
        <v>-74110.8</v>
      </c>
      <c r="K88" s="21" t="str">
        <f t="shared" si="17"/>
        <v>N.M.</v>
      </c>
      <c r="M88" s="9">
        <v>-192876.61</v>
      </c>
      <c r="O88" s="9">
        <v>0</v>
      </c>
      <c r="Q88" s="9">
        <f t="shared" si="18"/>
        <v>-192876.61</v>
      </c>
      <c r="S88" s="21" t="str">
        <f t="shared" si="19"/>
        <v>N.M.</v>
      </c>
      <c r="U88" s="9">
        <v>-192876.61</v>
      </c>
      <c r="W88" s="9">
        <v>0</v>
      </c>
      <c r="Y88" s="9">
        <f t="shared" si="20"/>
        <v>-192876.61</v>
      </c>
      <c r="AA88" s="21" t="str">
        <f t="shared" si="21"/>
        <v>N.M.</v>
      </c>
      <c r="AC88" s="9">
        <v>-639507.013</v>
      </c>
      <c r="AE88" s="9">
        <v>0</v>
      </c>
      <c r="AG88" s="9">
        <f t="shared" si="22"/>
        <v>-639507.013</v>
      </c>
      <c r="AI88" s="21" t="str">
        <f t="shared" si="23"/>
        <v>N.M.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-5728.24</v>
      </c>
      <c r="G89" s="5">
        <v>0</v>
      </c>
      <c r="I89" s="9">
        <f t="shared" si="16"/>
        <v>-5728.24</v>
      </c>
      <c r="K89" s="21" t="str">
        <f t="shared" si="17"/>
        <v>N.M.</v>
      </c>
      <c r="M89" s="9">
        <v>-5170.96</v>
      </c>
      <c r="O89" s="9">
        <v>0</v>
      </c>
      <c r="Q89" s="9">
        <f t="shared" si="18"/>
        <v>-5170.96</v>
      </c>
      <c r="S89" s="21" t="str">
        <f t="shared" si="19"/>
        <v>N.M.</v>
      </c>
      <c r="U89" s="9">
        <v>-5170.96</v>
      </c>
      <c r="W89" s="9">
        <v>0</v>
      </c>
      <c r="Y89" s="9">
        <f t="shared" si="20"/>
        <v>-5170.96</v>
      </c>
      <c r="AA89" s="21" t="str">
        <f t="shared" si="21"/>
        <v>N.M.</v>
      </c>
      <c r="AC89" s="9">
        <v>-42969.05</v>
      </c>
      <c r="AE89" s="9">
        <v>0</v>
      </c>
      <c r="AG89" s="9">
        <f t="shared" si="22"/>
        <v>-42969.05</v>
      </c>
      <c r="AI89" s="21" t="str">
        <f t="shared" si="23"/>
        <v>N.M.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130218.52</v>
      </c>
      <c r="G90" s="5">
        <v>183284.96</v>
      </c>
      <c r="I90" s="9">
        <f t="shared" si="16"/>
        <v>-53066.43999999999</v>
      </c>
      <c r="K90" s="21">
        <f t="shared" si="17"/>
        <v>-0.28952970281904195</v>
      </c>
      <c r="M90" s="9">
        <v>523472.14</v>
      </c>
      <c r="O90" s="9">
        <v>561618.67</v>
      </c>
      <c r="Q90" s="9">
        <f t="shared" si="18"/>
        <v>-38146.53000000003</v>
      </c>
      <c r="S90" s="21">
        <f t="shared" si="19"/>
        <v>-0.06792247487071615</v>
      </c>
      <c r="U90" s="9">
        <v>523472.14</v>
      </c>
      <c r="W90" s="9">
        <v>561618.67</v>
      </c>
      <c r="Y90" s="9">
        <f t="shared" si="20"/>
        <v>-38146.53000000003</v>
      </c>
      <c r="AA90" s="21">
        <f t="shared" si="21"/>
        <v>-0.06792247487071615</v>
      </c>
      <c r="AC90" s="9">
        <v>1631241.54</v>
      </c>
      <c r="AE90" s="9">
        <v>1853662.53</v>
      </c>
      <c r="AG90" s="9">
        <f t="shared" si="22"/>
        <v>-222420.99</v>
      </c>
      <c r="AI90" s="21">
        <f t="shared" si="23"/>
        <v>-0.11999001242151665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41433.334</v>
      </c>
      <c r="G91" s="5">
        <v>49634.07</v>
      </c>
      <c r="I91" s="9">
        <f t="shared" si="16"/>
        <v>-8200.735999999997</v>
      </c>
      <c r="K91" s="21">
        <f t="shared" si="17"/>
        <v>-0.16522392783827716</v>
      </c>
      <c r="M91" s="9">
        <v>106870.02</v>
      </c>
      <c r="O91" s="9">
        <v>102425.167</v>
      </c>
      <c r="Q91" s="9">
        <f t="shared" si="18"/>
        <v>4444.853000000003</v>
      </c>
      <c r="S91" s="21">
        <f t="shared" si="19"/>
        <v>0.0433961020537072</v>
      </c>
      <c r="U91" s="9">
        <v>106870.02</v>
      </c>
      <c r="W91" s="9">
        <v>102425.167</v>
      </c>
      <c r="Y91" s="9">
        <f t="shared" si="20"/>
        <v>4444.853000000003</v>
      </c>
      <c r="AA91" s="21">
        <f t="shared" si="21"/>
        <v>0.0433961020537072</v>
      </c>
      <c r="AC91" s="9">
        <v>410123.805</v>
      </c>
      <c r="AE91" s="9">
        <v>309368.915</v>
      </c>
      <c r="AG91" s="9">
        <f t="shared" si="22"/>
        <v>100754.89000000001</v>
      </c>
      <c r="AI91" s="21">
        <f t="shared" si="23"/>
        <v>0.32567877739106404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274954.49</v>
      </c>
      <c r="G92" s="5">
        <v>254125.07</v>
      </c>
      <c r="I92" s="9">
        <f t="shared" si="16"/>
        <v>20829.419999999984</v>
      </c>
      <c r="K92" s="21">
        <f t="shared" si="17"/>
        <v>0.08196523074248434</v>
      </c>
      <c r="M92" s="9">
        <v>753164.79</v>
      </c>
      <c r="O92" s="9">
        <v>747828.52</v>
      </c>
      <c r="Q92" s="9">
        <f t="shared" si="18"/>
        <v>5336.270000000019</v>
      </c>
      <c r="S92" s="21">
        <f t="shared" si="19"/>
        <v>0.007135686667847354</v>
      </c>
      <c r="U92" s="9">
        <v>753164.79</v>
      </c>
      <c r="W92" s="9">
        <v>747828.52</v>
      </c>
      <c r="Y92" s="9">
        <f t="shared" si="20"/>
        <v>5336.270000000019</v>
      </c>
      <c r="AA92" s="21">
        <f t="shared" si="21"/>
        <v>0.007135686667847354</v>
      </c>
      <c r="AC92" s="9">
        <v>3200306.7</v>
      </c>
      <c r="AE92" s="9">
        <v>2892130.39</v>
      </c>
      <c r="AG92" s="9">
        <f t="shared" si="22"/>
        <v>308176.31000000006</v>
      </c>
      <c r="AI92" s="21">
        <f t="shared" si="23"/>
        <v>0.10655685202353551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11923.89</v>
      </c>
      <c r="G93" s="5">
        <v>13854.2</v>
      </c>
      <c r="I93" s="9">
        <f t="shared" si="16"/>
        <v>-1930.3100000000013</v>
      </c>
      <c r="K93" s="21">
        <f t="shared" si="17"/>
        <v>-0.13933031138571705</v>
      </c>
      <c r="M93" s="9">
        <v>19523.89</v>
      </c>
      <c r="O93" s="9">
        <v>18454.2</v>
      </c>
      <c r="Q93" s="9">
        <f t="shared" si="18"/>
        <v>1069.6899999999987</v>
      </c>
      <c r="S93" s="21">
        <f t="shared" si="19"/>
        <v>0.05796458258824542</v>
      </c>
      <c r="U93" s="9">
        <v>19523.89</v>
      </c>
      <c r="W93" s="9">
        <v>18454.2</v>
      </c>
      <c r="Y93" s="9">
        <f t="shared" si="20"/>
        <v>1069.6899999999987</v>
      </c>
      <c r="AA93" s="21">
        <f t="shared" si="21"/>
        <v>0.05796458258824542</v>
      </c>
      <c r="AC93" s="9">
        <v>96811.76</v>
      </c>
      <c r="AE93" s="9">
        <v>101147.94</v>
      </c>
      <c r="AG93" s="9">
        <f t="shared" si="22"/>
        <v>-4336.180000000008</v>
      </c>
      <c r="AI93" s="21">
        <f t="shared" si="23"/>
        <v>-0.042869681775031775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87720.95</v>
      </c>
      <c r="G94" s="5">
        <v>132135.76</v>
      </c>
      <c r="I94" s="9">
        <f t="shared" si="16"/>
        <v>-44414.81000000001</v>
      </c>
      <c r="K94" s="21">
        <f t="shared" si="17"/>
        <v>-0.3361301285889604</v>
      </c>
      <c r="M94" s="9">
        <v>387826.25</v>
      </c>
      <c r="O94" s="9">
        <v>422924.38</v>
      </c>
      <c r="Q94" s="9">
        <f t="shared" si="18"/>
        <v>-35098.130000000005</v>
      </c>
      <c r="S94" s="21">
        <f t="shared" si="19"/>
        <v>-0.08298913862568057</v>
      </c>
      <c r="U94" s="9">
        <v>387826.25</v>
      </c>
      <c r="W94" s="9">
        <v>422924.38</v>
      </c>
      <c r="Y94" s="9">
        <f t="shared" si="20"/>
        <v>-35098.130000000005</v>
      </c>
      <c r="AA94" s="21">
        <f t="shared" si="21"/>
        <v>-0.08298913862568057</v>
      </c>
      <c r="AC94" s="9">
        <v>968155.94</v>
      </c>
      <c r="AE94" s="9">
        <v>1029505.9</v>
      </c>
      <c r="AG94" s="9">
        <f t="shared" si="22"/>
        <v>-61349.96000000008</v>
      </c>
      <c r="AI94" s="21">
        <f t="shared" si="23"/>
        <v>-0.05959165459857984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0</v>
      </c>
      <c r="G95" s="5">
        <v>0</v>
      </c>
      <c r="I95" s="9">
        <f t="shared" si="16"/>
        <v>0</v>
      </c>
      <c r="K95" s="21">
        <f t="shared" si="17"/>
        <v>0</v>
      </c>
      <c r="M95" s="9">
        <v>0</v>
      </c>
      <c r="O95" s="9">
        <v>0</v>
      </c>
      <c r="Q95" s="9">
        <f t="shared" si="18"/>
        <v>0</v>
      </c>
      <c r="S95" s="21">
        <f t="shared" si="19"/>
        <v>0</v>
      </c>
      <c r="U95" s="9">
        <v>0</v>
      </c>
      <c r="W95" s="9">
        <v>0</v>
      </c>
      <c r="Y95" s="9">
        <f t="shared" si="20"/>
        <v>0</v>
      </c>
      <c r="AA95" s="21">
        <f t="shared" si="21"/>
        <v>0</v>
      </c>
      <c r="AC95" s="9">
        <v>-511.22</v>
      </c>
      <c r="AE95" s="9">
        <v>13103.06</v>
      </c>
      <c r="AG95" s="9">
        <f t="shared" si="22"/>
        <v>-13614.279999999999</v>
      </c>
      <c r="AI95" s="21">
        <f t="shared" si="23"/>
        <v>-1.039015313980093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9192</v>
      </c>
      <c r="G96" s="5">
        <v>10584</v>
      </c>
      <c r="I96" s="9">
        <f t="shared" si="16"/>
        <v>-1392</v>
      </c>
      <c r="K96" s="21">
        <f t="shared" si="17"/>
        <v>-0.13151927437641722</v>
      </c>
      <c r="M96" s="9">
        <v>22536</v>
      </c>
      <c r="O96" s="9">
        <v>24372</v>
      </c>
      <c r="Q96" s="9">
        <f t="shared" si="18"/>
        <v>-1836</v>
      </c>
      <c r="S96" s="21">
        <f t="shared" si="19"/>
        <v>-0.07533234859675036</v>
      </c>
      <c r="U96" s="9">
        <v>22536</v>
      </c>
      <c r="W96" s="9">
        <v>24372</v>
      </c>
      <c r="Y96" s="9">
        <f t="shared" si="20"/>
        <v>-1836</v>
      </c>
      <c r="AA96" s="21">
        <f t="shared" si="21"/>
        <v>-0.07533234859675036</v>
      </c>
      <c r="AC96" s="9">
        <v>68880</v>
      </c>
      <c r="AE96" s="9">
        <v>71023.88</v>
      </c>
      <c r="AG96" s="9">
        <f t="shared" si="22"/>
        <v>-2143.8800000000047</v>
      </c>
      <c r="AI96" s="21">
        <f t="shared" si="23"/>
        <v>-0.03018534047984994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59410.17</v>
      </c>
      <c r="G97" s="5">
        <v>58938.38</v>
      </c>
      <c r="I97" s="9">
        <f t="shared" si="16"/>
        <v>471.7900000000009</v>
      </c>
      <c r="K97" s="21">
        <f t="shared" si="17"/>
        <v>0.008004800946344317</v>
      </c>
      <c r="M97" s="9">
        <v>114085.49</v>
      </c>
      <c r="O97" s="9">
        <v>85375.93</v>
      </c>
      <c r="Q97" s="9">
        <f t="shared" si="18"/>
        <v>28709.560000000012</v>
      </c>
      <c r="S97" s="21">
        <f t="shared" si="19"/>
        <v>0.33627229595039276</v>
      </c>
      <c r="U97" s="9">
        <v>114085.49</v>
      </c>
      <c r="W97" s="9">
        <v>85375.93</v>
      </c>
      <c r="Y97" s="9">
        <f t="shared" si="20"/>
        <v>28709.560000000012</v>
      </c>
      <c r="AA97" s="21">
        <f t="shared" si="21"/>
        <v>0.33627229595039276</v>
      </c>
      <c r="AC97" s="9">
        <v>458546.07</v>
      </c>
      <c r="AE97" s="9">
        <v>803271.24</v>
      </c>
      <c r="AG97" s="9">
        <f t="shared" si="22"/>
        <v>-344725.17</v>
      </c>
      <c r="AI97" s="21">
        <f t="shared" si="23"/>
        <v>-0.4291516399865131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-0.39</v>
      </c>
      <c r="G98" s="5">
        <v>0</v>
      </c>
      <c r="I98" s="9">
        <f t="shared" si="16"/>
        <v>-0.39</v>
      </c>
      <c r="K98" s="21" t="str">
        <f t="shared" si="17"/>
        <v>N.M.</v>
      </c>
      <c r="M98" s="9">
        <v>-0.39</v>
      </c>
      <c r="O98" s="9">
        <v>0</v>
      </c>
      <c r="Q98" s="9">
        <f t="shared" si="18"/>
        <v>-0.39</v>
      </c>
      <c r="S98" s="21" t="str">
        <f t="shared" si="19"/>
        <v>N.M.</v>
      </c>
      <c r="U98" s="9">
        <v>-0.39</v>
      </c>
      <c r="W98" s="9">
        <v>0</v>
      </c>
      <c r="Y98" s="9">
        <f t="shared" si="20"/>
        <v>-0.39</v>
      </c>
      <c r="AA98" s="21" t="str">
        <f t="shared" si="21"/>
        <v>N.M.</v>
      </c>
      <c r="AC98" s="9">
        <v>-2.52</v>
      </c>
      <c r="AE98" s="9">
        <v>1671.42</v>
      </c>
      <c r="AG98" s="9">
        <f t="shared" si="22"/>
        <v>-1673.94</v>
      </c>
      <c r="AI98" s="21">
        <f t="shared" si="23"/>
        <v>-1.0015077000394874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-95.7</v>
      </c>
      <c r="G99" s="5">
        <v>19377.48</v>
      </c>
      <c r="I99" s="9">
        <f t="shared" si="16"/>
        <v>-19473.18</v>
      </c>
      <c r="K99" s="21">
        <f t="shared" si="17"/>
        <v>-1.0049387226822064</v>
      </c>
      <c r="M99" s="9">
        <v>15438.08</v>
      </c>
      <c r="O99" s="9">
        <v>-17040.47</v>
      </c>
      <c r="Q99" s="9">
        <f t="shared" si="18"/>
        <v>32478.550000000003</v>
      </c>
      <c r="S99" s="21">
        <f t="shared" si="19"/>
        <v>1.9059656218402428</v>
      </c>
      <c r="U99" s="9">
        <v>15438.08</v>
      </c>
      <c r="W99" s="9">
        <v>-17040.47</v>
      </c>
      <c r="Y99" s="9">
        <f t="shared" si="20"/>
        <v>32478.550000000003</v>
      </c>
      <c r="AA99" s="21">
        <f t="shared" si="21"/>
        <v>1.9059656218402428</v>
      </c>
      <c r="AC99" s="9">
        <v>-95097.803</v>
      </c>
      <c r="AE99" s="9">
        <v>-14135.943000000001</v>
      </c>
      <c r="AG99" s="9">
        <f t="shared" si="22"/>
        <v>-80961.86</v>
      </c>
      <c r="AI99" s="21">
        <f t="shared" si="23"/>
        <v>-5.727375952209202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34993.8</v>
      </c>
      <c r="G100" s="5">
        <v>-105264.53</v>
      </c>
      <c r="I100" s="9">
        <f t="shared" si="16"/>
        <v>140258.33000000002</v>
      </c>
      <c r="K100" s="21">
        <f t="shared" si="17"/>
        <v>1.3324367666867465</v>
      </c>
      <c r="M100" s="9">
        <v>87657.69</v>
      </c>
      <c r="O100" s="9">
        <v>-379307.07</v>
      </c>
      <c r="Q100" s="9">
        <f t="shared" si="18"/>
        <v>466964.76</v>
      </c>
      <c r="S100" s="21">
        <f t="shared" si="19"/>
        <v>1.2310995415930424</v>
      </c>
      <c r="U100" s="9">
        <v>87657.69</v>
      </c>
      <c r="W100" s="9">
        <v>-379307.07</v>
      </c>
      <c r="Y100" s="9">
        <f t="shared" si="20"/>
        <v>466964.76</v>
      </c>
      <c r="AA100" s="21">
        <f t="shared" si="21"/>
        <v>1.2310995415930424</v>
      </c>
      <c r="AC100" s="9">
        <v>-477218.51</v>
      </c>
      <c r="AE100" s="9">
        <v>-446219.94</v>
      </c>
      <c r="AG100" s="9">
        <f t="shared" si="22"/>
        <v>-30998.570000000007</v>
      </c>
      <c r="AI100" s="21">
        <f t="shared" si="23"/>
        <v>-0.06946926217595746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0</v>
      </c>
      <c r="G101" s="5">
        <v>345007.27</v>
      </c>
      <c r="I101" s="9">
        <f t="shared" si="16"/>
        <v>-345007.27</v>
      </c>
      <c r="K101" s="21" t="str">
        <f t="shared" si="17"/>
        <v>N.M.</v>
      </c>
      <c r="M101" s="9">
        <v>0</v>
      </c>
      <c r="O101" s="9">
        <v>1034753.89</v>
      </c>
      <c r="Q101" s="9">
        <f t="shared" si="18"/>
        <v>-1034753.89</v>
      </c>
      <c r="S101" s="21" t="str">
        <f t="shared" si="19"/>
        <v>N.M.</v>
      </c>
      <c r="U101" s="9">
        <v>0</v>
      </c>
      <c r="W101" s="9">
        <v>1034753.89</v>
      </c>
      <c r="Y101" s="9">
        <f t="shared" si="20"/>
        <v>-1034753.89</v>
      </c>
      <c r="AA101" s="21" t="str">
        <f t="shared" si="21"/>
        <v>N.M.</v>
      </c>
      <c r="AC101" s="9">
        <v>-1034077.91</v>
      </c>
      <c r="AE101" s="9">
        <v>4265106.61</v>
      </c>
      <c r="AG101" s="9">
        <f t="shared" si="22"/>
        <v>-5299184.5200000005</v>
      </c>
      <c r="AI101" s="21">
        <f t="shared" si="23"/>
        <v>-1.2424506593986404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0</v>
      </c>
      <c r="G102" s="5">
        <v>69911.54</v>
      </c>
      <c r="I102" s="9">
        <f t="shared" si="16"/>
        <v>-69911.54</v>
      </c>
      <c r="K102" s="21" t="str">
        <f t="shared" si="17"/>
        <v>N.M.</v>
      </c>
      <c r="M102" s="9">
        <v>0</v>
      </c>
      <c r="O102" s="9">
        <v>192765.52</v>
      </c>
      <c r="Q102" s="9">
        <f t="shared" si="18"/>
        <v>-192765.52</v>
      </c>
      <c r="S102" s="21" t="str">
        <f t="shared" si="19"/>
        <v>N.M.</v>
      </c>
      <c r="U102" s="9">
        <v>0</v>
      </c>
      <c r="W102" s="9">
        <v>192765.52</v>
      </c>
      <c r="Y102" s="9">
        <f t="shared" si="20"/>
        <v>-192765.52</v>
      </c>
      <c r="AA102" s="21" t="str">
        <f t="shared" si="21"/>
        <v>N.M.</v>
      </c>
      <c r="AC102" s="9">
        <v>-192765.52</v>
      </c>
      <c r="AE102" s="9">
        <v>738693.25</v>
      </c>
      <c r="AG102" s="9">
        <f t="shared" si="22"/>
        <v>-931458.77</v>
      </c>
      <c r="AI102" s="21">
        <f t="shared" si="23"/>
        <v>-1.260954760314921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0</v>
      </c>
      <c r="G103" s="5">
        <v>14230.53</v>
      </c>
      <c r="I103" s="9">
        <f t="shared" si="16"/>
        <v>-14230.53</v>
      </c>
      <c r="K103" s="21" t="str">
        <f t="shared" si="17"/>
        <v>N.M.</v>
      </c>
      <c r="M103" s="9">
        <v>0</v>
      </c>
      <c r="O103" s="9">
        <v>41129.69</v>
      </c>
      <c r="Q103" s="9">
        <f t="shared" si="18"/>
        <v>-41129.69</v>
      </c>
      <c r="S103" s="21" t="str">
        <f t="shared" si="19"/>
        <v>N.M.</v>
      </c>
      <c r="U103" s="9">
        <v>0</v>
      </c>
      <c r="W103" s="9">
        <v>41129.69</v>
      </c>
      <c r="Y103" s="9">
        <f t="shared" si="20"/>
        <v>-41129.69</v>
      </c>
      <c r="AA103" s="21" t="str">
        <f t="shared" si="21"/>
        <v>N.M.</v>
      </c>
      <c r="AC103" s="9">
        <v>-41150.59</v>
      </c>
      <c r="AE103" s="9">
        <v>183602.92</v>
      </c>
      <c r="AG103" s="9">
        <f t="shared" si="22"/>
        <v>-224753.51</v>
      </c>
      <c r="AI103" s="21">
        <f t="shared" si="23"/>
        <v>-1.2241281892466633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0</v>
      </c>
      <c r="G104" s="5">
        <v>748.8</v>
      </c>
      <c r="I104" s="9">
        <f t="shared" si="16"/>
        <v>-748.8</v>
      </c>
      <c r="K104" s="21" t="str">
        <f t="shared" si="17"/>
        <v>N.M.</v>
      </c>
      <c r="M104" s="9">
        <v>0</v>
      </c>
      <c r="O104" s="9">
        <v>2182.1</v>
      </c>
      <c r="Q104" s="9">
        <f t="shared" si="18"/>
        <v>-2182.1</v>
      </c>
      <c r="S104" s="21" t="str">
        <f t="shared" si="19"/>
        <v>N.M.</v>
      </c>
      <c r="U104" s="9">
        <v>0</v>
      </c>
      <c r="W104" s="9">
        <v>2182.1</v>
      </c>
      <c r="Y104" s="9">
        <f t="shared" si="20"/>
        <v>-2182.1</v>
      </c>
      <c r="AA104" s="21" t="str">
        <f t="shared" si="21"/>
        <v>N.M.</v>
      </c>
      <c r="AC104" s="9">
        <v>1497.6</v>
      </c>
      <c r="AE104" s="9">
        <v>24179.72</v>
      </c>
      <c r="AG104" s="9">
        <f t="shared" si="22"/>
        <v>-22682.120000000003</v>
      </c>
      <c r="AI104" s="21">
        <f t="shared" si="23"/>
        <v>-0.9380637989190942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0</v>
      </c>
      <c r="G105" s="5">
        <v>0</v>
      </c>
      <c r="I105" s="9">
        <f t="shared" si="16"/>
        <v>0</v>
      </c>
      <c r="K105" s="21">
        <f t="shared" si="17"/>
        <v>0</v>
      </c>
      <c r="M105" s="9">
        <v>0</v>
      </c>
      <c r="O105" s="9">
        <v>0</v>
      </c>
      <c r="Q105" s="9">
        <f t="shared" si="18"/>
        <v>0</v>
      </c>
      <c r="S105" s="21">
        <f t="shared" si="19"/>
        <v>0</v>
      </c>
      <c r="U105" s="9">
        <v>0</v>
      </c>
      <c r="W105" s="9">
        <v>0</v>
      </c>
      <c r="Y105" s="9">
        <f t="shared" si="20"/>
        <v>0</v>
      </c>
      <c r="AA105" s="21">
        <f t="shared" si="21"/>
        <v>0</v>
      </c>
      <c r="AC105" s="9">
        <v>-409216.25</v>
      </c>
      <c r="AE105" s="9">
        <v>-2584666.73</v>
      </c>
      <c r="AG105" s="9">
        <f t="shared" si="22"/>
        <v>2175450.48</v>
      </c>
      <c r="AI105" s="21">
        <f t="shared" si="23"/>
        <v>0.8416754294662971</v>
      </c>
    </row>
    <row r="106" spans="1:35" ht="12.75" outlineLevel="1">
      <c r="A106" s="1" t="s">
        <v>383</v>
      </c>
      <c r="B106" s="16" t="s">
        <v>384</v>
      </c>
      <c r="C106" s="1" t="s">
        <v>385</v>
      </c>
      <c r="E106" s="5">
        <v>0</v>
      </c>
      <c r="G106" s="5">
        <v>5365.38</v>
      </c>
      <c r="I106" s="9">
        <f aca="true" t="shared" si="24" ref="I106:I114">+E106-G106</f>
        <v>-5365.38</v>
      </c>
      <c r="K106" s="21" t="str">
        <f aca="true" t="shared" si="25" ref="K106:K114">IF(G106&lt;0,IF(I106=0,0,IF(OR(G106=0,E106=0),"N.M.",IF(ABS(I106/G106)&gt;=10,"N.M.",I106/(-G106)))),IF(I106=0,0,IF(OR(G106=0,E106=0),"N.M.",IF(ABS(I106/G106)&gt;=10,"N.M.",I106/G106))))</f>
        <v>N.M.</v>
      </c>
      <c r="M106" s="9">
        <v>0</v>
      </c>
      <c r="O106" s="9">
        <v>20068.71</v>
      </c>
      <c r="Q106" s="9">
        <f aca="true" t="shared" si="26" ref="Q106:Q114">+M106-O106</f>
        <v>-20068.71</v>
      </c>
      <c r="S106" s="21" t="str">
        <f aca="true" t="shared" si="27" ref="S106:S114">IF(O106&lt;0,IF(Q106=0,0,IF(OR(O106=0,M106=0),"N.M.",IF(ABS(Q106/O106)&gt;=10,"N.M.",Q106/(-O106)))),IF(Q106=0,0,IF(OR(O106=0,M106=0),"N.M.",IF(ABS(Q106/O106)&gt;=10,"N.M.",Q106/O106))))</f>
        <v>N.M.</v>
      </c>
      <c r="U106" s="9">
        <v>0</v>
      </c>
      <c r="W106" s="9">
        <v>20068.71</v>
      </c>
      <c r="Y106" s="9">
        <f aca="true" t="shared" si="28" ref="Y106:Y114">+U106-W106</f>
        <v>-20068.71</v>
      </c>
      <c r="AA106" s="21" t="str">
        <f aca="true" t="shared" si="29" ref="AA106:AA114">IF(W106&lt;0,IF(Y106=0,0,IF(OR(W106=0,U106=0),"N.M.",IF(ABS(Y106/W106)&gt;=10,"N.M.",Y106/(-W106)))),IF(Y106=0,0,IF(OR(W106=0,U106=0),"N.M.",IF(ABS(Y106/W106)&gt;=10,"N.M.",Y106/W106))))</f>
        <v>N.M.</v>
      </c>
      <c r="AC106" s="9">
        <v>-20068.71</v>
      </c>
      <c r="AE106" s="9">
        <v>59504.94</v>
      </c>
      <c r="AG106" s="9">
        <f aca="true" t="shared" si="30" ref="AG106:AG114">+AC106-AE106</f>
        <v>-79573.65</v>
      </c>
      <c r="AI106" s="21">
        <f aca="true" t="shared" si="31" ref="AI106:AI114">IF(AE106&lt;0,IF(AG106=0,0,IF(OR(AE106=0,AC106=0),"N.M.",IF(ABS(AG106/AE106)&gt;=10,"N.M.",AG106/(-AE106)))),IF(AG106=0,0,IF(OR(AE106=0,AC106=0),"N.M.",IF(ABS(AG106/AE106)&gt;=10,"N.M.",AG106/AE106))))</f>
        <v>-1.337261242511966</v>
      </c>
    </row>
    <row r="107" spans="1:35" ht="12.75" outlineLevel="1">
      <c r="A107" s="1" t="s">
        <v>386</v>
      </c>
      <c r="B107" s="16" t="s">
        <v>387</v>
      </c>
      <c r="C107" s="1" t="s">
        <v>388</v>
      </c>
      <c r="E107" s="5">
        <v>0</v>
      </c>
      <c r="G107" s="5">
        <v>1334.65</v>
      </c>
      <c r="I107" s="9">
        <f t="shared" si="24"/>
        <v>-1334.65</v>
      </c>
      <c r="K107" s="21" t="str">
        <f t="shared" si="25"/>
        <v>N.M.</v>
      </c>
      <c r="M107" s="9">
        <v>0</v>
      </c>
      <c r="O107" s="9">
        <v>3886.6</v>
      </c>
      <c r="Q107" s="9">
        <f t="shared" si="26"/>
        <v>-3886.6</v>
      </c>
      <c r="S107" s="21" t="str">
        <f t="shared" si="27"/>
        <v>N.M.</v>
      </c>
      <c r="U107" s="9">
        <v>0</v>
      </c>
      <c r="W107" s="9">
        <v>3886.6</v>
      </c>
      <c r="Y107" s="9">
        <f t="shared" si="28"/>
        <v>-3886.6</v>
      </c>
      <c r="AA107" s="21" t="str">
        <f t="shared" si="29"/>
        <v>N.M.</v>
      </c>
      <c r="AC107" s="9">
        <v>-3886.6</v>
      </c>
      <c r="AE107" s="9">
        <v>19811.57</v>
      </c>
      <c r="AG107" s="9">
        <f t="shared" si="30"/>
        <v>-23698.17</v>
      </c>
      <c r="AI107" s="21">
        <f t="shared" si="31"/>
        <v>-1.1961782937949894</v>
      </c>
    </row>
    <row r="108" spans="1:35" ht="12.75" outlineLevel="1">
      <c r="A108" s="1" t="s">
        <v>389</v>
      </c>
      <c r="B108" s="16" t="s">
        <v>390</v>
      </c>
      <c r="C108" s="1" t="s">
        <v>391</v>
      </c>
      <c r="E108" s="5">
        <v>0</v>
      </c>
      <c r="G108" s="5">
        <v>0</v>
      </c>
      <c r="I108" s="9">
        <f t="shared" si="24"/>
        <v>0</v>
      </c>
      <c r="K108" s="21">
        <f t="shared" si="25"/>
        <v>0</v>
      </c>
      <c r="M108" s="9">
        <v>0</v>
      </c>
      <c r="O108" s="9">
        <v>0</v>
      </c>
      <c r="Q108" s="9">
        <f t="shared" si="26"/>
        <v>0</v>
      </c>
      <c r="S108" s="21">
        <f t="shared" si="27"/>
        <v>0</v>
      </c>
      <c r="U108" s="9">
        <v>0</v>
      </c>
      <c r="W108" s="9">
        <v>0</v>
      </c>
      <c r="Y108" s="9">
        <f t="shared" si="28"/>
        <v>0</v>
      </c>
      <c r="AA108" s="21">
        <f t="shared" si="29"/>
        <v>0</v>
      </c>
      <c r="AC108" s="9">
        <v>0</v>
      </c>
      <c r="AE108" s="9">
        <v>355.59</v>
      </c>
      <c r="AG108" s="9">
        <f t="shared" si="30"/>
        <v>-355.59</v>
      </c>
      <c r="AI108" s="21" t="str">
        <f t="shared" si="31"/>
        <v>N.M.</v>
      </c>
    </row>
    <row r="109" spans="1:35" ht="12.75" outlineLevel="1">
      <c r="A109" s="1" t="s">
        <v>392</v>
      </c>
      <c r="B109" s="16" t="s">
        <v>393</v>
      </c>
      <c r="C109" s="1" t="s">
        <v>394</v>
      </c>
      <c r="E109" s="5">
        <v>19.86</v>
      </c>
      <c r="G109" s="5">
        <v>0</v>
      </c>
      <c r="I109" s="9">
        <f t="shared" si="24"/>
        <v>19.86</v>
      </c>
      <c r="K109" s="21" t="str">
        <f t="shared" si="25"/>
        <v>N.M.</v>
      </c>
      <c r="M109" s="9">
        <v>82.55</v>
      </c>
      <c r="O109" s="9">
        <v>0</v>
      </c>
      <c r="Q109" s="9">
        <f t="shared" si="26"/>
        <v>82.55</v>
      </c>
      <c r="S109" s="21" t="str">
        <f t="shared" si="27"/>
        <v>N.M.</v>
      </c>
      <c r="U109" s="9">
        <v>82.55</v>
      </c>
      <c r="W109" s="9">
        <v>0</v>
      </c>
      <c r="Y109" s="9">
        <f t="shared" si="28"/>
        <v>82.55</v>
      </c>
      <c r="AA109" s="21" t="str">
        <f t="shared" si="29"/>
        <v>N.M.</v>
      </c>
      <c r="AC109" s="9">
        <v>82.55</v>
      </c>
      <c r="AE109" s="9">
        <v>0</v>
      </c>
      <c r="AG109" s="9">
        <f t="shared" si="30"/>
        <v>82.55</v>
      </c>
      <c r="AI109" s="21" t="str">
        <f t="shared" si="31"/>
        <v>N.M.</v>
      </c>
    </row>
    <row r="110" spans="1:35" ht="12.75" outlineLevel="1">
      <c r="A110" s="1" t="s">
        <v>395</v>
      </c>
      <c r="B110" s="16" t="s">
        <v>396</v>
      </c>
      <c r="C110" s="1" t="s">
        <v>397</v>
      </c>
      <c r="E110" s="5">
        <v>1377.86</v>
      </c>
      <c r="G110" s="5">
        <v>0</v>
      </c>
      <c r="I110" s="9">
        <f t="shared" si="24"/>
        <v>1377.86</v>
      </c>
      <c r="K110" s="21" t="str">
        <f t="shared" si="25"/>
        <v>N.M.</v>
      </c>
      <c r="M110" s="9">
        <v>3306.97</v>
      </c>
      <c r="O110" s="9">
        <v>0</v>
      </c>
      <c r="Q110" s="9">
        <f t="shared" si="26"/>
        <v>3306.97</v>
      </c>
      <c r="S110" s="21" t="str">
        <f t="shared" si="27"/>
        <v>N.M.</v>
      </c>
      <c r="U110" s="9">
        <v>3306.97</v>
      </c>
      <c r="W110" s="9">
        <v>0</v>
      </c>
      <c r="Y110" s="9">
        <f t="shared" si="28"/>
        <v>3306.97</v>
      </c>
      <c r="AA110" s="21" t="str">
        <f t="shared" si="29"/>
        <v>N.M.</v>
      </c>
      <c r="AC110" s="9">
        <v>19089.44</v>
      </c>
      <c r="AE110" s="9">
        <v>0</v>
      </c>
      <c r="AG110" s="9">
        <f t="shared" si="30"/>
        <v>19089.44</v>
      </c>
      <c r="AI110" s="21" t="str">
        <f t="shared" si="31"/>
        <v>N.M.</v>
      </c>
    </row>
    <row r="111" spans="1:35" ht="12.75" outlineLevel="1">
      <c r="A111" s="1" t="s">
        <v>398</v>
      </c>
      <c r="B111" s="16" t="s">
        <v>399</v>
      </c>
      <c r="C111" s="1" t="s">
        <v>385</v>
      </c>
      <c r="E111" s="5">
        <v>6071.09</v>
      </c>
      <c r="G111" s="5">
        <v>0</v>
      </c>
      <c r="I111" s="9">
        <f t="shared" si="24"/>
        <v>6071.09</v>
      </c>
      <c r="K111" s="21" t="str">
        <f t="shared" si="25"/>
        <v>N.M.</v>
      </c>
      <c r="M111" s="9">
        <v>19857.65</v>
      </c>
      <c r="O111" s="9">
        <v>0</v>
      </c>
      <c r="Q111" s="9">
        <f t="shared" si="26"/>
        <v>19857.65</v>
      </c>
      <c r="S111" s="21" t="str">
        <f t="shared" si="27"/>
        <v>N.M.</v>
      </c>
      <c r="U111" s="9">
        <v>19857.65</v>
      </c>
      <c r="W111" s="9">
        <v>0</v>
      </c>
      <c r="Y111" s="9">
        <f t="shared" si="28"/>
        <v>19857.65</v>
      </c>
      <c r="AA111" s="21" t="str">
        <f t="shared" si="29"/>
        <v>N.M.</v>
      </c>
      <c r="AC111" s="9">
        <v>101943.6</v>
      </c>
      <c r="AE111" s="9">
        <v>0</v>
      </c>
      <c r="AG111" s="9">
        <f t="shared" si="30"/>
        <v>101943.6</v>
      </c>
      <c r="AI111" s="21" t="str">
        <f t="shared" si="31"/>
        <v>N.M.</v>
      </c>
    </row>
    <row r="112" spans="1:35" ht="12.75" outlineLevel="1">
      <c r="A112" s="1" t="s">
        <v>400</v>
      </c>
      <c r="B112" s="16" t="s">
        <v>401</v>
      </c>
      <c r="C112" s="1" t="s">
        <v>402</v>
      </c>
      <c r="E112" s="5">
        <v>99396.72</v>
      </c>
      <c r="G112" s="5">
        <v>0</v>
      </c>
      <c r="I112" s="9">
        <f t="shared" si="24"/>
        <v>99396.72</v>
      </c>
      <c r="K112" s="21" t="str">
        <f t="shared" si="25"/>
        <v>N.M.</v>
      </c>
      <c r="M112" s="9">
        <v>286699.08</v>
      </c>
      <c r="O112" s="9">
        <v>0</v>
      </c>
      <c r="Q112" s="9">
        <f t="shared" si="26"/>
        <v>286699.08</v>
      </c>
      <c r="S112" s="21" t="str">
        <f t="shared" si="27"/>
        <v>N.M.</v>
      </c>
      <c r="U112" s="9">
        <v>286699.08</v>
      </c>
      <c r="W112" s="9">
        <v>0</v>
      </c>
      <c r="Y112" s="9">
        <f t="shared" si="28"/>
        <v>286699.08</v>
      </c>
      <c r="AA112" s="21" t="str">
        <f t="shared" si="29"/>
        <v>N.M.</v>
      </c>
      <c r="AC112" s="9">
        <v>1276330.31</v>
      </c>
      <c r="AE112" s="9">
        <v>0</v>
      </c>
      <c r="AG112" s="9">
        <f t="shared" si="30"/>
        <v>1276330.31</v>
      </c>
      <c r="AI112" s="21" t="str">
        <f t="shared" si="31"/>
        <v>N.M.</v>
      </c>
    </row>
    <row r="113" spans="1:35" ht="12.75" outlineLevel="1">
      <c r="A113" s="1" t="s">
        <v>403</v>
      </c>
      <c r="B113" s="16" t="s">
        <v>404</v>
      </c>
      <c r="C113" s="1" t="s">
        <v>405</v>
      </c>
      <c r="E113" s="5">
        <v>12589.17</v>
      </c>
      <c r="G113" s="5">
        <v>0</v>
      </c>
      <c r="I113" s="9">
        <f t="shared" si="24"/>
        <v>12589.17</v>
      </c>
      <c r="K113" s="21" t="str">
        <f t="shared" si="25"/>
        <v>N.M.</v>
      </c>
      <c r="M113" s="9">
        <v>53690.02</v>
      </c>
      <c r="O113" s="9">
        <v>0</v>
      </c>
      <c r="Q113" s="9">
        <f t="shared" si="26"/>
        <v>53690.02</v>
      </c>
      <c r="S113" s="21" t="str">
        <f t="shared" si="27"/>
        <v>N.M.</v>
      </c>
      <c r="U113" s="9">
        <v>53690.02</v>
      </c>
      <c r="W113" s="9">
        <v>0</v>
      </c>
      <c r="Y113" s="9">
        <f t="shared" si="28"/>
        <v>53690.02</v>
      </c>
      <c r="AA113" s="21" t="str">
        <f t="shared" si="29"/>
        <v>N.M.</v>
      </c>
      <c r="AC113" s="9">
        <v>246307.23</v>
      </c>
      <c r="AE113" s="9">
        <v>0</v>
      </c>
      <c r="AG113" s="9">
        <f t="shared" si="30"/>
        <v>246307.23</v>
      </c>
      <c r="AI113" s="21" t="str">
        <f t="shared" si="31"/>
        <v>N.M.</v>
      </c>
    </row>
    <row r="114" spans="1:35" ht="12.75" outlineLevel="1">
      <c r="A114" s="1" t="s">
        <v>406</v>
      </c>
      <c r="B114" s="16" t="s">
        <v>407</v>
      </c>
      <c r="C114" s="1" t="s">
        <v>408</v>
      </c>
      <c r="E114" s="5">
        <v>302816.52</v>
      </c>
      <c r="G114" s="5">
        <v>0</v>
      </c>
      <c r="I114" s="9">
        <f t="shared" si="24"/>
        <v>302816.52</v>
      </c>
      <c r="K114" s="21" t="str">
        <f t="shared" si="25"/>
        <v>N.M.</v>
      </c>
      <c r="M114" s="9">
        <v>869662.92</v>
      </c>
      <c r="O114" s="9">
        <v>0</v>
      </c>
      <c r="Q114" s="9">
        <f t="shared" si="26"/>
        <v>869662.92</v>
      </c>
      <c r="S114" s="21" t="str">
        <f t="shared" si="27"/>
        <v>N.M.</v>
      </c>
      <c r="U114" s="9">
        <v>869662.92</v>
      </c>
      <c r="W114" s="9">
        <v>0</v>
      </c>
      <c r="Y114" s="9">
        <f t="shared" si="28"/>
        <v>869662.92</v>
      </c>
      <c r="AA114" s="21" t="str">
        <f t="shared" si="29"/>
        <v>N.M.</v>
      </c>
      <c r="AC114" s="9">
        <v>4828810.67</v>
      </c>
      <c r="AE114" s="9">
        <v>0</v>
      </c>
      <c r="AG114" s="9">
        <f t="shared" si="30"/>
        <v>4828810.67</v>
      </c>
      <c r="AI114" s="21" t="str">
        <f t="shared" si="31"/>
        <v>N.M.</v>
      </c>
    </row>
    <row r="115" spans="1:68" s="17" customFormat="1" ht="12.75">
      <c r="A115" s="17" t="s">
        <v>88</v>
      </c>
      <c r="B115" s="98"/>
      <c r="C115" s="17" t="s">
        <v>89</v>
      </c>
      <c r="D115" s="18"/>
      <c r="E115" s="18">
        <v>48986480.32400003</v>
      </c>
      <c r="F115" s="99"/>
      <c r="G115" s="99">
        <v>44240187.290000014</v>
      </c>
      <c r="H115" s="100"/>
      <c r="I115" s="18">
        <f aca="true" t="shared" si="32" ref="I115:I124">+E115-G115</f>
        <v>4746293.034000017</v>
      </c>
      <c r="J115" s="37" t="str">
        <f>IF((+E115-G115)=(I115),"  ",$AO$515)</f>
        <v>  </v>
      </c>
      <c r="K115" s="40">
        <f aca="true" t="shared" si="33" ref="K115:K124">IF(G115&lt;0,IF(I115=0,0,IF(OR(G115=0,E115=0),"N.M.",IF(ABS(I115/G115)&gt;=10,"N.M.",I115/(-G115)))),IF(I115=0,0,IF(OR(G115=0,E115=0),"N.M.",IF(ABS(I115/G115)&gt;=10,"N.M.",I115/G115))))</f>
        <v>0.10728465055736465</v>
      </c>
      <c r="L115" s="39"/>
      <c r="M115" s="8">
        <v>157267365.29</v>
      </c>
      <c r="N115" s="18"/>
      <c r="O115" s="8">
        <v>143840637.0369999</v>
      </c>
      <c r="P115" s="18"/>
      <c r="Q115" s="18">
        <f aca="true" t="shared" si="34" ref="Q115:Q124">+M115-O115</f>
        <v>13426728.25300008</v>
      </c>
      <c r="R115" s="37" t="str">
        <f>IF((+M115-O115)=(Q115),"  ",$AO$515)</f>
        <v>  </v>
      </c>
      <c r="S115" s="40">
        <f aca="true" t="shared" si="35" ref="S115:S124">IF(O115&lt;0,IF(Q115=0,0,IF(OR(O115=0,M115=0),"N.M.",IF(ABS(Q115/O115)&gt;=10,"N.M.",Q115/(-O115)))),IF(Q115=0,0,IF(OR(O115=0,M115=0),"N.M.",IF(ABS(Q115/O115)&gt;=10,"N.M.",Q115/O115))))</f>
        <v>0.09334447155949639</v>
      </c>
      <c r="T115" s="39"/>
      <c r="U115" s="18">
        <v>157267365.29</v>
      </c>
      <c r="V115" s="18"/>
      <c r="W115" s="18">
        <v>143840637.0369999</v>
      </c>
      <c r="X115" s="18"/>
      <c r="Y115" s="18">
        <f aca="true" t="shared" si="36" ref="Y115:Y124">+U115-W115</f>
        <v>13426728.25300008</v>
      </c>
      <c r="Z115" s="37" t="str">
        <f>IF((+U115-W115)=(Y115),"  ",$AO$515)</f>
        <v>  </v>
      </c>
      <c r="AA115" s="40">
        <f aca="true" t="shared" si="37" ref="AA115:AA124">IF(W115&lt;0,IF(Y115=0,0,IF(OR(W115=0,U115=0),"N.M.",IF(ABS(Y115/W115)&gt;=10,"N.M.",Y115/(-W115)))),IF(Y115=0,0,IF(OR(W115=0,U115=0),"N.M.",IF(ABS(Y115/W115)&gt;=10,"N.M.",Y115/W115))))</f>
        <v>0.09334447155949639</v>
      </c>
      <c r="AB115" s="39"/>
      <c r="AC115" s="18">
        <v>563724247.7919999</v>
      </c>
      <c r="AD115" s="18"/>
      <c r="AE115" s="18">
        <v>535139721.872</v>
      </c>
      <c r="AF115" s="18"/>
      <c r="AG115" s="18">
        <f aca="true" t="shared" si="38" ref="AG115:AG124">+AC115-AE115</f>
        <v>28584525.919999957</v>
      </c>
      <c r="AH115" s="37" t="str">
        <f>IF((+AC115-AE115)=(AG115),"  ",$AO$515)</f>
        <v>  </v>
      </c>
      <c r="AI115" s="40">
        <f aca="true" t="shared" si="39" ref="AI115:AI124">IF(AE115&lt;0,IF(AG115=0,0,IF(OR(AE115=0,AC115=0),"N.M.",IF(ABS(AG115/AE115)&gt;=10,"N.M.",AG115/(-AE115)))),IF(AG115=0,0,IF(OR(AE115=0,AC115=0),"N.M.",IF(ABS(AG115/AE115)&gt;=10,"N.M.",AG115/AE115))))</f>
        <v>0.05341507040442998</v>
      </c>
      <c r="AJ115" s="39"/>
      <c r="AK115" s="99"/>
      <c r="AL115" s="101"/>
      <c r="AM115" s="100"/>
      <c r="AN115" s="101"/>
      <c r="AO115" s="100"/>
      <c r="AP115" s="100"/>
      <c r="AQ115" s="102"/>
      <c r="AR115" s="100"/>
      <c r="AS115" s="99"/>
      <c r="AT115" s="99"/>
      <c r="AU115" s="99"/>
      <c r="AV115" s="99"/>
      <c r="AW115" s="100"/>
      <c r="AX115" s="100"/>
      <c r="AY115" s="102"/>
      <c r="AZ115" s="100"/>
      <c r="BA115" s="99"/>
      <c r="BB115" s="99"/>
      <c r="BC115" s="100"/>
      <c r="BD115" s="100"/>
      <c r="BE115" s="102"/>
      <c r="BF115" s="103"/>
      <c r="BG115" s="18"/>
      <c r="BH115" s="104"/>
      <c r="BI115" s="18"/>
      <c r="BJ115" s="104"/>
      <c r="BK115" s="18"/>
      <c r="BL115" s="104"/>
      <c r="BM115" s="18"/>
      <c r="BN115" s="104"/>
      <c r="BO115" s="104"/>
      <c r="BP115" s="104"/>
    </row>
    <row r="116" spans="1:35" ht="12.75" outlineLevel="1">
      <c r="A116" s="1" t="s">
        <v>409</v>
      </c>
      <c r="B116" s="16" t="s">
        <v>410</v>
      </c>
      <c r="C116" s="1" t="s">
        <v>411</v>
      </c>
      <c r="E116" s="5">
        <v>150975.26</v>
      </c>
      <c r="G116" s="5">
        <v>128459.28</v>
      </c>
      <c r="I116" s="9">
        <f t="shared" si="32"/>
        <v>22515.98000000001</v>
      </c>
      <c r="K116" s="21">
        <f t="shared" si="33"/>
        <v>0.1752771773280997</v>
      </c>
      <c r="M116" s="9">
        <v>421516.44</v>
      </c>
      <c r="O116" s="9">
        <v>255242.2</v>
      </c>
      <c r="Q116" s="9">
        <f t="shared" si="34"/>
        <v>166274.24</v>
      </c>
      <c r="S116" s="21">
        <f t="shared" si="35"/>
        <v>0.6514371056196819</v>
      </c>
      <c r="U116" s="9">
        <v>421516.44</v>
      </c>
      <c r="W116" s="9">
        <v>255242.2</v>
      </c>
      <c r="Y116" s="9">
        <f t="shared" si="36"/>
        <v>166274.24</v>
      </c>
      <c r="AA116" s="21">
        <f t="shared" si="37"/>
        <v>0.6514371056196819</v>
      </c>
      <c r="AC116" s="9">
        <v>1312822.74</v>
      </c>
      <c r="AE116" s="9">
        <v>1122857.22</v>
      </c>
      <c r="AG116" s="9">
        <f t="shared" si="38"/>
        <v>189965.52000000002</v>
      </c>
      <c r="AI116" s="21">
        <f t="shared" si="39"/>
        <v>0.16918047692653215</v>
      </c>
    </row>
    <row r="117" spans="1:35" ht="12.75" outlineLevel="1">
      <c r="A117" s="1" t="s">
        <v>412</v>
      </c>
      <c r="B117" s="16" t="s">
        <v>413</v>
      </c>
      <c r="C117" s="1" t="s">
        <v>414</v>
      </c>
      <c r="E117" s="5">
        <v>259420.43</v>
      </c>
      <c r="G117" s="5">
        <v>247242.56</v>
      </c>
      <c r="I117" s="9">
        <f t="shared" si="32"/>
        <v>12177.869999999995</v>
      </c>
      <c r="K117" s="21">
        <f t="shared" si="33"/>
        <v>0.0492547480498503</v>
      </c>
      <c r="M117" s="9">
        <v>611186.55</v>
      </c>
      <c r="O117" s="9">
        <v>829717.92</v>
      </c>
      <c r="Q117" s="9">
        <f t="shared" si="34"/>
        <v>-218531.37</v>
      </c>
      <c r="S117" s="21">
        <f t="shared" si="35"/>
        <v>-0.2633803184581092</v>
      </c>
      <c r="U117" s="9">
        <v>611186.55</v>
      </c>
      <c r="W117" s="9">
        <v>829717.92</v>
      </c>
      <c r="Y117" s="9">
        <f t="shared" si="36"/>
        <v>-218531.37</v>
      </c>
      <c r="AA117" s="21">
        <f t="shared" si="37"/>
        <v>-0.2633803184581092</v>
      </c>
      <c r="AC117" s="9">
        <v>2373114.38</v>
      </c>
      <c r="AE117" s="9">
        <v>3147603.92</v>
      </c>
      <c r="AG117" s="9">
        <f t="shared" si="38"/>
        <v>-774489.54</v>
      </c>
      <c r="AI117" s="21">
        <f t="shared" si="39"/>
        <v>-0.24605686092804208</v>
      </c>
    </row>
    <row r="118" spans="1:35" ht="12.75" outlineLevel="1">
      <c r="A118" s="1" t="s">
        <v>415</v>
      </c>
      <c r="B118" s="16" t="s">
        <v>416</v>
      </c>
      <c r="C118" s="1" t="s">
        <v>417</v>
      </c>
      <c r="E118" s="5">
        <v>0</v>
      </c>
      <c r="G118" s="5">
        <v>0</v>
      </c>
      <c r="I118" s="9">
        <f t="shared" si="32"/>
        <v>0</v>
      </c>
      <c r="K118" s="21">
        <f t="shared" si="33"/>
        <v>0</v>
      </c>
      <c r="M118" s="9">
        <v>0</v>
      </c>
      <c r="O118" s="9">
        <v>0</v>
      </c>
      <c r="Q118" s="9">
        <f t="shared" si="34"/>
        <v>0</v>
      </c>
      <c r="S118" s="21">
        <f t="shared" si="35"/>
        <v>0</v>
      </c>
      <c r="U118" s="9">
        <v>0</v>
      </c>
      <c r="W118" s="9">
        <v>0</v>
      </c>
      <c r="Y118" s="9">
        <f t="shared" si="36"/>
        <v>0</v>
      </c>
      <c r="AA118" s="21">
        <f t="shared" si="37"/>
        <v>0</v>
      </c>
      <c r="AC118" s="9">
        <v>0</v>
      </c>
      <c r="AE118" s="9">
        <v>22886.71</v>
      </c>
      <c r="AG118" s="9">
        <f t="shared" si="38"/>
        <v>-22886.71</v>
      </c>
      <c r="AI118" s="21" t="str">
        <f t="shared" si="39"/>
        <v>N.M.</v>
      </c>
    </row>
    <row r="119" spans="1:35" ht="12.75" outlineLevel="1">
      <c r="A119" s="1" t="s">
        <v>418</v>
      </c>
      <c r="B119" s="16" t="s">
        <v>419</v>
      </c>
      <c r="C119" s="1" t="s">
        <v>420</v>
      </c>
      <c r="E119" s="5">
        <v>6184806</v>
      </c>
      <c r="G119" s="5">
        <v>5150030</v>
      </c>
      <c r="I119" s="9">
        <f t="shared" si="32"/>
        <v>1034776</v>
      </c>
      <c r="K119" s="21">
        <f t="shared" si="33"/>
        <v>0.20092620819684545</v>
      </c>
      <c r="M119" s="9">
        <v>16045807</v>
      </c>
      <c r="O119" s="9">
        <v>10876593</v>
      </c>
      <c r="Q119" s="9">
        <f t="shared" si="34"/>
        <v>5169214</v>
      </c>
      <c r="S119" s="21">
        <f t="shared" si="35"/>
        <v>0.47526040553324006</v>
      </c>
      <c r="U119" s="9">
        <v>16045807</v>
      </c>
      <c r="W119" s="9">
        <v>10876593</v>
      </c>
      <c r="Y119" s="9">
        <f t="shared" si="36"/>
        <v>5169214</v>
      </c>
      <c r="AA119" s="21">
        <f t="shared" si="37"/>
        <v>0.47526040553324006</v>
      </c>
      <c r="AC119" s="9">
        <v>60943520.71</v>
      </c>
      <c r="AE119" s="9">
        <v>54494771</v>
      </c>
      <c r="AG119" s="9">
        <f t="shared" si="38"/>
        <v>6448749.710000001</v>
      </c>
      <c r="AI119" s="21">
        <f t="shared" si="39"/>
        <v>0.11833703659384129</v>
      </c>
    </row>
    <row r="120" spans="1:35" ht="12.75" outlineLevel="1">
      <c r="A120" s="1" t="s">
        <v>421</v>
      </c>
      <c r="B120" s="16" t="s">
        <v>422</v>
      </c>
      <c r="C120" s="1" t="s">
        <v>423</v>
      </c>
      <c r="E120" s="5">
        <v>21241.6</v>
      </c>
      <c r="G120" s="5">
        <v>25147.37</v>
      </c>
      <c r="I120" s="9">
        <f t="shared" si="32"/>
        <v>-3905.7700000000004</v>
      </c>
      <c r="K120" s="21">
        <f t="shared" si="33"/>
        <v>-0.15531524767798782</v>
      </c>
      <c r="M120" s="9">
        <v>63724.8</v>
      </c>
      <c r="O120" s="9">
        <v>75442.11</v>
      </c>
      <c r="Q120" s="9">
        <f t="shared" si="34"/>
        <v>-11717.309999999998</v>
      </c>
      <c r="S120" s="21">
        <f t="shared" si="35"/>
        <v>-0.15531524767798777</v>
      </c>
      <c r="U120" s="9">
        <v>63724.8</v>
      </c>
      <c r="W120" s="9">
        <v>75442.11</v>
      </c>
      <c r="Y120" s="9">
        <f t="shared" si="36"/>
        <v>-11717.309999999998</v>
      </c>
      <c r="AA120" s="21">
        <f t="shared" si="37"/>
        <v>-0.15531524767798777</v>
      </c>
      <c r="AC120" s="9">
        <v>290051.13</v>
      </c>
      <c r="AE120" s="9">
        <v>272883.57</v>
      </c>
      <c r="AG120" s="9">
        <f t="shared" si="38"/>
        <v>17167.559999999998</v>
      </c>
      <c r="AI120" s="21">
        <f t="shared" si="39"/>
        <v>0.06291166595335879</v>
      </c>
    </row>
    <row r="121" spans="1:68" s="17" customFormat="1" ht="12.75">
      <c r="A121" s="17" t="s">
        <v>90</v>
      </c>
      <c r="B121" s="98"/>
      <c r="C121" s="17" t="s">
        <v>1094</v>
      </c>
      <c r="D121" s="18"/>
      <c r="E121" s="18">
        <v>6616443.29</v>
      </c>
      <c r="F121" s="18"/>
      <c r="G121" s="18">
        <v>5550879.21</v>
      </c>
      <c r="H121" s="18"/>
      <c r="I121" s="18">
        <f t="shared" si="32"/>
        <v>1065564.08</v>
      </c>
      <c r="J121" s="37" t="str">
        <f>IF((+E121-G121)=(I121),"  ",$AO$515)</f>
        <v>  </v>
      </c>
      <c r="K121" s="40">
        <f t="shared" si="33"/>
        <v>0.19196311785714396</v>
      </c>
      <c r="L121" s="39"/>
      <c r="M121" s="8">
        <v>17142234.79</v>
      </c>
      <c r="N121" s="18"/>
      <c r="O121" s="8">
        <v>12036995.23</v>
      </c>
      <c r="P121" s="18"/>
      <c r="Q121" s="18">
        <f t="shared" si="34"/>
        <v>5105239.559999999</v>
      </c>
      <c r="R121" s="37" t="str">
        <f>IF((+M121-O121)=(Q121),"  ",$AO$515)</f>
        <v>  </v>
      </c>
      <c r="S121" s="40">
        <f t="shared" si="35"/>
        <v>0.424129067300461</v>
      </c>
      <c r="T121" s="39"/>
      <c r="U121" s="18">
        <v>17142234.79</v>
      </c>
      <c r="V121" s="18"/>
      <c r="W121" s="18">
        <v>12036995.23</v>
      </c>
      <c r="X121" s="18"/>
      <c r="Y121" s="18">
        <f t="shared" si="36"/>
        <v>5105239.559999999</v>
      </c>
      <c r="Z121" s="37" t="str">
        <f>IF((+U121-W121)=(Y121),"  ",$AO$515)</f>
        <v>  </v>
      </c>
      <c r="AA121" s="40">
        <f t="shared" si="37"/>
        <v>0.424129067300461</v>
      </c>
      <c r="AB121" s="39"/>
      <c r="AC121" s="18">
        <v>64919508.95999999</v>
      </c>
      <c r="AD121" s="18"/>
      <c r="AE121" s="18">
        <v>59061002.42</v>
      </c>
      <c r="AF121" s="18"/>
      <c r="AG121" s="18">
        <f t="shared" si="38"/>
        <v>5858506.539999992</v>
      </c>
      <c r="AH121" s="37" t="str">
        <f>IF((+AC121-AE121)=(AG121),"  ",$AO$515)</f>
        <v>  </v>
      </c>
      <c r="AI121" s="40">
        <f t="shared" si="39"/>
        <v>0.09919416027412546</v>
      </c>
      <c r="AJ121" s="39"/>
      <c r="AK121" s="18"/>
      <c r="AL121" s="18"/>
      <c r="AM121" s="18"/>
      <c r="AN121" s="18"/>
      <c r="AO121" s="18"/>
      <c r="AP121" s="85"/>
      <c r="AQ121" s="117"/>
      <c r="AR121" s="39"/>
      <c r="AS121" s="18"/>
      <c r="AT121" s="18"/>
      <c r="AU121" s="18"/>
      <c r="AV121" s="18"/>
      <c r="AW121" s="18"/>
      <c r="AX121" s="85"/>
      <c r="AY121" s="117"/>
      <c r="AZ121" s="39"/>
      <c r="BA121" s="18"/>
      <c r="BB121" s="18"/>
      <c r="BC121" s="18"/>
      <c r="BD121" s="85"/>
      <c r="BE121" s="117"/>
      <c r="BF121" s="39"/>
      <c r="BG121" s="18"/>
      <c r="BH121" s="104"/>
      <c r="BI121" s="18"/>
      <c r="BJ121" s="104"/>
      <c r="BK121" s="18"/>
      <c r="BL121" s="104"/>
      <c r="BM121" s="18"/>
      <c r="BN121" s="104"/>
      <c r="BO121" s="104"/>
      <c r="BP121" s="104"/>
    </row>
    <row r="122" spans="1:68" s="17" customFormat="1" ht="12.75">
      <c r="A122" s="17" t="s">
        <v>91</v>
      </c>
      <c r="B122" s="98"/>
      <c r="C122" s="17" t="s">
        <v>1095</v>
      </c>
      <c r="D122" s="18"/>
      <c r="E122" s="18">
        <v>55602923.61399999</v>
      </c>
      <c r="F122" s="18"/>
      <c r="G122" s="18">
        <v>49791066.5</v>
      </c>
      <c r="H122" s="18"/>
      <c r="I122" s="18">
        <f t="shared" si="32"/>
        <v>5811857.113999993</v>
      </c>
      <c r="J122" s="37" t="str">
        <f>IF((+E122-G122)=(I122),"  ",$AO$515)</f>
        <v>  </v>
      </c>
      <c r="K122" s="40">
        <f t="shared" si="33"/>
        <v>0.1167248971057889</v>
      </c>
      <c r="L122" s="39"/>
      <c r="M122" s="8">
        <v>174409600.08</v>
      </c>
      <c r="N122" s="18"/>
      <c r="O122" s="8">
        <v>155877632.267</v>
      </c>
      <c r="P122" s="18"/>
      <c r="Q122" s="18">
        <f t="shared" si="34"/>
        <v>18531967.813000023</v>
      </c>
      <c r="R122" s="37" t="str">
        <f>IF((+M122-O122)=(Q122),"  ",$AO$515)</f>
        <v>  </v>
      </c>
      <c r="S122" s="40">
        <f t="shared" si="35"/>
        <v>0.11888792216998106</v>
      </c>
      <c r="T122" s="39"/>
      <c r="U122" s="18">
        <v>174409600.08</v>
      </c>
      <c r="V122" s="18"/>
      <c r="W122" s="18">
        <v>155877632.267</v>
      </c>
      <c r="X122" s="18"/>
      <c r="Y122" s="18">
        <f t="shared" si="36"/>
        <v>18531967.813000023</v>
      </c>
      <c r="Z122" s="37" t="str">
        <f>IF((+U122-W122)=(Y122),"  ",$AO$515)</f>
        <v>  </v>
      </c>
      <c r="AA122" s="40">
        <f t="shared" si="37"/>
        <v>0.11888792216998106</v>
      </c>
      <c r="AB122" s="39"/>
      <c r="AC122" s="18">
        <v>628643756.7519999</v>
      </c>
      <c r="AD122" s="18"/>
      <c r="AE122" s="18">
        <v>594200724.2920002</v>
      </c>
      <c r="AF122" s="18"/>
      <c r="AG122" s="18">
        <f t="shared" si="38"/>
        <v>34443032.45999968</v>
      </c>
      <c r="AH122" s="37" t="str">
        <f>IF((+AC122-AE122)=(AG122),"  ",$AO$515)</f>
        <v>  </v>
      </c>
      <c r="AI122" s="40">
        <f t="shared" si="39"/>
        <v>0.05796531551024128</v>
      </c>
      <c r="AJ122" s="39"/>
      <c r="AK122" s="18"/>
      <c r="AL122" s="18"/>
      <c r="AM122" s="18"/>
      <c r="AN122" s="18"/>
      <c r="AO122" s="18"/>
      <c r="AP122" s="85"/>
      <c r="AQ122" s="117"/>
      <c r="AR122" s="39"/>
      <c r="AS122" s="18"/>
      <c r="AT122" s="18"/>
      <c r="AU122" s="18"/>
      <c r="AV122" s="18"/>
      <c r="AW122" s="18"/>
      <c r="AX122" s="85"/>
      <c r="AY122" s="117"/>
      <c r="AZ122" s="39"/>
      <c r="BA122" s="18"/>
      <c r="BB122" s="18"/>
      <c r="BC122" s="18"/>
      <c r="BD122" s="85"/>
      <c r="BE122" s="117"/>
      <c r="BF122" s="39"/>
      <c r="BG122" s="18"/>
      <c r="BH122" s="104"/>
      <c r="BI122" s="18"/>
      <c r="BJ122" s="104"/>
      <c r="BK122" s="18"/>
      <c r="BL122" s="104"/>
      <c r="BM122" s="18"/>
      <c r="BN122" s="104"/>
      <c r="BO122" s="104"/>
      <c r="BP122" s="104"/>
    </row>
    <row r="123" spans="1:68" s="90" customFormat="1" ht="12.75">
      <c r="A123" s="90" t="s">
        <v>27</v>
      </c>
      <c r="B123" s="91"/>
      <c r="C123" s="77" t="s">
        <v>1096</v>
      </c>
      <c r="D123" s="105"/>
      <c r="E123" s="105">
        <v>0</v>
      </c>
      <c r="F123" s="105"/>
      <c r="G123" s="105">
        <v>0</v>
      </c>
      <c r="H123" s="105"/>
      <c r="I123" s="9">
        <f t="shared" si="32"/>
        <v>0</v>
      </c>
      <c r="J123" s="37" t="str">
        <f>IF((+E123-G123)=(I123),"  ",$AO$515)</f>
        <v>  </v>
      </c>
      <c r="K123" s="38">
        <f t="shared" si="33"/>
        <v>0</v>
      </c>
      <c r="L123" s="39"/>
      <c r="M123" s="5">
        <v>0</v>
      </c>
      <c r="N123" s="9"/>
      <c r="O123" s="5">
        <v>0</v>
      </c>
      <c r="P123" s="9"/>
      <c r="Q123" s="9">
        <f t="shared" si="34"/>
        <v>0</v>
      </c>
      <c r="R123" s="37" t="str">
        <f>IF((+M123-O123)=(Q123),"  ",$AO$515)</f>
        <v>  </v>
      </c>
      <c r="S123" s="38">
        <f t="shared" si="35"/>
        <v>0</v>
      </c>
      <c r="T123" s="39"/>
      <c r="U123" s="9">
        <v>0</v>
      </c>
      <c r="V123" s="9"/>
      <c r="W123" s="9">
        <v>0</v>
      </c>
      <c r="X123" s="9"/>
      <c r="Y123" s="9">
        <f t="shared" si="36"/>
        <v>0</v>
      </c>
      <c r="Z123" s="37" t="str">
        <f>IF((+U123-W123)=(Y123),"  ",$AO$515)</f>
        <v>  </v>
      </c>
      <c r="AA123" s="38">
        <f t="shared" si="37"/>
        <v>0</v>
      </c>
      <c r="AB123" s="39"/>
      <c r="AC123" s="9">
        <v>0</v>
      </c>
      <c r="AD123" s="9"/>
      <c r="AE123" s="9">
        <v>0</v>
      </c>
      <c r="AF123" s="9"/>
      <c r="AG123" s="9">
        <f t="shared" si="38"/>
        <v>0</v>
      </c>
      <c r="AH123" s="37" t="str">
        <f>IF((+AC123-AE123)=(AG123),"  ",$AO$515)</f>
        <v>  </v>
      </c>
      <c r="AI123" s="38">
        <f t="shared" si="39"/>
        <v>0</v>
      </c>
      <c r="AJ123" s="39"/>
      <c r="AK123" s="105"/>
      <c r="AL123" s="105"/>
      <c r="AM123" s="105"/>
      <c r="AN123" s="105"/>
      <c r="AO123" s="105"/>
      <c r="AP123" s="106"/>
      <c r="AQ123" s="107"/>
      <c r="AR123" s="108"/>
      <c r="AS123" s="105"/>
      <c r="AT123" s="105"/>
      <c r="AU123" s="105"/>
      <c r="AV123" s="105"/>
      <c r="AW123" s="105"/>
      <c r="AX123" s="106"/>
      <c r="AY123" s="107"/>
      <c r="AZ123" s="108"/>
      <c r="BA123" s="105"/>
      <c r="BB123" s="105"/>
      <c r="BC123" s="105"/>
      <c r="BD123" s="106"/>
      <c r="BE123" s="107"/>
      <c r="BF123" s="108"/>
      <c r="BG123" s="105"/>
      <c r="BH123" s="109"/>
      <c r="BI123" s="105"/>
      <c r="BJ123" s="109"/>
      <c r="BK123" s="105"/>
      <c r="BL123" s="109"/>
      <c r="BM123" s="105"/>
      <c r="BN123" s="97"/>
      <c r="BO123" s="97"/>
      <c r="BP123" s="97"/>
    </row>
    <row r="124" spans="1:68" s="77" customFormat="1" ht="12.75">
      <c r="A124" s="77" t="s">
        <v>28</v>
      </c>
      <c r="B124" s="110"/>
      <c r="C124" s="77" t="s">
        <v>29</v>
      </c>
      <c r="D124" s="105"/>
      <c r="E124" s="105">
        <v>55602923.61399999</v>
      </c>
      <c r="F124" s="105"/>
      <c r="G124" s="105">
        <v>49791066.5</v>
      </c>
      <c r="H124" s="105"/>
      <c r="I124" s="9">
        <f t="shared" si="32"/>
        <v>5811857.113999993</v>
      </c>
      <c r="J124" s="37" t="str">
        <f>IF((+E124-G124)=(I124),"  ",$AO$515)</f>
        <v>  </v>
      </c>
      <c r="K124" s="38">
        <f t="shared" si="33"/>
        <v>0.1167248971057889</v>
      </c>
      <c r="L124" s="39"/>
      <c r="M124" s="5">
        <v>174409600.08</v>
      </c>
      <c r="N124" s="9"/>
      <c r="O124" s="5">
        <v>155877632.267</v>
      </c>
      <c r="P124" s="9"/>
      <c r="Q124" s="9">
        <f t="shared" si="34"/>
        <v>18531967.813000023</v>
      </c>
      <c r="R124" s="37" t="str">
        <f>IF((+M124-O124)=(Q124),"  ",$AO$515)</f>
        <v>  </v>
      </c>
      <c r="S124" s="38">
        <f t="shared" si="35"/>
        <v>0.11888792216998106</v>
      </c>
      <c r="T124" s="39"/>
      <c r="U124" s="9">
        <v>174409600.08</v>
      </c>
      <c r="V124" s="9"/>
      <c r="W124" s="9">
        <v>155877632.267</v>
      </c>
      <c r="X124" s="9"/>
      <c r="Y124" s="9">
        <f t="shared" si="36"/>
        <v>18531967.813000023</v>
      </c>
      <c r="Z124" s="37" t="str">
        <f>IF((+U124-W124)=(Y124),"  ",$AO$515)</f>
        <v>  </v>
      </c>
      <c r="AA124" s="38">
        <f t="shared" si="37"/>
        <v>0.11888792216998106</v>
      </c>
      <c r="AB124" s="39"/>
      <c r="AC124" s="9">
        <v>628643756.7519999</v>
      </c>
      <c r="AD124" s="9"/>
      <c r="AE124" s="9">
        <v>594200724.2920002</v>
      </c>
      <c r="AF124" s="9"/>
      <c r="AG124" s="9">
        <f t="shared" si="38"/>
        <v>34443032.45999968</v>
      </c>
      <c r="AH124" s="37" t="str">
        <f>IF((+AC124-AE124)=(AG124),"  ",$AO$515)</f>
        <v>  </v>
      </c>
      <c r="AI124" s="38">
        <f t="shared" si="39"/>
        <v>0.05796531551024128</v>
      </c>
      <c r="AJ124" s="39"/>
      <c r="AK124" s="105"/>
      <c r="AL124" s="105"/>
      <c r="AM124" s="105"/>
      <c r="AN124" s="105"/>
      <c r="AO124" s="105"/>
      <c r="AP124" s="106"/>
      <c r="AQ124" s="107"/>
      <c r="AR124" s="108"/>
      <c r="AS124" s="105"/>
      <c r="AT124" s="105"/>
      <c r="AU124" s="105"/>
      <c r="AV124" s="105"/>
      <c r="AW124" s="105"/>
      <c r="AX124" s="106"/>
      <c r="AY124" s="107"/>
      <c r="AZ124" s="108"/>
      <c r="BA124" s="105"/>
      <c r="BB124" s="105"/>
      <c r="BC124" s="105"/>
      <c r="BD124" s="106"/>
      <c r="BE124" s="107"/>
      <c r="BF124" s="108"/>
      <c r="BG124" s="105"/>
      <c r="BH124" s="109"/>
      <c r="BI124" s="105"/>
      <c r="BJ124" s="109"/>
      <c r="BK124" s="105"/>
      <c r="BL124" s="109"/>
      <c r="BM124" s="105"/>
      <c r="BN124" s="109"/>
      <c r="BO124" s="109"/>
      <c r="BP124" s="109"/>
    </row>
    <row r="125" spans="2:68" s="90" customFormat="1" ht="12.75">
      <c r="B125" s="91"/>
      <c r="D125" s="71"/>
      <c r="E125" s="41" t="str">
        <f>IF(ABS(E115+E121+E123-E124)&gt;$AO$511,$AO$514," ")</f>
        <v> </v>
      </c>
      <c r="F125" s="111"/>
      <c r="G125" s="41" t="str">
        <f>IF(ABS(G115+G121+G123-G124)&gt;$AO$511,$AO$514," ")</f>
        <v> </v>
      </c>
      <c r="H125" s="111"/>
      <c r="I125" s="41" t="str">
        <f>IF(ABS(I115+I121+I123-I124)&gt;$AO$511,$AO$514," ")</f>
        <v> </v>
      </c>
      <c r="J125" s="111"/>
      <c r="K125" s="111"/>
      <c r="L125" s="111"/>
      <c r="M125" s="41" t="str">
        <f>IF(ABS(M115+M121+M123-M124)&gt;$AO$511,$AO$514," ")</f>
        <v> </v>
      </c>
      <c r="N125" s="111"/>
      <c r="O125" s="41" t="str">
        <f>IF(ABS(O115+O121+O123-O124)&gt;$AO$511,$AO$514," ")</f>
        <v> </v>
      </c>
      <c r="P125" s="111"/>
      <c r="Q125" s="41" t="str">
        <f>IF(ABS(Q115+Q121+Q123-Q124)&gt;$AO$511,$AO$514," ")</f>
        <v> </v>
      </c>
      <c r="R125" s="111"/>
      <c r="S125" s="111"/>
      <c r="T125" s="111"/>
      <c r="U125" s="41" t="str">
        <f>IF(ABS(U115+U121+U123-U124)&gt;$AO$511,$AO$514," ")</f>
        <v> </v>
      </c>
      <c r="V125" s="111"/>
      <c r="W125" s="41" t="str">
        <f>IF(ABS(W115+W121+W123-W124)&gt;$AO$511,$AO$514," ")</f>
        <v> </v>
      </c>
      <c r="X125" s="111"/>
      <c r="Y125" s="41" t="str">
        <f>IF(ABS(Y115+Y121+Y123-Y124)&gt;$AO$511,$AO$514," ")</f>
        <v> </v>
      </c>
      <c r="Z125" s="111"/>
      <c r="AA125" s="111"/>
      <c r="AB125" s="111"/>
      <c r="AC125" s="41" t="str">
        <f>IF(ABS(AC115+AC121+AC123-AC124)&gt;$AO$511,$AO$514," ")</f>
        <v> </v>
      </c>
      <c r="AD125" s="111"/>
      <c r="AE125" s="41" t="str">
        <f>IF(ABS(AE115+AE121+AE123-AE124)&gt;$AO$511,$AO$514," ")</f>
        <v> </v>
      </c>
      <c r="AF125" s="111"/>
      <c r="AG125" s="41" t="str">
        <f>IF(ABS(AG115+AG121+AG123-AG124)&gt;$AO$511,$AO$514," ")</f>
        <v> </v>
      </c>
      <c r="AH125" s="111"/>
      <c r="AI125" s="111"/>
      <c r="AJ125" s="112"/>
      <c r="AK125" s="111"/>
      <c r="AL125" s="112"/>
      <c r="AM125" s="111"/>
      <c r="AN125" s="112"/>
      <c r="AO125" s="111"/>
      <c r="AP125" s="71"/>
      <c r="AQ125" s="113"/>
      <c r="AR125" s="71"/>
      <c r="AS125" s="111"/>
      <c r="AT125" s="112"/>
      <c r="AU125" s="111"/>
      <c r="AV125" s="112"/>
      <c r="AW125" s="111"/>
      <c r="AX125" s="71"/>
      <c r="AY125" s="113"/>
      <c r="AZ125" s="71"/>
      <c r="BA125" s="111"/>
      <c r="BB125" s="112"/>
      <c r="BC125" s="111"/>
      <c r="BD125" s="71"/>
      <c r="BE125" s="113"/>
      <c r="BG125" s="71"/>
      <c r="BH125" s="97"/>
      <c r="BI125" s="71"/>
      <c r="BJ125" s="97"/>
      <c r="BK125" s="71"/>
      <c r="BL125" s="97"/>
      <c r="BM125" s="71"/>
      <c r="BN125" s="97"/>
      <c r="BO125" s="97"/>
      <c r="BP125" s="97"/>
    </row>
    <row r="126" spans="2:68" s="90" customFormat="1" ht="12.75">
      <c r="B126" s="91"/>
      <c r="C126" s="77" t="s">
        <v>30</v>
      </c>
      <c r="D126" s="71"/>
      <c r="E126" s="71"/>
      <c r="F126" s="97"/>
      <c r="G126" s="71"/>
      <c r="H126" s="97"/>
      <c r="I126" s="71"/>
      <c r="J126" s="97"/>
      <c r="K126" s="71"/>
      <c r="L126" s="97"/>
      <c r="M126" s="71"/>
      <c r="N126" s="97"/>
      <c r="O126" s="71"/>
      <c r="P126" s="97"/>
      <c r="Q126" s="71"/>
      <c r="R126" s="97"/>
      <c r="S126" s="71"/>
      <c r="T126" s="97"/>
      <c r="U126" s="71"/>
      <c r="V126" s="97"/>
      <c r="W126" s="71"/>
      <c r="X126" s="97"/>
      <c r="Y126" s="71"/>
      <c r="Z126" s="97"/>
      <c r="AA126" s="71"/>
      <c r="AB126" s="97"/>
      <c r="AC126" s="71"/>
      <c r="AD126" s="97"/>
      <c r="AE126" s="71"/>
      <c r="AF126" s="97"/>
      <c r="AG126" s="71"/>
      <c r="AH126" s="97"/>
      <c r="AI126" s="71"/>
      <c r="AJ126" s="71"/>
      <c r="AK126" s="71"/>
      <c r="AL126" s="71"/>
      <c r="AM126" s="71"/>
      <c r="AN126" s="71"/>
      <c r="AO126" s="71"/>
      <c r="AP126" s="71"/>
      <c r="AQ126" s="113"/>
      <c r="AR126" s="71"/>
      <c r="AS126" s="71"/>
      <c r="AT126" s="97"/>
      <c r="AU126" s="71"/>
      <c r="AV126" s="71"/>
      <c r="AW126" s="71"/>
      <c r="AX126" s="71"/>
      <c r="AY126" s="113"/>
      <c r="AZ126" s="71"/>
      <c r="BA126" s="71"/>
      <c r="BB126" s="71"/>
      <c r="BC126" s="71"/>
      <c r="BD126" s="71"/>
      <c r="BE126" s="113"/>
      <c r="BG126" s="71"/>
      <c r="BH126" s="97"/>
      <c r="BI126" s="71"/>
      <c r="BJ126" s="97"/>
      <c r="BK126" s="71"/>
      <c r="BL126" s="97"/>
      <c r="BM126" s="71"/>
      <c r="BN126" s="97"/>
      <c r="BO126" s="97"/>
      <c r="BP126" s="97"/>
    </row>
    <row r="127" spans="2:68" s="90" customFormat="1" ht="12.75">
      <c r="B127" s="91"/>
      <c r="C127" s="77" t="s">
        <v>31</v>
      </c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113"/>
      <c r="AR127" s="71"/>
      <c r="AS127" s="71"/>
      <c r="AT127" s="71"/>
      <c r="AU127" s="71"/>
      <c r="AV127" s="71"/>
      <c r="AW127" s="71"/>
      <c r="AX127" s="71"/>
      <c r="AY127" s="113"/>
      <c r="AZ127" s="71"/>
      <c r="BA127" s="71"/>
      <c r="BB127" s="71"/>
      <c r="BC127" s="71"/>
      <c r="BD127" s="71"/>
      <c r="BE127" s="113"/>
      <c r="BG127" s="71"/>
      <c r="BH127" s="97"/>
      <c r="BI127" s="71"/>
      <c r="BJ127" s="97"/>
      <c r="BK127" s="71"/>
      <c r="BL127" s="97"/>
      <c r="BM127" s="71"/>
      <c r="BN127" s="97"/>
      <c r="BO127" s="97"/>
      <c r="BP127" s="97"/>
    </row>
    <row r="128" spans="1:35" ht="12.75" outlineLevel="1">
      <c r="A128" s="1" t="s">
        <v>424</v>
      </c>
      <c r="B128" s="16" t="s">
        <v>425</v>
      </c>
      <c r="C128" s="1" t="s">
        <v>1097</v>
      </c>
      <c r="E128" s="5">
        <v>23985.264</v>
      </c>
      <c r="G128" s="5">
        <v>26962.205</v>
      </c>
      <c r="I128" s="9">
        <f aca="true" t="shared" si="40" ref="I128:I135">+E128-G128</f>
        <v>-2976.9410000000025</v>
      </c>
      <c r="K128" s="21">
        <f aca="true" t="shared" si="41" ref="K128:K135">IF(G128&lt;0,IF(I128=0,0,IF(OR(G128=0,E128=0),"N.M.",IF(ABS(I128/G128)&gt;=10,"N.M.",I128/(-G128)))),IF(I128=0,0,IF(OR(G128=0,E128=0),"N.M.",IF(ABS(I128/G128)&gt;=10,"N.M.",I128/G128))))</f>
        <v>-0.11041162990934912</v>
      </c>
      <c r="M128" s="9">
        <v>82312.922</v>
      </c>
      <c r="O128" s="9">
        <v>83960.158</v>
      </c>
      <c r="Q128" s="9">
        <f aca="true" t="shared" si="42" ref="Q128:Q135">(+M128-O128)</f>
        <v>-1647.2359999999899</v>
      </c>
      <c r="S128" s="21">
        <f aca="true" t="shared" si="43" ref="S128:S135">IF(O128&lt;0,IF(Q128=0,0,IF(OR(O128=0,M128=0),"N.M.",IF(ABS(Q128/O128)&gt;=10,"N.M.",Q128/(-O128)))),IF(Q128=0,0,IF(OR(O128=0,M128=0),"N.M.",IF(ABS(Q128/O128)&gt;=10,"N.M.",Q128/O128))))</f>
        <v>-0.019619257981863134</v>
      </c>
      <c r="U128" s="9">
        <v>82312.922</v>
      </c>
      <c r="W128" s="9">
        <v>83960.158</v>
      </c>
      <c r="Y128" s="9">
        <f aca="true" t="shared" si="44" ref="Y128:Y135">(+U128-W128)</f>
        <v>-1647.2359999999899</v>
      </c>
      <c r="AA128" s="21">
        <f aca="true" t="shared" si="45" ref="AA128:AA135">IF(W128&lt;0,IF(Y128=0,0,IF(OR(W128=0,U128=0),"N.M.",IF(ABS(Y128/W128)&gt;=10,"N.M.",Y128/(-W128)))),IF(Y128=0,0,IF(OR(W128=0,U128=0),"N.M.",IF(ABS(Y128/W128)&gt;=10,"N.M.",Y128/W128))))</f>
        <v>-0.019619257981863134</v>
      </c>
      <c r="AC128" s="9">
        <v>367603.13</v>
      </c>
      <c r="AE128" s="9">
        <v>533713.211</v>
      </c>
      <c r="AG128" s="9">
        <f aca="true" t="shared" si="46" ref="AG128:AG135">(+AC128-AE128)</f>
        <v>-166110.081</v>
      </c>
      <c r="AI128" s="21">
        <f aca="true" t="shared" si="47" ref="AI128:AI135">IF(AE128&lt;0,IF(AG128=0,0,IF(OR(AE128=0,AC128=0),"N.M.",IF(ABS(AG128/AE128)&gt;=10,"N.M.",AG128/(-AE128)))),IF(AG128=0,0,IF(OR(AE128=0,AC128=0),"N.M.",IF(ABS(AG128/AE128)&gt;=10,"N.M.",AG128/AE128))))</f>
        <v>-0.3112347185275127</v>
      </c>
    </row>
    <row r="129" spans="1:35" ht="12.75" outlineLevel="1">
      <c r="A129" s="1" t="s">
        <v>426</v>
      </c>
      <c r="B129" s="16" t="s">
        <v>427</v>
      </c>
      <c r="C129" s="1" t="s">
        <v>1098</v>
      </c>
      <c r="E129" s="5">
        <v>16120997.76</v>
      </c>
      <c r="G129" s="5">
        <v>13296773.1</v>
      </c>
      <c r="I129" s="9">
        <f t="shared" si="40"/>
        <v>2824224.66</v>
      </c>
      <c r="K129" s="21">
        <f t="shared" si="41"/>
        <v>0.21239925196587736</v>
      </c>
      <c r="M129" s="9">
        <v>41742108.63</v>
      </c>
      <c r="O129" s="9">
        <v>36539051.41</v>
      </c>
      <c r="Q129" s="9">
        <f t="shared" si="42"/>
        <v>5203057.220000006</v>
      </c>
      <c r="S129" s="21">
        <f t="shared" si="43"/>
        <v>0.14239716191909774</v>
      </c>
      <c r="U129" s="9">
        <v>41742108.63</v>
      </c>
      <c r="W129" s="9">
        <v>36539051.41</v>
      </c>
      <c r="Y129" s="9">
        <f t="shared" si="44"/>
        <v>5203057.220000006</v>
      </c>
      <c r="AA129" s="21">
        <f t="shared" si="45"/>
        <v>0.14239716191909774</v>
      </c>
      <c r="AC129" s="9">
        <v>148240146.58</v>
      </c>
      <c r="AE129" s="9">
        <v>137107171.94</v>
      </c>
      <c r="AG129" s="9">
        <f t="shared" si="46"/>
        <v>11132974.640000015</v>
      </c>
      <c r="AI129" s="21">
        <f t="shared" si="47"/>
        <v>0.08119906845479943</v>
      </c>
    </row>
    <row r="130" spans="1:35" ht="12.75" outlineLevel="1">
      <c r="A130" s="1" t="s">
        <v>428</v>
      </c>
      <c r="B130" s="16" t="s">
        <v>429</v>
      </c>
      <c r="C130" s="1" t="s">
        <v>1099</v>
      </c>
      <c r="E130" s="5">
        <v>232546.78</v>
      </c>
      <c r="G130" s="5">
        <v>266490.03</v>
      </c>
      <c r="I130" s="9">
        <f t="shared" si="40"/>
        <v>-33943.25000000003</v>
      </c>
      <c r="K130" s="21">
        <f t="shared" si="41"/>
        <v>-0.12737155682709791</v>
      </c>
      <c r="M130" s="9">
        <v>621201.46</v>
      </c>
      <c r="O130" s="9">
        <v>757361.11</v>
      </c>
      <c r="Q130" s="9">
        <f t="shared" si="42"/>
        <v>-136159.65000000002</v>
      </c>
      <c r="S130" s="21">
        <f t="shared" si="43"/>
        <v>-0.179781676405328</v>
      </c>
      <c r="U130" s="9">
        <v>621201.46</v>
      </c>
      <c r="W130" s="9">
        <v>757361.11</v>
      </c>
      <c r="Y130" s="9">
        <f t="shared" si="44"/>
        <v>-136159.65000000002</v>
      </c>
      <c r="AA130" s="21">
        <f t="shared" si="45"/>
        <v>-0.179781676405328</v>
      </c>
      <c r="AC130" s="9">
        <v>2572462.15</v>
      </c>
      <c r="AE130" s="9">
        <v>2941397.51</v>
      </c>
      <c r="AG130" s="9">
        <f t="shared" si="46"/>
        <v>-368935.35999999987</v>
      </c>
      <c r="AI130" s="21">
        <f t="shared" si="47"/>
        <v>-0.12542859601455225</v>
      </c>
    </row>
    <row r="131" spans="1:35" ht="12.75" outlineLevel="1">
      <c r="A131" s="1" t="s">
        <v>430</v>
      </c>
      <c r="B131" s="16" t="s">
        <v>431</v>
      </c>
      <c r="C131" s="1" t="s">
        <v>1100</v>
      </c>
      <c r="E131" s="5">
        <v>-704481</v>
      </c>
      <c r="G131" s="5">
        <v>985101</v>
      </c>
      <c r="I131" s="9">
        <f t="shared" si="40"/>
        <v>-1689582</v>
      </c>
      <c r="K131" s="21">
        <f t="shared" si="41"/>
        <v>-1.715135808409493</v>
      </c>
      <c r="M131" s="9">
        <v>5724268</v>
      </c>
      <c r="O131" s="9">
        <v>10765</v>
      </c>
      <c r="Q131" s="9">
        <f t="shared" si="42"/>
        <v>5713503</v>
      </c>
      <c r="S131" s="21" t="str">
        <f t="shared" si="43"/>
        <v>N.M.</v>
      </c>
      <c r="U131" s="9">
        <v>5724268</v>
      </c>
      <c r="W131" s="9">
        <v>10765</v>
      </c>
      <c r="Y131" s="9">
        <f t="shared" si="44"/>
        <v>5713503</v>
      </c>
      <c r="AA131" s="21" t="str">
        <f t="shared" si="45"/>
        <v>N.M.</v>
      </c>
      <c r="AC131" s="9">
        <v>2135218</v>
      </c>
      <c r="AE131" s="9">
        <v>-627630</v>
      </c>
      <c r="AG131" s="9">
        <f t="shared" si="46"/>
        <v>2762848</v>
      </c>
      <c r="AI131" s="21">
        <f t="shared" si="47"/>
        <v>4.402033044946863</v>
      </c>
    </row>
    <row r="132" spans="1:35" ht="12.75" outlineLevel="1">
      <c r="A132" s="1" t="s">
        <v>432</v>
      </c>
      <c r="B132" s="16" t="s">
        <v>433</v>
      </c>
      <c r="C132" s="1" t="s">
        <v>1101</v>
      </c>
      <c r="E132" s="5">
        <v>0</v>
      </c>
      <c r="G132" s="5">
        <v>0</v>
      </c>
      <c r="I132" s="9">
        <f t="shared" si="40"/>
        <v>0</v>
      </c>
      <c r="K132" s="21">
        <f t="shared" si="41"/>
        <v>0</v>
      </c>
      <c r="M132" s="9">
        <v>0</v>
      </c>
      <c r="O132" s="9">
        <v>0</v>
      </c>
      <c r="Q132" s="9">
        <f t="shared" si="42"/>
        <v>0</v>
      </c>
      <c r="S132" s="21">
        <f t="shared" si="43"/>
        <v>0</v>
      </c>
      <c r="U132" s="9">
        <v>0</v>
      </c>
      <c r="W132" s="9">
        <v>0</v>
      </c>
      <c r="Y132" s="9">
        <f t="shared" si="44"/>
        <v>0</v>
      </c>
      <c r="AA132" s="21">
        <f t="shared" si="45"/>
        <v>0</v>
      </c>
      <c r="AC132" s="9">
        <v>-1</v>
      </c>
      <c r="AE132" s="9">
        <v>1</v>
      </c>
      <c r="AG132" s="9">
        <f t="shared" si="46"/>
        <v>-2</v>
      </c>
      <c r="AI132" s="21">
        <f t="shared" si="47"/>
        <v>-2</v>
      </c>
    </row>
    <row r="133" spans="1:35" ht="12.75" outlineLevel="1">
      <c r="A133" s="1" t="s">
        <v>434</v>
      </c>
      <c r="B133" s="16" t="s">
        <v>435</v>
      </c>
      <c r="C133" s="1" t="s">
        <v>1102</v>
      </c>
      <c r="E133" s="5">
        <v>6745.94</v>
      </c>
      <c r="G133" s="5">
        <v>36882.75</v>
      </c>
      <c r="I133" s="9">
        <f t="shared" si="40"/>
        <v>-30136.81</v>
      </c>
      <c r="K133" s="21">
        <f t="shared" si="41"/>
        <v>-0.8170976947217873</v>
      </c>
      <c r="M133" s="9">
        <v>463717.8</v>
      </c>
      <c r="O133" s="9">
        <v>334183.88</v>
      </c>
      <c r="Q133" s="9">
        <f t="shared" si="42"/>
        <v>129533.91999999998</v>
      </c>
      <c r="S133" s="21">
        <f t="shared" si="43"/>
        <v>0.3876127118998079</v>
      </c>
      <c r="U133" s="9">
        <v>463717.8</v>
      </c>
      <c r="W133" s="9">
        <v>334183.88</v>
      </c>
      <c r="Y133" s="9">
        <f t="shared" si="44"/>
        <v>129533.91999999998</v>
      </c>
      <c r="AA133" s="21">
        <f t="shared" si="45"/>
        <v>0.3876127118998079</v>
      </c>
      <c r="AC133" s="9">
        <v>1707561.02</v>
      </c>
      <c r="AE133" s="9">
        <v>2638256.84</v>
      </c>
      <c r="AG133" s="9">
        <f t="shared" si="46"/>
        <v>-930695.8199999998</v>
      </c>
      <c r="AI133" s="21">
        <f t="shared" si="47"/>
        <v>-0.3527692246976227</v>
      </c>
    </row>
    <row r="134" spans="1:35" ht="12.75" outlineLevel="1">
      <c r="A134" s="1" t="s">
        <v>436</v>
      </c>
      <c r="B134" s="16" t="s">
        <v>437</v>
      </c>
      <c r="C134" s="1" t="s">
        <v>1103</v>
      </c>
      <c r="E134" s="5">
        <v>360364.45</v>
      </c>
      <c r="G134" s="5">
        <v>0</v>
      </c>
      <c r="I134" s="9">
        <f t="shared" si="40"/>
        <v>360364.45</v>
      </c>
      <c r="K134" s="21" t="str">
        <f t="shared" si="41"/>
        <v>N.M.</v>
      </c>
      <c r="M134" s="9">
        <v>1154927.18</v>
      </c>
      <c r="O134" s="9">
        <v>0</v>
      </c>
      <c r="Q134" s="9">
        <f t="shared" si="42"/>
        <v>1154927.18</v>
      </c>
      <c r="S134" s="21" t="str">
        <f t="shared" si="43"/>
        <v>N.M.</v>
      </c>
      <c r="U134" s="9">
        <v>1154927.18</v>
      </c>
      <c r="W134" s="9">
        <v>0</v>
      </c>
      <c r="Y134" s="9">
        <f t="shared" si="44"/>
        <v>1154927.18</v>
      </c>
      <c r="AA134" s="21" t="str">
        <f t="shared" si="45"/>
        <v>N.M.</v>
      </c>
      <c r="AC134" s="9">
        <v>3398823.26</v>
      </c>
      <c r="AE134" s="9">
        <v>0</v>
      </c>
      <c r="AG134" s="9">
        <f t="shared" si="46"/>
        <v>3398823.26</v>
      </c>
      <c r="AI134" s="21" t="str">
        <f t="shared" si="47"/>
        <v>N.M.</v>
      </c>
    </row>
    <row r="135" spans="1:35" ht="12.75" outlineLevel="1">
      <c r="A135" s="1" t="s">
        <v>438</v>
      </c>
      <c r="B135" s="16" t="s">
        <v>439</v>
      </c>
      <c r="C135" s="1" t="s">
        <v>1104</v>
      </c>
      <c r="E135" s="5">
        <v>-360364.45</v>
      </c>
      <c r="G135" s="5">
        <v>0</v>
      </c>
      <c r="I135" s="9">
        <f t="shared" si="40"/>
        <v>-360364.45</v>
      </c>
      <c r="K135" s="21" t="str">
        <f t="shared" si="41"/>
        <v>N.M.</v>
      </c>
      <c r="M135" s="9">
        <v>-1154927.18</v>
      </c>
      <c r="O135" s="9">
        <v>0</v>
      </c>
      <c r="Q135" s="9">
        <f t="shared" si="42"/>
        <v>-1154927.18</v>
      </c>
      <c r="S135" s="21" t="str">
        <f t="shared" si="43"/>
        <v>N.M.</v>
      </c>
      <c r="U135" s="9">
        <v>-1154927.18</v>
      </c>
      <c r="W135" s="9">
        <v>0</v>
      </c>
      <c r="Y135" s="9">
        <f t="shared" si="44"/>
        <v>-1154927.18</v>
      </c>
      <c r="AA135" s="21" t="str">
        <f t="shared" si="45"/>
        <v>N.M.</v>
      </c>
      <c r="AC135" s="9">
        <v>-3398823.26</v>
      </c>
      <c r="AE135" s="9">
        <v>0</v>
      </c>
      <c r="AG135" s="9">
        <f t="shared" si="46"/>
        <v>-3398823.26</v>
      </c>
      <c r="AI135" s="21" t="str">
        <f t="shared" si="47"/>
        <v>N.M.</v>
      </c>
    </row>
    <row r="136" spans="1:68" s="90" customFormat="1" ht="12.75">
      <c r="A136" s="90" t="s">
        <v>32</v>
      </c>
      <c r="B136" s="91"/>
      <c r="C136" s="77" t="s">
        <v>1105</v>
      </c>
      <c r="D136" s="105"/>
      <c r="E136" s="105">
        <v>15679794.743999999</v>
      </c>
      <c r="F136" s="105"/>
      <c r="G136" s="105">
        <v>14612209.084999999</v>
      </c>
      <c r="H136" s="105"/>
      <c r="I136" s="9">
        <f>+E136-G136</f>
        <v>1067585.659</v>
      </c>
      <c r="J136" s="37" t="str">
        <f>IF((+E136-G136)=(I136),"  ",$AO$515)</f>
        <v>  </v>
      </c>
      <c r="K136" s="38">
        <f>IF(G136&lt;0,IF(I136=0,0,IF(OR(G136=0,E136=0),"N.M.",IF(ABS(I136/G136)&gt;=10,"N.M.",I136/(-G136)))),IF(I136=0,0,IF(OR(G136=0,E136=0),"N.M.",IF(ABS(I136/G136)&gt;=10,"N.M.",I136/G136))))</f>
        <v>0.07306120880079099</v>
      </c>
      <c r="L136" s="39"/>
      <c r="M136" s="5">
        <v>48633608.812</v>
      </c>
      <c r="N136" s="9"/>
      <c r="O136" s="5">
        <v>37725321.558</v>
      </c>
      <c r="P136" s="9"/>
      <c r="Q136" s="9">
        <f>(+M136-O136)</f>
        <v>10908287.254</v>
      </c>
      <c r="R136" s="37" t="str">
        <f>IF((+M136-O136)=(Q136),"  ",$AO$515)</f>
        <v>  </v>
      </c>
      <c r="S136" s="38">
        <f>IF(O136&lt;0,IF(Q136=0,0,IF(OR(O136=0,M136=0),"N.M.",IF(ABS(Q136/O136)&gt;=10,"N.M.",Q136/(-O136)))),IF(Q136=0,0,IF(OR(O136=0,M136=0),"N.M.",IF(ABS(Q136/O136)&gt;=10,"N.M.",Q136/O136))))</f>
        <v>0.28915027900370005</v>
      </c>
      <c r="T136" s="39"/>
      <c r="U136" s="9">
        <v>48633608.812</v>
      </c>
      <c r="V136" s="9"/>
      <c r="W136" s="9">
        <v>37725321.558</v>
      </c>
      <c r="X136" s="9"/>
      <c r="Y136" s="9">
        <f>(+U136-W136)</f>
        <v>10908287.254</v>
      </c>
      <c r="Z136" s="37" t="str">
        <f>IF((+U136-W136)=(Y136),"  ",$AO$515)</f>
        <v>  </v>
      </c>
      <c r="AA136" s="38">
        <f>IF(W136&lt;0,IF(Y136=0,0,IF(OR(W136=0,U136=0),"N.M.",IF(ABS(Y136/W136)&gt;=10,"N.M.",Y136/(-W136)))),IF(Y136=0,0,IF(OR(W136=0,U136=0),"N.M.",IF(ABS(Y136/W136)&gt;=10,"N.M.",Y136/W136))))</f>
        <v>0.28915027900370005</v>
      </c>
      <c r="AB136" s="39"/>
      <c r="AC136" s="9">
        <v>155022989.88000003</v>
      </c>
      <c r="AD136" s="9"/>
      <c r="AE136" s="9">
        <v>142592910.50100002</v>
      </c>
      <c r="AF136" s="9"/>
      <c r="AG136" s="9">
        <f>(+AC136-AE136)</f>
        <v>12430079.379000008</v>
      </c>
      <c r="AH136" s="37" t="str">
        <f>IF((+AC136-AE136)=(AG136),"  ",$AO$515)</f>
        <v>  </v>
      </c>
      <c r="AI136" s="38">
        <f>IF(AE136&lt;0,IF(AG136=0,0,IF(OR(AE136=0,AC136=0),"N.M.",IF(ABS(AG136/AE136)&gt;=10,"N.M.",AG136/(-AE136)))),IF(AG136=0,0,IF(OR(AE136=0,AC136=0),"N.M.",IF(ABS(AG136/AE136)&gt;=10,"N.M.",AG136/AE136))))</f>
        <v>0.08717179090690372</v>
      </c>
      <c r="AJ136" s="105"/>
      <c r="AK136" s="105"/>
      <c r="AL136" s="105"/>
      <c r="AM136" s="105"/>
      <c r="AN136" s="105"/>
      <c r="AO136" s="105"/>
      <c r="AP136" s="106"/>
      <c r="AQ136" s="107"/>
      <c r="AR136" s="108"/>
      <c r="AS136" s="105"/>
      <c r="AT136" s="105"/>
      <c r="AU136" s="105"/>
      <c r="AV136" s="105"/>
      <c r="AW136" s="105"/>
      <c r="AX136" s="106"/>
      <c r="AY136" s="107"/>
      <c r="AZ136" s="108"/>
      <c r="BA136" s="105"/>
      <c r="BB136" s="105"/>
      <c r="BC136" s="105"/>
      <c r="BD136" s="106"/>
      <c r="BE136" s="107"/>
      <c r="BF136" s="108"/>
      <c r="BG136" s="105"/>
      <c r="BH136" s="109"/>
      <c r="BI136" s="105"/>
      <c r="BJ136" s="109"/>
      <c r="BK136" s="105"/>
      <c r="BL136" s="109"/>
      <c r="BM136" s="105"/>
      <c r="BN136" s="97"/>
      <c r="BO136" s="97"/>
      <c r="BP136" s="97"/>
    </row>
    <row r="137" spans="1:35" ht="12.75" outlineLevel="1">
      <c r="A137" s="1" t="s">
        <v>440</v>
      </c>
      <c r="B137" s="16" t="s">
        <v>441</v>
      </c>
      <c r="C137" s="1" t="s">
        <v>1106</v>
      </c>
      <c r="E137" s="5">
        <v>0</v>
      </c>
      <c r="G137" s="5">
        <v>0</v>
      </c>
      <c r="I137" s="9">
        <f aca="true" t="shared" si="48" ref="I137:I158">+E137-G137</f>
        <v>0</v>
      </c>
      <c r="K137" s="21">
        <f aca="true" t="shared" si="49" ref="K137:K158">IF(G137&lt;0,IF(I137=0,0,IF(OR(G137=0,E137=0),"N.M.",IF(ABS(I137/G137)&gt;=10,"N.M.",I137/(-G137)))),IF(I137=0,0,IF(OR(G137=0,E137=0),"N.M.",IF(ABS(I137/G137)&gt;=10,"N.M.",I137/G137))))</f>
        <v>0</v>
      </c>
      <c r="M137" s="9">
        <v>0</v>
      </c>
      <c r="O137" s="9">
        <v>0</v>
      </c>
      <c r="Q137" s="9">
        <f aca="true" t="shared" si="50" ref="Q137:Q158">(+M137-O137)</f>
        <v>0</v>
      </c>
      <c r="S137" s="21">
        <f aca="true" t="shared" si="51" ref="S137:S158">IF(O137&lt;0,IF(Q137=0,0,IF(OR(O137=0,M137=0),"N.M.",IF(ABS(Q137/O137)&gt;=10,"N.M.",Q137/(-O137)))),IF(Q137=0,0,IF(OR(O137=0,M137=0),"N.M.",IF(ABS(Q137/O137)&gt;=10,"N.M.",Q137/O137))))</f>
        <v>0</v>
      </c>
      <c r="U137" s="9">
        <v>0</v>
      </c>
      <c r="W137" s="9">
        <v>0</v>
      </c>
      <c r="Y137" s="9">
        <f aca="true" t="shared" si="52" ref="Y137:Y158">(+U137-W137)</f>
        <v>0</v>
      </c>
      <c r="AA137" s="21">
        <f aca="true" t="shared" si="53" ref="AA137:AA158">IF(W137&lt;0,IF(Y137=0,0,IF(OR(W137=0,U137=0),"N.M.",IF(ABS(Y137/W137)&gt;=10,"N.M.",Y137/(-W137)))),IF(Y137=0,0,IF(OR(W137=0,U137=0),"N.M.",IF(ABS(Y137/W137)&gt;=10,"N.M.",Y137/W137))))</f>
        <v>0</v>
      </c>
      <c r="AC137" s="9">
        <v>0</v>
      </c>
      <c r="AE137" s="9">
        <v>12611.87</v>
      </c>
      <c r="AG137" s="9">
        <f aca="true" t="shared" si="54" ref="AG137:AG158">(+AC137-AE137)</f>
        <v>-12611.87</v>
      </c>
      <c r="AI137" s="21" t="str">
        <f aca="true" t="shared" si="55" ref="AI137:AI158">IF(AE137&lt;0,IF(AG137=0,0,IF(OR(AE137=0,AC137=0),"N.M.",IF(ABS(AG137/AE137)&gt;=10,"N.M.",AG137/(-AE137)))),IF(AG137=0,0,IF(OR(AE137=0,AC137=0),"N.M.",IF(ABS(AG137/AE137)&gt;=10,"N.M.",AG137/AE137))))</f>
        <v>N.M.</v>
      </c>
    </row>
    <row r="138" spans="1:35" ht="12.75" outlineLevel="1">
      <c r="A138" s="1" t="s">
        <v>442</v>
      </c>
      <c r="B138" s="16" t="s">
        <v>443</v>
      </c>
      <c r="C138" s="1" t="s">
        <v>1107</v>
      </c>
      <c r="E138" s="5">
        <v>26979.2</v>
      </c>
      <c r="G138" s="5">
        <v>27099.26</v>
      </c>
      <c r="I138" s="9">
        <f t="shared" si="48"/>
        <v>-120.05999999999767</v>
      </c>
      <c r="K138" s="21">
        <f t="shared" si="49"/>
        <v>-0.004430379279729324</v>
      </c>
      <c r="M138" s="9">
        <v>48586.67</v>
      </c>
      <c r="O138" s="9">
        <v>243777.86</v>
      </c>
      <c r="Q138" s="9">
        <f t="shared" si="50"/>
        <v>-195191.19</v>
      </c>
      <c r="S138" s="21">
        <f t="shared" si="51"/>
        <v>-0.8006928520908339</v>
      </c>
      <c r="U138" s="9">
        <v>48586.67</v>
      </c>
      <c r="W138" s="9">
        <v>243777.86</v>
      </c>
      <c r="Y138" s="9">
        <f t="shared" si="52"/>
        <v>-195191.19</v>
      </c>
      <c r="AA138" s="21">
        <f t="shared" si="53"/>
        <v>-0.8006928520908339</v>
      </c>
      <c r="AC138" s="9">
        <v>841412.65</v>
      </c>
      <c r="AE138" s="9">
        <v>895529.71</v>
      </c>
      <c r="AG138" s="9">
        <f t="shared" si="54"/>
        <v>-54117.05999999994</v>
      </c>
      <c r="AI138" s="21">
        <f t="shared" si="55"/>
        <v>-0.060430222912425696</v>
      </c>
    </row>
    <row r="139" spans="1:35" ht="12.75" outlineLevel="1">
      <c r="A139" s="1" t="s">
        <v>444</v>
      </c>
      <c r="B139" s="16" t="s">
        <v>445</v>
      </c>
      <c r="C139" s="1" t="s">
        <v>1108</v>
      </c>
      <c r="E139" s="5">
        <v>765844.11</v>
      </c>
      <c r="G139" s="5">
        <v>565949.37</v>
      </c>
      <c r="I139" s="9">
        <f t="shared" si="48"/>
        <v>199894.74</v>
      </c>
      <c r="K139" s="21">
        <f t="shared" si="49"/>
        <v>0.3532025135039906</v>
      </c>
      <c r="M139" s="9">
        <v>2327185.8</v>
      </c>
      <c r="O139" s="9">
        <v>1758268.01</v>
      </c>
      <c r="Q139" s="9">
        <f t="shared" si="50"/>
        <v>568917.7899999998</v>
      </c>
      <c r="S139" s="21">
        <f t="shared" si="51"/>
        <v>0.32356716198231905</v>
      </c>
      <c r="U139" s="9">
        <v>2327185.8</v>
      </c>
      <c r="W139" s="9">
        <v>1758268.01</v>
      </c>
      <c r="Y139" s="9">
        <f t="shared" si="52"/>
        <v>568917.7899999998</v>
      </c>
      <c r="AA139" s="21">
        <f t="shared" si="53"/>
        <v>0.32356716198231905</v>
      </c>
      <c r="AC139" s="9">
        <v>11541886</v>
      </c>
      <c r="AE139" s="9">
        <v>6342054.08</v>
      </c>
      <c r="AG139" s="9">
        <f t="shared" si="54"/>
        <v>5199831.92</v>
      </c>
      <c r="AI139" s="21">
        <f t="shared" si="55"/>
        <v>0.8198971270834701</v>
      </c>
    </row>
    <row r="140" spans="1:35" ht="12.75" outlineLevel="1">
      <c r="A140" s="1" t="s">
        <v>446</v>
      </c>
      <c r="B140" s="16" t="s">
        <v>447</v>
      </c>
      <c r="C140" s="1" t="s">
        <v>1109</v>
      </c>
      <c r="E140" s="5">
        <v>14.99</v>
      </c>
      <c r="G140" s="5">
        <v>4.34</v>
      </c>
      <c r="I140" s="9">
        <f t="shared" si="48"/>
        <v>10.65</v>
      </c>
      <c r="K140" s="21">
        <f t="shared" si="49"/>
        <v>2.453917050691244</v>
      </c>
      <c r="M140" s="9">
        <v>2904.08</v>
      </c>
      <c r="O140" s="9">
        <v>3.49</v>
      </c>
      <c r="Q140" s="9">
        <f t="shared" si="50"/>
        <v>2900.59</v>
      </c>
      <c r="S140" s="21" t="str">
        <f t="shared" si="51"/>
        <v>N.M.</v>
      </c>
      <c r="U140" s="9">
        <v>2904.08</v>
      </c>
      <c r="W140" s="9">
        <v>3.49</v>
      </c>
      <c r="Y140" s="9">
        <f t="shared" si="52"/>
        <v>2900.59</v>
      </c>
      <c r="AA140" s="21" t="str">
        <f t="shared" si="53"/>
        <v>N.M.</v>
      </c>
      <c r="AC140" s="9">
        <v>4820.79</v>
      </c>
      <c r="AE140" s="9">
        <v>1647.23</v>
      </c>
      <c r="AG140" s="9">
        <f t="shared" si="54"/>
        <v>3173.56</v>
      </c>
      <c r="AI140" s="21">
        <f t="shared" si="55"/>
        <v>1.9266040565069844</v>
      </c>
    </row>
    <row r="141" spans="1:35" ht="12.75" outlineLevel="1">
      <c r="A141" s="1" t="s">
        <v>448</v>
      </c>
      <c r="B141" s="16" t="s">
        <v>449</v>
      </c>
      <c r="C141" s="1" t="s">
        <v>1110</v>
      </c>
      <c r="E141" s="5">
        <v>0</v>
      </c>
      <c r="G141" s="5">
        <v>0</v>
      </c>
      <c r="I141" s="9">
        <f t="shared" si="48"/>
        <v>0</v>
      </c>
      <c r="K141" s="21">
        <f t="shared" si="49"/>
        <v>0</v>
      </c>
      <c r="M141" s="9">
        <v>0</v>
      </c>
      <c r="O141" s="9">
        <v>0</v>
      </c>
      <c r="Q141" s="9">
        <f t="shared" si="50"/>
        <v>0</v>
      </c>
      <c r="S141" s="21">
        <f t="shared" si="51"/>
        <v>0</v>
      </c>
      <c r="U141" s="9">
        <v>0</v>
      </c>
      <c r="W141" s="9">
        <v>0</v>
      </c>
      <c r="Y141" s="9">
        <f t="shared" si="52"/>
        <v>0</v>
      </c>
      <c r="AA141" s="21">
        <f t="shared" si="53"/>
        <v>0</v>
      </c>
      <c r="AC141" s="9">
        <v>0</v>
      </c>
      <c r="AE141" s="9">
        <v>367140.03</v>
      </c>
      <c r="AG141" s="9">
        <f t="shared" si="54"/>
        <v>-367140.03</v>
      </c>
      <c r="AI141" s="21" t="str">
        <f t="shared" si="55"/>
        <v>N.M.</v>
      </c>
    </row>
    <row r="142" spans="1:35" ht="12.75" outlineLevel="1">
      <c r="A142" s="1" t="s">
        <v>450</v>
      </c>
      <c r="B142" s="16" t="s">
        <v>451</v>
      </c>
      <c r="C142" s="1" t="s">
        <v>1111</v>
      </c>
      <c r="E142" s="5">
        <v>36.17</v>
      </c>
      <c r="G142" s="5">
        <v>-2643.43</v>
      </c>
      <c r="I142" s="9">
        <f t="shared" si="48"/>
        <v>2679.6</v>
      </c>
      <c r="K142" s="21">
        <f t="shared" si="49"/>
        <v>1.0136829800675637</v>
      </c>
      <c r="M142" s="9">
        <v>-10638.29</v>
      </c>
      <c r="O142" s="9">
        <v>-26929.71</v>
      </c>
      <c r="Q142" s="9">
        <f t="shared" si="50"/>
        <v>16291.419999999998</v>
      </c>
      <c r="S142" s="21">
        <f t="shared" si="51"/>
        <v>0.6049608406477455</v>
      </c>
      <c r="U142" s="9">
        <v>-10638.29</v>
      </c>
      <c r="W142" s="9">
        <v>-26929.71</v>
      </c>
      <c r="Y142" s="9">
        <f t="shared" si="52"/>
        <v>16291.419999999998</v>
      </c>
      <c r="AA142" s="21">
        <f t="shared" si="53"/>
        <v>0.6049608406477455</v>
      </c>
      <c r="AC142" s="9">
        <v>48625.89</v>
      </c>
      <c r="AE142" s="9">
        <v>-40803.21</v>
      </c>
      <c r="AG142" s="9">
        <f t="shared" si="54"/>
        <v>89429.1</v>
      </c>
      <c r="AI142" s="21">
        <f t="shared" si="55"/>
        <v>2.191717269303077</v>
      </c>
    </row>
    <row r="143" spans="1:35" ht="12.75" outlineLevel="1">
      <c r="A143" s="1" t="s">
        <v>452</v>
      </c>
      <c r="B143" s="16" t="s">
        <v>453</v>
      </c>
      <c r="C143" s="1" t="s">
        <v>1112</v>
      </c>
      <c r="E143" s="5">
        <v>2118.2</v>
      </c>
      <c r="G143" s="5">
        <v>6758.87</v>
      </c>
      <c r="I143" s="9">
        <f t="shared" si="48"/>
        <v>-4640.67</v>
      </c>
      <c r="K143" s="21">
        <f t="shared" si="49"/>
        <v>-0.6866044176023507</v>
      </c>
      <c r="M143" s="9">
        <v>-115237.26</v>
      </c>
      <c r="O143" s="9">
        <v>1158.61</v>
      </c>
      <c r="Q143" s="9">
        <f t="shared" si="50"/>
        <v>-116395.87</v>
      </c>
      <c r="S143" s="21" t="str">
        <f t="shared" si="51"/>
        <v>N.M.</v>
      </c>
      <c r="U143" s="9">
        <v>-115237.26</v>
      </c>
      <c r="W143" s="9">
        <v>1158.61</v>
      </c>
      <c r="Y143" s="9">
        <f t="shared" si="52"/>
        <v>-116395.87</v>
      </c>
      <c r="AA143" s="21" t="str">
        <f t="shared" si="53"/>
        <v>N.M.</v>
      </c>
      <c r="AC143" s="9">
        <v>-125473.49</v>
      </c>
      <c r="AE143" s="9">
        <v>3478.69</v>
      </c>
      <c r="AG143" s="9">
        <f t="shared" si="54"/>
        <v>-128952.18000000001</v>
      </c>
      <c r="AI143" s="21" t="str">
        <f t="shared" si="55"/>
        <v>N.M.</v>
      </c>
    </row>
    <row r="144" spans="1:35" ht="12.75" outlineLevel="1">
      <c r="A144" s="1" t="s">
        <v>454</v>
      </c>
      <c r="B144" s="16" t="s">
        <v>455</v>
      </c>
      <c r="C144" s="1" t="s">
        <v>1113</v>
      </c>
      <c r="E144" s="5">
        <v>4726.01</v>
      </c>
      <c r="G144" s="5">
        <v>51360.98</v>
      </c>
      <c r="I144" s="9">
        <f t="shared" si="48"/>
        <v>-46634.97</v>
      </c>
      <c r="K144" s="21">
        <f t="shared" si="49"/>
        <v>-0.9079844270884239</v>
      </c>
      <c r="M144" s="9">
        <v>-23806.98</v>
      </c>
      <c r="O144" s="9">
        <v>125524.2</v>
      </c>
      <c r="Q144" s="9">
        <f t="shared" si="50"/>
        <v>-149331.18</v>
      </c>
      <c r="S144" s="21">
        <f t="shared" si="51"/>
        <v>-1.1896604798118608</v>
      </c>
      <c r="U144" s="9">
        <v>-23806.98</v>
      </c>
      <c r="W144" s="9">
        <v>125524.2</v>
      </c>
      <c r="Y144" s="9">
        <f t="shared" si="52"/>
        <v>-149331.18</v>
      </c>
      <c r="AA144" s="21">
        <f t="shared" si="53"/>
        <v>-1.1896604798118608</v>
      </c>
      <c r="AC144" s="9">
        <v>356568.57</v>
      </c>
      <c r="AE144" s="9">
        <v>251836.12</v>
      </c>
      <c r="AG144" s="9">
        <f t="shared" si="54"/>
        <v>104732.45000000001</v>
      </c>
      <c r="AI144" s="21">
        <f t="shared" si="55"/>
        <v>0.4158754113587837</v>
      </c>
    </row>
    <row r="145" spans="1:35" ht="12.75" outlineLevel="1">
      <c r="A145" s="1" t="s">
        <v>456</v>
      </c>
      <c r="B145" s="16" t="s">
        <v>457</v>
      </c>
      <c r="C145" s="1" t="s">
        <v>1114</v>
      </c>
      <c r="E145" s="5">
        <v>0</v>
      </c>
      <c r="G145" s="5">
        <v>0</v>
      </c>
      <c r="I145" s="9">
        <f t="shared" si="48"/>
        <v>0</v>
      </c>
      <c r="K145" s="21">
        <f t="shared" si="49"/>
        <v>0</v>
      </c>
      <c r="M145" s="9">
        <v>0</v>
      </c>
      <c r="O145" s="9">
        <v>0</v>
      </c>
      <c r="Q145" s="9">
        <f t="shared" si="50"/>
        <v>0</v>
      </c>
      <c r="S145" s="21">
        <f t="shared" si="51"/>
        <v>0</v>
      </c>
      <c r="U145" s="9">
        <v>0</v>
      </c>
      <c r="W145" s="9">
        <v>0</v>
      </c>
      <c r="Y145" s="9">
        <f t="shared" si="52"/>
        <v>0</v>
      </c>
      <c r="AA145" s="21">
        <f t="shared" si="53"/>
        <v>0</v>
      </c>
      <c r="AC145" s="9">
        <v>0</v>
      </c>
      <c r="AE145" s="9">
        <v>80385.15</v>
      </c>
      <c r="AG145" s="9">
        <f t="shared" si="54"/>
        <v>-80385.15</v>
      </c>
      <c r="AI145" s="21" t="str">
        <f t="shared" si="55"/>
        <v>N.M.</v>
      </c>
    </row>
    <row r="146" spans="1:35" ht="12.75" outlineLevel="1">
      <c r="A146" s="1" t="s">
        <v>458</v>
      </c>
      <c r="B146" s="16" t="s">
        <v>459</v>
      </c>
      <c r="C146" s="1" t="s">
        <v>1115</v>
      </c>
      <c r="E146" s="5">
        <v>0</v>
      </c>
      <c r="G146" s="5">
        <v>0</v>
      </c>
      <c r="I146" s="9">
        <f t="shared" si="48"/>
        <v>0</v>
      </c>
      <c r="K146" s="21">
        <f t="shared" si="49"/>
        <v>0</v>
      </c>
      <c r="M146" s="9">
        <v>0</v>
      </c>
      <c r="O146" s="9">
        <v>0</v>
      </c>
      <c r="Q146" s="9">
        <f t="shared" si="50"/>
        <v>0</v>
      </c>
      <c r="S146" s="21">
        <f t="shared" si="51"/>
        <v>0</v>
      </c>
      <c r="U146" s="9">
        <v>0</v>
      </c>
      <c r="W146" s="9">
        <v>0</v>
      </c>
      <c r="Y146" s="9">
        <f t="shared" si="52"/>
        <v>0</v>
      </c>
      <c r="AA146" s="21">
        <f t="shared" si="53"/>
        <v>0</v>
      </c>
      <c r="AC146" s="9">
        <v>0</v>
      </c>
      <c r="AE146" s="9">
        <v>1196.35</v>
      </c>
      <c r="AG146" s="9">
        <f t="shared" si="54"/>
        <v>-1196.35</v>
      </c>
      <c r="AI146" s="21" t="str">
        <f t="shared" si="55"/>
        <v>N.M.</v>
      </c>
    </row>
    <row r="147" spans="1:35" ht="12.75" outlineLevel="1">
      <c r="A147" s="1" t="s">
        <v>460</v>
      </c>
      <c r="B147" s="16" t="s">
        <v>461</v>
      </c>
      <c r="C147" s="1" t="s">
        <v>1116</v>
      </c>
      <c r="E147" s="5">
        <v>0</v>
      </c>
      <c r="G147" s="5">
        <v>0</v>
      </c>
      <c r="I147" s="9">
        <f t="shared" si="48"/>
        <v>0</v>
      </c>
      <c r="K147" s="21">
        <f t="shared" si="49"/>
        <v>0</v>
      </c>
      <c r="M147" s="9">
        <v>0</v>
      </c>
      <c r="O147" s="9">
        <v>0</v>
      </c>
      <c r="Q147" s="9">
        <f t="shared" si="50"/>
        <v>0</v>
      </c>
      <c r="S147" s="21">
        <f t="shared" si="51"/>
        <v>0</v>
      </c>
      <c r="U147" s="9">
        <v>0</v>
      </c>
      <c r="W147" s="9">
        <v>0</v>
      </c>
      <c r="Y147" s="9">
        <f t="shared" si="52"/>
        <v>0</v>
      </c>
      <c r="AA147" s="21">
        <f t="shared" si="53"/>
        <v>0</v>
      </c>
      <c r="AC147" s="9">
        <v>0</v>
      </c>
      <c r="AE147" s="9">
        <v>-48387</v>
      </c>
      <c r="AG147" s="9">
        <f t="shared" si="54"/>
        <v>48387</v>
      </c>
      <c r="AI147" s="21" t="str">
        <f t="shared" si="55"/>
        <v>N.M.</v>
      </c>
    </row>
    <row r="148" spans="1:35" ht="12.75" outlineLevel="1">
      <c r="A148" s="1" t="s">
        <v>462</v>
      </c>
      <c r="B148" s="16" t="s">
        <v>463</v>
      </c>
      <c r="C148" s="1" t="s">
        <v>1117</v>
      </c>
      <c r="E148" s="5">
        <v>0</v>
      </c>
      <c r="G148" s="5">
        <v>0</v>
      </c>
      <c r="I148" s="9">
        <f t="shared" si="48"/>
        <v>0</v>
      </c>
      <c r="K148" s="21">
        <f t="shared" si="49"/>
        <v>0</v>
      </c>
      <c r="M148" s="9">
        <v>0</v>
      </c>
      <c r="O148" s="9">
        <v>0</v>
      </c>
      <c r="Q148" s="9">
        <f t="shared" si="50"/>
        <v>0</v>
      </c>
      <c r="S148" s="21">
        <f t="shared" si="51"/>
        <v>0</v>
      </c>
      <c r="U148" s="9">
        <v>0</v>
      </c>
      <c r="W148" s="9">
        <v>0</v>
      </c>
      <c r="Y148" s="9">
        <f t="shared" si="52"/>
        <v>0</v>
      </c>
      <c r="AA148" s="21">
        <f t="shared" si="53"/>
        <v>0</v>
      </c>
      <c r="AC148" s="9">
        <v>0</v>
      </c>
      <c r="AE148" s="9">
        <v>733201.38</v>
      </c>
      <c r="AG148" s="9">
        <f t="shared" si="54"/>
        <v>-733201.38</v>
      </c>
      <c r="AI148" s="21" t="str">
        <f t="shared" si="55"/>
        <v>N.M.</v>
      </c>
    </row>
    <row r="149" spans="1:35" ht="12.75" outlineLevel="1">
      <c r="A149" s="1" t="s">
        <v>464</v>
      </c>
      <c r="B149" s="16" t="s">
        <v>465</v>
      </c>
      <c r="C149" s="1" t="s">
        <v>1118</v>
      </c>
      <c r="E149" s="5">
        <v>185872.63</v>
      </c>
      <c r="G149" s="5">
        <v>207971.6</v>
      </c>
      <c r="I149" s="9">
        <f t="shared" si="48"/>
        <v>-22098.97</v>
      </c>
      <c r="K149" s="21">
        <f t="shared" si="49"/>
        <v>-0.10625955659330409</v>
      </c>
      <c r="M149" s="9">
        <v>503738.48</v>
      </c>
      <c r="O149" s="9">
        <v>552415.95</v>
      </c>
      <c r="Q149" s="9">
        <f t="shared" si="50"/>
        <v>-48677.46999999997</v>
      </c>
      <c r="S149" s="21">
        <f t="shared" si="51"/>
        <v>-0.0881174231120589</v>
      </c>
      <c r="U149" s="9">
        <v>503738.48</v>
      </c>
      <c r="W149" s="9">
        <v>552415.95</v>
      </c>
      <c r="Y149" s="9">
        <f t="shared" si="52"/>
        <v>-48677.46999999997</v>
      </c>
      <c r="AA149" s="21">
        <f t="shared" si="53"/>
        <v>-0.0881174231120589</v>
      </c>
      <c r="AC149" s="9">
        <v>2051309.06</v>
      </c>
      <c r="AE149" s="9">
        <v>1453251.93</v>
      </c>
      <c r="AG149" s="9">
        <f t="shared" si="54"/>
        <v>598057.1300000001</v>
      </c>
      <c r="AI149" s="21">
        <f t="shared" si="55"/>
        <v>0.4115302499546656</v>
      </c>
    </row>
    <row r="150" spans="1:35" ht="12.75" outlineLevel="1">
      <c r="A150" s="1" t="s">
        <v>466</v>
      </c>
      <c r="B150" s="16" t="s">
        <v>467</v>
      </c>
      <c r="C150" s="1" t="s">
        <v>1119</v>
      </c>
      <c r="E150" s="5">
        <v>-157048.11</v>
      </c>
      <c r="G150" s="5">
        <v>-178681.52</v>
      </c>
      <c r="I150" s="9">
        <f t="shared" si="48"/>
        <v>21633.410000000003</v>
      </c>
      <c r="K150" s="21">
        <f t="shared" si="49"/>
        <v>0.12107245337962205</v>
      </c>
      <c r="M150" s="9">
        <v>-451727.76</v>
      </c>
      <c r="O150" s="9">
        <v>-468940.99</v>
      </c>
      <c r="Q150" s="9">
        <f t="shared" si="50"/>
        <v>17213.22999999998</v>
      </c>
      <c r="S150" s="21">
        <f t="shared" si="51"/>
        <v>0.03670660139989038</v>
      </c>
      <c r="U150" s="9">
        <v>-451727.76</v>
      </c>
      <c r="W150" s="9">
        <v>-468940.99</v>
      </c>
      <c r="Y150" s="9">
        <f t="shared" si="52"/>
        <v>17213.22999999998</v>
      </c>
      <c r="AA150" s="21">
        <f t="shared" si="53"/>
        <v>0.03670660139989038</v>
      </c>
      <c r="AC150" s="9">
        <v>-1817859.38</v>
      </c>
      <c r="AE150" s="9">
        <v>-1258120.58</v>
      </c>
      <c r="AG150" s="9">
        <f t="shared" si="54"/>
        <v>-559738.7999999998</v>
      </c>
      <c r="AI150" s="21">
        <f t="shared" si="55"/>
        <v>-0.4449007582405176</v>
      </c>
    </row>
    <row r="151" spans="1:35" ht="12.75" outlineLevel="1">
      <c r="A151" s="1" t="s">
        <v>468</v>
      </c>
      <c r="B151" s="16" t="s">
        <v>469</v>
      </c>
      <c r="C151" s="1" t="s">
        <v>1120</v>
      </c>
      <c r="E151" s="5">
        <v>4736.65</v>
      </c>
      <c r="G151" s="5">
        <v>2916.63</v>
      </c>
      <c r="I151" s="9">
        <f t="shared" si="48"/>
        <v>1820.0199999999995</v>
      </c>
      <c r="K151" s="21">
        <f t="shared" si="49"/>
        <v>0.6240147018991095</v>
      </c>
      <c r="M151" s="9">
        <v>13203.84</v>
      </c>
      <c r="O151" s="9">
        <v>7279.33</v>
      </c>
      <c r="Q151" s="9">
        <f t="shared" si="50"/>
        <v>5924.51</v>
      </c>
      <c r="S151" s="21">
        <f t="shared" si="51"/>
        <v>0.8138812225850457</v>
      </c>
      <c r="U151" s="9">
        <v>13203.84</v>
      </c>
      <c r="W151" s="9">
        <v>7279.33</v>
      </c>
      <c r="Y151" s="9">
        <f t="shared" si="52"/>
        <v>5924.51</v>
      </c>
      <c r="AA151" s="21">
        <f t="shared" si="53"/>
        <v>0.8138812225850457</v>
      </c>
      <c r="AC151" s="9">
        <v>46374.34</v>
      </c>
      <c r="AE151" s="9">
        <v>18491.43</v>
      </c>
      <c r="AG151" s="9">
        <f t="shared" si="54"/>
        <v>27882.909999999996</v>
      </c>
      <c r="AI151" s="21">
        <f t="shared" si="55"/>
        <v>1.5078828408619558</v>
      </c>
    </row>
    <row r="152" spans="1:35" ht="12.75" outlineLevel="1">
      <c r="A152" s="1" t="s">
        <v>470</v>
      </c>
      <c r="B152" s="16" t="s">
        <v>471</v>
      </c>
      <c r="C152" s="1" t="s">
        <v>1121</v>
      </c>
      <c r="E152" s="5">
        <v>-1916.68</v>
      </c>
      <c r="G152" s="5">
        <v>-2462.97</v>
      </c>
      <c r="I152" s="9">
        <f t="shared" si="48"/>
        <v>546.2899999999997</v>
      </c>
      <c r="K152" s="21">
        <f t="shared" si="49"/>
        <v>0.22180132116915746</v>
      </c>
      <c r="M152" s="9">
        <v>-5697.24</v>
      </c>
      <c r="O152" s="9">
        <v>-6133.26</v>
      </c>
      <c r="Q152" s="9">
        <f t="shared" si="50"/>
        <v>436.02000000000044</v>
      </c>
      <c r="S152" s="21">
        <f t="shared" si="51"/>
        <v>0.07109106739319716</v>
      </c>
      <c r="U152" s="9">
        <v>-5697.24</v>
      </c>
      <c r="W152" s="9">
        <v>-6133.26</v>
      </c>
      <c r="Y152" s="9">
        <f t="shared" si="52"/>
        <v>436.02000000000044</v>
      </c>
      <c r="AA152" s="21">
        <f t="shared" si="53"/>
        <v>0.07109106739319716</v>
      </c>
      <c r="AC152" s="9">
        <v>-22815.92</v>
      </c>
      <c r="AE152" s="9">
        <v>-16064.58</v>
      </c>
      <c r="AG152" s="9">
        <f t="shared" si="54"/>
        <v>-6751.339999999998</v>
      </c>
      <c r="AI152" s="21">
        <f t="shared" si="55"/>
        <v>-0.4202624656231285</v>
      </c>
    </row>
    <row r="153" spans="1:35" ht="12.75" outlineLevel="1">
      <c r="A153" s="1" t="s">
        <v>472</v>
      </c>
      <c r="B153" s="16" t="s">
        <v>473</v>
      </c>
      <c r="C153" s="1" t="s">
        <v>1122</v>
      </c>
      <c r="E153" s="5">
        <v>422716.82</v>
      </c>
      <c r="G153" s="5">
        <v>441080.48</v>
      </c>
      <c r="I153" s="9">
        <f t="shared" si="48"/>
        <v>-18363.659999999974</v>
      </c>
      <c r="K153" s="21">
        <f t="shared" si="49"/>
        <v>-0.041633354529767394</v>
      </c>
      <c r="M153" s="9">
        <v>1274061.39</v>
      </c>
      <c r="O153" s="9">
        <v>1392035.15</v>
      </c>
      <c r="Q153" s="9">
        <f t="shared" si="50"/>
        <v>-117973.76000000001</v>
      </c>
      <c r="S153" s="21">
        <f t="shared" si="51"/>
        <v>-0.08474912433066077</v>
      </c>
      <c r="U153" s="9">
        <v>1274061.39</v>
      </c>
      <c r="W153" s="9">
        <v>1392035.15</v>
      </c>
      <c r="Y153" s="9">
        <f t="shared" si="52"/>
        <v>-117973.76000000001</v>
      </c>
      <c r="AA153" s="21">
        <f t="shared" si="53"/>
        <v>-0.08474912433066077</v>
      </c>
      <c r="AC153" s="9">
        <v>5511672.9399999995</v>
      </c>
      <c r="AE153" s="9">
        <v>3299141.21</v>
      </c>
      <c r="AG153" s="9">
        <f t="shared" si="54"/>
        <v>2212531.7299999995</v>
      </c>
      <c r="AI153" s="21">
        <f t="shared" si="55"/>
        <v>0.6706386872115727</v>
      </c>
    </row>
    <row r="154" spans="1:35" ht="12.75" outlineLevel="1">
      <c r="A154" s="1" t="s">
        <v>474</v>
      </c>
      <c r="B154" s="16" t="s">
        <v>475</v>
      </c>
      <c r="C154" s="1" t="s">
        <v>1123</v>
      </c>
      <c r="E154" s="5">
        <v>-133757.33</v>
      </c>
      <c r="G154" s="5">
        <v>-97665.08</v>
      </c>
      <c r="I154" s="9">
        <f t="shared" si="48"/>
        <v>-36092.249999999985</v>
      </c>
      <c r="K154" s="21">
        <f t="shared" si="49"/>
        <v>-0.36955122547383346</v>
      </c>
      <c r="M154" s="9">
        <v>-323080.38</v>
      </c>
      <c r="O154" s="9">
        <v>-273348.46</v>
      </c>
      <c r="Q154" s="9">
        <f t="shared" si="50"/>
        <v>-49731.919999999984</v>
      </c>
      <c r="S154" s="21">
        <f t="shared" si="51"/>
        <v>-0.18193598017709695</v>
      </c>
      <c r="U154" s="9">
        <v>-323080.38</v>
      </c>
      <c r="W154" s="9">
        <v>-273348.46</v>
      </c>
      <c r="Y154" s="9">
        <f t="shared" si="52"/>
        <v>-49731.919999999984</v>
      </c>
      <c r="AA154" s="21">
        <f t="shared" si="53"/>
        <v>-0.18193598017709695</v>
      </c>
      <c r="AC154" s="9">
        <v>-2043089.43</v>
      </c>
      <c r="AE154" s="9">
        <v>-1041183.97</v>
      </c>
      <c r="AG154" s="9">
        <f t="shared" si="54"/>
        <v>-1001905.46</v>
      </c>
      <c r="AI154" s="21">
        <f t="shared" si="55"/>
        <v>-0.9622751491266236</v>
      </c>
    </row>
    <row r="155" spans="1:35" ht="12.75" outlineLevel="1">
      <c r="A155" s="1" t="s">
        <v>476</v>
      </c>
      <c r="B155" s="16" t="s">
        <v>477</v>
      </c>
      <c r="C155" s="1" t="s">
        <v>1124</v>
      </c>
      <c r="E155" s="5">
        <v>2433061.78</v>
      </c>
      <c r="G155" s="5">
        <v>206472.93</v>
      </c>
      <c r="I155" s="9">
        <f t="shared" si="48"/>
        <v>2226588.8499999996</v>
      </c>
      <c r="K155" s="21" t="str">
        <f t="shared" si="49"/>
        <v>N.M.</v>
      </c>
      <c r="M155" s="9">
        <v>7401443.43</v>
      </c>
      <c r="O155" s="9">
        <v>1694204.12</v>
      </c>
      <c r="Q155" s="9">
        <f t="shared" si="50"/>
        <v>5707239.31</v>
      </c>
      <c r="S155" s="21">
        <f t="shared" si="51"/>
        <v>3.368684589198142</v>
      </c>
      <c r="U155" s="9">
        <v>7401443.43</v>
      </c>
      <c r="W155" s="9">
        <v>1694204.12</v>
      </c>
      <c r="Y155" s="9">
        <f t="shared" si="52"/>
        <v>5707239.31</v>
      </c>
      <c r="AA155" s="21">
        <f t="shared" si="53"/>
        <v>3.368684589198142</v>
      </c>
      <c r="AC155" s="9">
        <v>27364734.09</v>
      </c>
      <c r="AE155" s="9">
        <v>5194523.85</v>
      </c>
      <c r="AG155" s="9">
        <f t="shared" si="54"/>
        <v>22170210.240000002</v>
      </c>
      <c r="AI155" s="21">
        <f t="shared" si="55"/>
        <v>4.267996621095503</v>
      </c>
    </row>
    <row r="156" spans="1:35" ht="12.75" outlineLevel="1">
      <c r="A156" s="1" t="s">
        <v>478</v>
      </c>
      <c r="B156" s="16" t="s">
        <v>479</v>
      </c>
      <c r="C156" s="1" t="s">
        <v>1125</v>
      </c>
      <c r="E156" s="5">
        <v>38494.06</v>
      </c>
      <c r="G156" s="5">
        <v>181.78</v>
      </c>
      <c r="I156" s="9">
        <f t="shared" si="48"/>
        <v>38312.28</v>
      </c>
      <c r="K156" s="21" t="str">
        <f t="shared" si="49"/>
        <v>N.M.</v>
      </c>
      <c r="M156" s="9">
        <v>117131.19</v>
      </c>
      <c r="O156" s="9">
        <v>-163.17</v>
      </c>
      <c r="Q156" s="9">
        <f t="shared" si="50"/>
        <v>117294.36</v>
      </c>
      <c r="S156" s="21" t="str">
        <f t="shared" si="51"/>
        <v>N.M.</v>
      </c>
      <c r="U156" s="9">
        <v>117131.19</v>
      </c>
      <c r="W156" s="9">
        <v>-163.17</v>
      </c>
      <c r="Y156" s="9">
        <f t="shared" si="52"/>
        <v>117294.36</v>
      </c>
      <c r="AA156" s="21" t="str">
        <f t="shared" si="53"/>
        <v>N.M.</v>
      </c>
      <c r="AC156" s="9">
        <v>155477.65</v>
      </c>
      <c r="AE156" s="9">
        <v>850.72</v>
      </c>
      <c r="AG156" s="9">
        <f t="shared" si="54"/>
        <v>154626.93</v>
      </c>
      <c r="AI156" s="21" t="str">
        <f t="shared" si="55"/>
        <v>N.M.</v>
      </c>
    </row>
    <row r="157" spans="1:35" ht="12.75" outlineLevel="1">
      <c r="A157" s="1" t="s">
        <v>480</v>
      </c>
      <c r="B157" s="16" t="s">
        <v>481</v>
      </c>
      <c r="C157" s="1" t="s">
        <v>1126</v>
      </c>
      <c r="E157" s="5">
        <v>-1342.22</v>
      </c>
      <c r="G157" s="5">
        <v>-123.33</v>
      </c>
      <c r="I157" s="9">
        <f t="shared" si="48"/>
        <v>-1218.89</v>
      </c>
      <c r="K157" s="21">
        <f t="shared" si="49"/>
        <v>-9.883159004297415</v>
      </c>
      <c r="M157" s="9">
        <v>-1926.81</v>
      </c>
      <c r="O157" s="9">
        <v>578.01</v>
      </c>
      <c r="Q157" s="9">
        <f t="shared" si="50"/>
        <v>-2504.8199999999997</v>
      </c>
      <c r="S157" s="21">
        <f t="shared" si="51"/>
        <v>-4.3335236414594895</v>
      </c>
      <c r="U157" s="9">
        <v>-1926.81</v>
      </c>
      <c r="W157" s="9">
        <v>578.01</v>
      </c>
      <c r="Y157" s="9">
        <f t="shared" si="52"/>
        <v>-2504.8199999999997</v>
      </c>
      <c r="AA157" s="21">
        <f t="shared" si="53"/>
        <v>-4.3335236414594895</v>
      </c>
      <c r="AC157" s="9">
        <v>-6957.38</v>
      </c>
      <c r="AE157" s="9">
        <v>-301.31</v>
      </c>
      <c r="AG157" s="9">
        <f t="shared" si="54"/>
        <v>-6656.07</v>
      </c>
      <c r="AI157" s="21" t="str">
        <f t="shared" si="55"/>
        <v>N.M.</v>
      </c>
    </row>
    <row r="158" spans="1:35" ht="12.75" outlineLevel="1">
      <c r="A158" s="1" t="s">
        <v>482</v>
      </c>
      <c r="B158" s="16" t="s">
        <v>483</v>
      </c>
      <c r="C158" s="1" t="s">
        <v>1127</v>
      </c>
      <c r="E158" s="5">
        <v>134897.21</v>
      </c>
      <c r="G158" s="5">
        <v>0</v>
      </c>
      <c r="I158" s="9">
        <f t="shared" si="48"/>
        <v>134897.21</v>
      </c>
      <c r="K158" s="21" t="str">
        <f t="shared" si="49"/>
        <v>N.M.</v>
      </c>
      <c r="M158" s="9">
        <v>411194.55</v>
      </c>
      <c r="O158" s="9">
        <v>0</v>
      </c>
      <c r="Q158" s="9">
        <f t="shared" si="50"/>
        <v>411194.55</v>
      </c>
      <c r="S158" s="21" t="str">
        <f t="shared" si="51"/>
        <v>N.M.</v>
      </c>
      <c r="U158" s="9">
        <v>411194.55</v>
      </c>
      <c r="W158" s="9">
        <v>0</v>
      </c>
      <c r="Y158" s="9">
        <f t="shared" si="52"/>
        <v>411194.55</v>
      </c>
      <c r="AA158" s="21" t="str">
        <f t="shared" si="53"/>
        <v>N.M.</v>
      </c>
      <c r="AC158" s="9">
        <v>1704351.44</v>
      </c>
      <c r="AE158" s="9">
        <v>0</v>
      </c>
      <c r="AG158" s="9">
        <f t="shared" si="54"/>
        <v>1704351.44</v>
      </c>
      <c r="AI158" s="21" t="str">
        <f t="shared" si="55"/>
        <v>N.M.</v>
      </c>
    </row>
    <row r="159" spans="1:68" s="90" customFormat="1" ht="12.75">
      <c r="A159" s="90" t="s">
        <v>92</v>
      </c>
      <c r="B159" s="91"/>
      <c r="C159" s="77" t="s">
        <v>1128</v>
      </c>
      <c r="D159" s="105"/>
      <c r="E159" s="105">
        <v>3725433.49</v>
      </c>
      <c r="F159" s="105"/>
      <c r="G159" s="105">
        <v>1228219.91</v>
      </c>
      <c r="H159" s="105"/>
      <c r="I159" s="9">
        <f>+E159-G159</f>
        <v>2497213.58</v>
      </c>
      <c r="J159" s="37" t="str">
        <f>IF((+E159-G159)=(I159),"  ",$AO$515)</f>
        <v>  </v>
      </c>
      <c r="K159" s="38">
        <f>IF(G159&lt;0,IF(I159=0,0,IF(OR(G159=0,E159=0),"N.M.",IF(ABS(I159/G159)&gt;=10,"N.M.",I159/(-G159)))),IF(I159=0,0,IF(OR(G159=0,E159=0),"N.M.",IF(ABS(I159/G159)&gt;=10,"N.M.",I159/G159))))</f>
        <v>2.0331974426306116</v>
      </c>
      <c r="L159" s="39"/>
      <c r="M159" s="5">
        <v>11167334.709999999</v>
      </c>
      <c r="N159" s="9"/>
      <c r="O159" s="5">
        <v>4999729.14</v>
      </c>
      <c r="P159" s="9"/>
      <c r="Q159" s="9">
        <f>(+M159-O159)</f>
        <v>6167605.569999999</v>
      </c>
      <c r="R159" s="37" t="str">
        <f>IF((+M159-O159)=(Q159),"  ",$AO$515)</f>
        <v>  </v>
      </c>
      <c r="S159" s="38">
        <f>IF(O159&lt;0,IF(Q159=0,0,IF(OR(O159=0,M159=0),"N.M.",IF(ABS(Q159/O159)&gt;=10,"N.M.",Q159/(-O159)))),IF(Q159=0,0,IF(OR(O159=0,M159=0),"N.M.",IF(ABS(Q159/O159)&gt;=10,"N.M.",Q159/O159))))</f>
        <v>1.2335879399258816</v>
      </c>
      <c r="T159" s="39"/>
      <c r="U159" s="9">
        <v>11167334.709999999</v>
      </c>
      <c r="V159" s="9"/>
      <c r="W159" s="9">
        <v>4999729.14</v>
      </c>
      <c r="X159" s="9"/>
      <c r="Y159" s="9">
        <f>(+U159-W159)</f>
        <v>6167605.569999999</v>
      </c>
      <c r="Z159" s="37" t="str">
        <f>IF((+U159-W159)=(Y159),"  ",$AO$515)</f>
        <v>  </v>
      </c>
      <c r="AA159" s="38">
        <f>IF(W159&lt;0,IF(Y159=0,0,IF(OR(W159=0,U159=0),"N.M.",IF(ABS(Y159/W159)&gt;=10,"N.M.",Y159/(-W159)))),IF(Y159=0,0,IF(OR(W159=0,U159=0),"N.M.",IF(ABS(Y159/W159)&gt;=10,"N.M.",Y159/W159))))</f>
        <v>1.2335879399258816</v>
      </c>
      <c r="AB159" s="39"/>
      <c r="AC159" s="9">
        <v>45611037.81999999</v>
      </c>
      <c r="AD159" s="9"/>
      <c r="AE159" s="9">
        <v>16250479.099999998</v>
      </c>
      <c r="AF159" s="9"/>
      <c r="AG159" s="9">
        <f>(+AC159-AE159)</f>
        <v>29360558.719999995</v>
      </c>
      <c r="AH159" s="37" t="str">
        <f>IF((+AC159-AE159)=(AG159),"  ",$AO$515)</f>
        <v>  </v>
      </c>
      <c r="AI159" s="38">
        <f>IF(AE159&lt;0,IF(AG159=0,0,IF(OR(AE159=0,AC159=0),"N.M.",IF(ABS(AG159/AE159)&gt;=10,"N.M.",AG159/(-AE159)))),IF(AG159=0,0,IF(OR(AE159=0,AC159=0),"N.M.",IF(ABS(AG159/AE159)&gt;=10,"N.M.",AG159/AE159))))</f>
        <v>1.8067503449790596</v>
      </c>
      <c r="AJ159" s="105"/>
      <c r="AK159" s="105"/>
      <c r="AL159" s="105"/>
      <c r="AM159" s="105"/>
      <c r="AN159" s="105"/>
      <c r="AO159" s="105"/>
      <c r="AP159" s="106"/>
      <c r="AQ159" s="107"/>
      <c r="AR159" s="108"/>
      <c r="AS159" s="105"/>
      <c r="AT159" s="105"/>
      <c r="AU159" s="105"/>
      <c r="AV159" s="105"/>
      <c r="AW159" s="105"/>
      <c r="AX159" s="106"/>
      <c r="AY159" s="107"/>
      <c r="AZ159" s="108"/>
      <c r="BA159" s="105"/>
      <c r="BB159" s="105"/>
      <c r="BC159" s="105"/>
      <c r="BD159" s="106"/>
      <c r="BE159" s="107"/>
      <c r="BF159" s="108"/>
      <c r="BG159" s="105"/>
      <c r="BH159" s="109"/>
      <c r="BI159" s="105"/>
      <c r="BJ159" s="109"/>
      <c r="BK159" s="105"/>
      <c r="BL159" s="109"/>
      <c r="BM159" s="105"/>
      <c r="BN159" s="97"/>
      <c r="BO159" s="97"/>
      <c r="BP159" s="97"/>
    </row>
    <row r="160" spans="1:35" ht="12.75" outlineLevel="1">
      <c r="A160" s="1" t="s">
        <v>484</v>
      </c>
      <c r="B160" s="16" t="s">
        <v>485</v>
      </c>
      <c r="C160" s="1" t="s">
        <v>1129</v>
      </c>
      <c r="E160" s="5">
        <v>24368.41</v>
      </c>
      <c r="G160" s="5">
        <v>18633.49</v>
      </c>
      <c r="I160" s="9">
        <f aca="true" t="shared" si="56" ref="I160:I165">+E160-G160</f>
        <v>5734.919999999998</v>
      </c>
      <c r="K160" s="21">
        <f aca="true" t="shared" si="57" ref="K160:K165">IF(G160&lt;0,IF(I160=0,0,IF(OR(G160=0,E160=0),"N.M.",IF(ABS(I160/G160)&gt;=10,"N.M.",I160/(-G160)))),IF(I160=0,0,IF(OR(G160=0,E160=0),"N.M.",IF(ABS(I160/G160)&gt;=10,"N.M.",I160/G160))))</f>
        <v>0.3077748720180706</v>
      </c>
      <c r="M160" s="9">
        <v>125306.23</v>
      </c>
      <c r="O160" s="9">
        <v>49200.22</v>
      </c>
      <c r="Q160" s="9">
        <f aca="true" t="shared" si="58" ref="Q160:Q165">(+M160-O160)</f>
        <v>76106.01</v>
      </c>
      <c r="S160" s="21">
        <f aca="true" t="shared" si="59" ref="S160:S165">IF(O160&lt;0,IF(Q160=0,0,IF(OR(O160=0,M160=0),"N.M.",IF(ABS(Q160/O160)&gt;=10,"N.M.",Q160/(-O160)))),IF(Q160=0,0,IF(OR(O160=0,M160=0),"N.M.",IF(ABS(Q160/O160)&gt;=10,"N.M.",Q160/O160))))</f>
        <v>1.5468632050832292</v>
      </c>
      <c r="U160" s="9">
        <v>125306.23</v>
      </c>
      <c r="W160" s="9">
        <v>49200.22</v>
      </c>
      <c r="Y160" s="9">
        <f aca="true" t="shared" si="60" ref="Y160:Y165">(+U160-W160)</f>
        <v>76106.01</v>
      </c>
      <c r="AA160" s="21">
        <f aca="true" t="shared" si="61" ref="AA160:AA165">IF(W160&lt;0,IF(Y160=0,0,IF(OR(W160=0,U160=0),"N.M.",IF(ABS(Y160/W160)&gt;=10,"N.M.",Y160/(-W160)))),IF(Y160=0,0,IF(OR(W160=0,U160=0),"N.M.",IF(ABS(Y160/W160)&gt;=10,"N.M.",Y160/W160))))</f>
        <v>1.5468632050832292</v>
      </c>
      <c r="AC160" s="9">
        <v>427692.06</v>
      </c>
      <c r="AE160" s="9">
        <v>82090.23</v>
      </c>
      <c r="AG160" s="9">
        <f aca="true" t="shared" si="62" ref="AG160:AG165">(+AC160-AE160)</f>
        <v>345601.83</v>
      </c>
      <c r="AI160" s="21">
        <f aca="true" t="shared" si="63" ref="AI160:AI165">IF(AE160&lt;0,IF(AG160=0,0,IF(OR(AE160=0,AC160=0),"N.M.",IF(ABS(AG160/AE160)&gt;=10,"N.M.",AG160/(-AE160)))),IF(AG160=0,0,IF(OR(AE160=0,AC160=0),"N.M.",IF(ABS(AG160/AE160)&gt;=10,"N.M.",AG160/AE160))))</f>
        <v>4.210023896875426</v>
      </c>
    </row>
    <row r="161" spans="1:35" ht="12.75" outlineLevel="1">
      <c r="A161" s="1" t="s">
        <v>486</v>
      </c>
      <c r="B161" s="16" t="s">
        <v>487</v>
      </c>
      <c r="C161" s="1" t="s">
        <v>1130</v>
      </c>
      <c r="E161" s="5">
        <v>3728979</v>
      </c>
      <c r="G161" s="5">
        <v>3941170</v>
      </c>
      <c r="I161" s="9">
        <f t="shared" si="56"/>
        <v>-212191</v>
      </c>
      <c r="K161" s="21">
        <f t="shared" si="57"/>
        <v>-0.0538395958560529</v>
      </c>
      <c r="M161" s="9">
        <v>11396544</v>
      </c>
      <c r="O161" s="9">
        <v>9518101</v>
      </c>
      <c r="Q161" s="9">
        <f t="shared" si="58"/>
        <v>1878443</v>
      </c>
      <c r="S161" s="21">
        <f t="shared" si="59"/>
        <v>0.19735480848543213</v>
      </c>
      <c r="U161" s="9">
        <v>11396544</v>
      </c>
      <c r="W161" s="9">
        <v>9518101</v>
      </c>
      <c r="Y161" s="9">
        <f t="shared" si="60"/>
        <v>1878443</v>
      </c>
      <c r="AA161" s="21">
        <f t="shared" si="61"/>
        <v>0.19735480848543213</v>
      </c>
      <c r="AC161" s="9">
        <v>41742576</v>
      </c>
      <c r="AE161" s="9">
        <v>38050459</v>
      </c>
      <c r="AG161" s="9">
        <f t="shared" si="62"/>
        <v>3692117</v>
      </c>
      <c r="AI161" s="21">
        <f t="shared" si="63"/>
        <v>0.0970321277858961</v>
      </c>
    </row>
    <row r="162" spans="1:35" ht="12.75" outlineLevel="1">
      <c r="A162" s="1" t="s">
        <v>488</v>
      </c>
      <c r="B162" s="16" t="s">
        <v>489</v>
      </c>
      <c r="C162" s="1" t="s">
        <v>1131</v>
      </c>
      <c r="E162" s="5">
        <v>4185695</v>
      </c>
      <c r="G162" s="5">
        <v>3482305</v>
      </c>
      <c r="I162" s="9">
        <f t="shared" si="56"/>
        <v>703390</v>
      </c>
      <c r="K162" s="21">
        <f t="shared" si="57"/>
        <v>0.20198977401462537</v>
      </c>
      <c r="M162" s="9">
        <v>17185664</v>
      </c>
      <c r="O162" s="9">
        <v>10560407</v>
      </c>
      <c r="Q162" s="9">
        <f t="shared" si="58"/>
        <v>6625257</v>
      </c>
      <c r="S162" s="21">
        <f t="shared" si="59"/>
        <v>0.6273675815714299</v>
      </c>
      <c r="U162" s="9">
        <v>17185664</v>
      </c>
      <c r="W162" s="9">
        <v>10560407</v>
      </c>
      <c r="Y162" s="9">
        <f t="shared" si="60"/>
        <v>6625257</v>
      </c>
      <c r="AA162" s="21">
        <f t="shared" si="61"/>
        <v>0.6273675815714299</v>
      </c>
      <c r="AC162" s="9">
        <v>63757987.06</v>
      </c>
      <c r="AE162" s="9">
        <v>53650747</v>
      </c>
      <c r="AG162" s="9">
        <f t="shared" si="62"/>
        <v>10107240.060000002</v>
      </c>
      <c r="AI162" s="21">
        <f t="shared" si="63"/>
        <v>0.18838954954345746</v>
      </c>
    </row>
    <row r="163" spans="1:35" ht="12.75" outlineLevel="1">
      <c r="A163" s="1" t="s">
        <v>490</v>
      </c>
      <c r="B163" s="16" t="s">
        <v>491</v>
      </c>
      <c r="C163" s="1" t="s">
        <v>1132</v>
      </c>
      <c r="E163" s="5">
        <v>3504944</v>
      </c>
      <c r="G163" s="5">
        <v>3621724</v>
      </c>
      <c r="I163" s="9">
        <f t="shared" si="56"/>
        <v>-116780</v>
      </c>
      <c r="K163" s="21">
        <f t="shared" si="57"/>
        <v>-0.032244312377199366</v>
      </c>
      <c r="M163" s="9">
        <v>10342774</v>
      </c>
      <c r="O163" s="9">
        <v>10034720</v>
      </c>
      <c r="Q163" s="9">
        <f t="shared" si="58"/>
        <v>308054</v>
      </c>
      <c r="S163" s="21">
        <f t="shared" si="59"/>
        <v>0.030698813718768436</v>
      </c>
      <c r="U163" s="9">
        <v>10342774</v>
      </c>
      <c r="W163" s="9">
        <v>10034720</v>
      </c>
      <c r="Y163" s="9">
        <f t="shared" si="60"/>
        <v>308054</v>
      </c>
      <c r="AA163" s="21">
        <f t="shared" si="61"/>
        <v>0.030698813718768436</v>
      </c>
      <c r="AC163" s="9">
        <v>42586706</v>
      </c>
      <c r="AE163" s="9">
        <v>39078351.5</v>
      </c>
      <c r="AG163" s="9">
        <f t="shared" si="62"/>
        <v>3508354.5</v>
      </c>
      <c r="AI163" s="21">
        <f t="shared" si="63"/>
        <v>0.08977744365700789</v>
      </c>
    </row>
    <row r="164" spans="1:35" ht="12.75" outlineLevel="1">
      <c r="A164" s="1" t="s">
        <v>492</v>
      </c>
      <c r="B164" s="16" t="s">
        <v>493</v>
      </c>
      <c r="C164" s="1" t="s">
        <v>1133</v>
      </c>
      <c r="E164" s="5">
        <v>0</v>
      </c>
      <c r="G164" s="5">
        <v>0</v>
      </c>
      <c r="I164" s="9">
        <f t="shared" si="56"/>
        <v>0</v>
      </c>
      <c r="K164" s="21">
        <f t="shared" si="57"/>
        <v>0</v>
      </c>
      <c r="M164" s="9">
        <v>0</v>
      </c>
      <c r="O164" s="9">
        <v>0</v>
      </c>
      <c r="Q164" s="9">
        <f t="shared" si="58"/>
        <v>0</v>
      </c>
      <c r="S164" s="21">
        <f t="shared" si="59"/>
        <v>0</v>
      </c>
      <c r="U164" s="9">
        <v>0</v>
      </c>
      <c r="W164" s="9">
        <v>0</v>
      </c>
      <c r="Y164" s="9">
        <f t="shared" si="60"/>
        <v>0</v>
      </c>
      <c r="AA164" s="21">
        <f t="shared" si="61"/>
        <v>0</v>
      </c>
      <c r="AC164" s="9">
        <v>0</v>
      </c>
      <c r="AE164" s="9">
        <v>1446506.48</v>
      </c>
      <c r="AG164" s="9">
        <f t="shared" si="62"/>
        <v>-1446506.48</v>
      </c>
      <c r="AI164" s="21" t="str">
        <f t="shared" si="63"/>
        <v>N.M.</v>
      </c>
    </row>
    <row r="165" spans="1:35" ht="12.75" outlineLevel="1">
      <c r="A165" s="1" t="s">
        <v>494</v>
      </c>
      <c r="B165" s="16" t="s">
        <v>495</v>
      </c>
      <c r="C165" s="1" t="s">
        <v>1134</v>
      </c>
      <c r="E165" s="5">
        <v>4315470</v>
      </c>
      <c r="G165" s="5">
        <v>4166219</v>
      </c>
      <c r="I165" s="9">
        <f t="shared" si="56"/>
        <v>149251</v>
      </c>
      <c r="K165" s="21">
        <f t="shared" si="57"/>
        <v>0.035824088940115725</v>
      </c>
      <c r="M165" s="9">
        <v>15139534</v>
      </c>
      <c r="O165" s="9">
        <v>13094820</v>
      </c>
      <c r="Q165" s="9">
        <f t="shared" si="58"/>
        <v>2044714</v>
      </c>
      <c r="S165" s="21">
        <f t="shared" si="59"/>
        <v>0.15614678170452134</v>
      </c>
      <c r="U165" s="9">
        <v>15139534</v>
      </c>
      <c r="W165" s="9">
        <v>13094820</v>
      </c>
      <c r="Y165" s="9">
        <f t="shared" si="60"/>
        <v>2044714</v>
      </c>
      <c r="AA165" s="21">
        <f t="shared" si="61"/>
        <v>0.15614678170452134</v>
      </c>
      <c r="AC165" s="9">
        <v>47816290</v>
      </c>
      <c r="AE165" s="9">
        <v>53502817</v>
      </c>
      <c r="AG165" s="9">
        <f t="shared" si="62"/>
        <v>-5686527</v>
      </c>
      <c r="AI165" s="21">
        <f t="shared" si="63"/>
        <v>-0.10628462796641157</v>
      </c>
    </row>
    <row r="166" spans="1:68" s="90" customFormat="1" ht="12.75">
      <c r="A166" s="90" t="s">
        <v>93</v>
      </c>
      <c r="B166" s="91"/>
      <c r="C166" s="77" t="s">
        <v>1135</v>
      </c>
      <c r="D166" s="105"/>
      <c r="E166" s="105">
        <v>15759456.41</v>
      </c>
      <c r="F166" s="105"/>
      <c r="G166" s="105">
        <v>15230051.49</v>
      </c>
      <c r="H166" s="105"/>
      <c r="I166" s="9">
        <f>+E166-G166</f>
        <v>529404.9199999999</v>
      </c>
      <c r="J166" s="37" t="str">
        <f>IF((+E166-G166)=(I166),"  ",$AO$515)</f>
        <v>  </v>
      </c>
      <c r="K166" s="38">
        <f>IF(G166&lt;0,IF(I166=0,0,IF(OR(G166=0,E166=0),"N.M.",IF(ABS(I166/G166)&gt;=10,"N.M.",I166/(-G166)))),IF(I166=0,0,IF(OR(G166=0,E166=0),"N.M.",IF(ABS(I166/G166)&gt;=10,"N.M.",I166/G166))))</f>
        <v>0.03476054695859731</v>
      </c>
      <c r="L166" s="39"/>
      <c r="M166" s="5">
        <v>54189822.230000004</v>
      </c>
      <c r="N166" s="9"/>
      <c r="O166" s="5">
        <v>43257248.22</v>
      </c>
      <c r="P166" s="9"/>
      <c r="Q166" s="9">
        <f>(+M166-O166)</f>
        <v>10932574.010000005</v>
      </c>
      <c r="R166" s="37" t="str">
        <f>IF((+M166-O166)=(Q166),"  ",$AO$515)</f>
        <v>  </v>
      </c>
      <c r="S166" s="38">
        <f>IF(O166&lt;0,IF(Q166=0,0,IF(OR(O166=0,M166=0),"N.M.",IF(ABS(Q166/O166)&gt;=10,"N.M.",Q166/(-O166)))),IF(Q166=0,0,IF(OR(O166=0,M166=0),"N.M.",IF(ABS(Q166/O166)&gt;=10,"N.M.",Q166/O166))))</f>
        <v>0.25273392228739433</v>
      </c>
      <c r="T166" s="39"/>
      <c r="U166" s="9">
        <v>54189822.230000004</v>
      </c>
      <c r="V166" s="9"/>
      <c r="W166" s="9">
        <v>43257248.22</v>
      </c>
      <c r="X166" s="9"/>
      <c r="Y166" s="9">
        <f>(+U166-W166)</f>
        <v>10932574.010000005</v>
      </c>
      <c r="Z166" s="37" t="str">
        <f>IF((+U166-W166)=(Y166),"  ",$AO$515)</f>
        <v>  </v>
      </c>
      <c r="AA166" s="38">
        <f>IF(W166&lt;0,IF(Y166=0,0,IF(OR(W166=0,U166=0),"N.M.",IF(ABS(Y166/W166)&gt;=10,"N.M.",Y166/(-W166)))),IF(Y166=0,0,IF(OR(W166=0,U166=0),"N.M.",IF(ABS(Y166/W166)&gt;=10,"N.M.",Y166/W166))))</f>
        <v>0.25273392228739433</v>
      </c>
      <c r="AB166" s="39"/>
      <c r="AC166" s="9">
        <v>196331251.11999997</v>
      </c>
      <c r="AD166" s="9"/>
      <c r="AE166" s="9">
        <v>185810971.21</v>
      </c>
      <c r="AF166" s="9"/>
      <c r="AG166" s="9">
        <f>(+AC166-AE166)</f>
        <v>10520279.909999967</v>
      </c>
      <c r="AH166" s="37" t="str">
        <f>IF((+AC166-AE166)=(AG166),"  ",$AO$515)</f>
        <v>  </v>
      </c>
      <c r="AI166" s="38">
        <f>IF(AE166&lt;0,IF(AG166=0,0,IF(OR(AE166=0,AC166=0),"N.M.",IF(ABS(AG166/AE166)&gt;=10,"N.M.",AG166/(-AE166)))),IF(AG166=0,0,IF(OR(AE166=0,AC166=0),"N.M.",IF(ABS(AG166/AE166)&gt;=10,"N.M.",AG166/AE166))))</f>
        <v>0.056618184822413674</v>
      </c>
      <c r="AJ166" s="105"/>
      <c r="AK166" s="105"/>
      <c r="AL166" s="105"/>
      <c r="AM166" s="105"/>
      <c r="AN166" s="105"/>
      <c r="AO166" s="105"/>
      <c r="AP166" s="106"/>
      <c r="AQ166" s="107"/>
      <c r="AR166" s="108"/>
      <c r="AS166" s="105"/>
      <c r="AT166" s="105"/>
      <c r="AU166" s="105"/>
      <c r="AV166" s="105"/>
      <c r="AW166" s="105"/>
      <c r="AX166" s="106"/>
      <c r="AY166" s="107"/>
      <c r="AZ166" s="108"/>
      <c r="BA166" s="105"/>
      <c r="BB166" s="105"/>
      <c r="BC166" s="105"/>
      <c r="BD166" s="106"/>
      <c r="BE166" s="107"/>
      <c r="BF166" s="108"/>
      <c r="BG166" s="105"/>
      <c r="BH166" s="109"/>
      <c r="BI166" s="105"/>
      <c r="BJ166" s="109"/>
      <c r="BK166" s="105"/>
      <c r="BL166" s="109"/>
      <c r="BM166" s="105"/>
      <c r="BN166" s="97"/>
      <c r="BO166" s="97"/>
      <c r="BP166" s="97"/>
    </row>
    <row r="167" spans="1:35" ht="12.75" outlineLevel="1">
      <c r="A167" s="1" t="s">
        <v>496</v>
      </c>
      <c r="B167" s="16" t="s">
        <v>497</v>
      </c>
      <c r="C167" s="1" t="s">
        <v>1136</v>
      </c>
      <c r="E167" s="5">
        <v>0</v>
      </c>
      <c r="G167" s="5">
        <v>0</v>
      </c>
      <c r="I167" s="9">
        <f aca="true" t="shared" si="64" ref="I167:I198">+E167-G167</f>
        <v>0</v>
      </c>
      <c r="K167" s="21">
        <f aca="true" t="shared" si="65" ref="K167:K198">IF(G167&lt;0,IF(I167=0,0,IF(OR(G167=0,E167=0),"N.M.",IF(ABS(I167/G167)&gt;=10,"N.M.",I167/(-G167)))),IF(I167=0,0,IF(OR(G167=0,E167=0),"N.M.",IF(ABS(I167/G167)&gt;=10,"N.M.",I167/G167))))</f>
        <v>0</v>
      </c>
      <c r="M167" s="9">
        <v>0</v>
      </c>
      <c r="O167" s="9">
        <v>0</v>
      </c>
      <c r="Q167" s="9">
        <f aca="true" t="shared" si="66" ref="Q167:Q198">(+M167-O167)</f>
        <v>0</v>
      </c>
      <c r="S167" s="21">
        <f aca="true" t="shared" si="67" ref="S167:S198">IF(O167&lt;0,IF(Q167=0,0,IF(OR(O167=0,M167=0),"N.M.",IF(ABS(Q167/O167)&gt;=10,"N.M.",Q167/(-O167)))),IF(Q167=0,0,IF(OR(O167=0,M167=0),"N.M.",IF(ABS(Q167/O167)&gt;=10,"N.M.",Q167/O167))))</f>
        <v>0</v>
      </c>
      <c r="U167" s="9">
        <v>0</v>
      </c>
      <c r="W167" s="9">
        <v>0</v>
      </c>
      <c r="Y167" s="9">
        <f aca="true" t="shared" si="68" ref="Y167:Y198">(+U167-W167)</f>
        <v>0</v>
      </c>
      <c r="AA167" s="21">
        <f aca="true" t="shared" si="69" ref="AA167:AA198">IF(W167&lt;0,IF(Y167=0,0,IF(OR(W167=0,U167=0),"N.M.",IF(ABS(Y167/W167)&gt;=10,"N.M.",Y167/(-W167)))),IF(Y167=0,0,IF(OR(W167=0,U167=0),"N.M.",IF(ABS(Y167/W167)&gt;=10,"N.M.",Y167/W167))))</f>
        <v>0</v>
      </c>
      <c r="AC167" s="9">
        <v>0</v>
      </c>
      <c r="AE167" s="9">
        <v>55173.84</v>
      </c>
      <c r="AG167" s="9">
        <f aca="true" t="shared" si="70" ref="AG167:AG198">(+AC167-AE167)</f>
        <v>-55173.84</v>
      </c>
      <c r="AI167" s="21" t="str">
        <f aca="true" t="shared" si="71" ref="AI167:AI198">IF(AE167&lt;0,IF(AG167=0,0,IF(OR(AE167=0,AC167=0),"N.M.",IF(ABS(AG167/AE167)&gt;=10,"N.M.",AG167/(-AE167)))),IF(AG167=0,0,IF(OR(AE167=0,AC167=0),"N.M.",IF(ABS(AG167/AE167)&gt;=10,"N.M.",AG167/AE167))))</f>
        <v>N.M.</v>
      </c>
    </row>
    <row r="168" spans="1:35" ht="12.75" outlineLevel="1">
      <c r="A168" s="1" t="s">
        <v>498</v>
      </c>
      <c r="B168" s="16" t="s">
        <v>499</v>
      </c>
      <c r="C168" s="1" t="s">
        <v>1137</v>
      </c>
      <c r="E168" s="5">
        <v>-155</v>
      </c>
      <c r="G168" s="5">
        <v>-136</v>
      </c>
      <c r="I168" s="9">
        <f t="shared" si="64"/>
        <v>-19</v>
      </c>
      <c r="K168" s="21">
        <f t="shared" si="65"/>
        <v>-0.13970588235294118</v>
      </c>
      <c r="M168" s="9">
        <v>-466</v>
      </c>
      <c r="O168" s="9">
        <v>-413</v>
      </c>
      <c r="Q168" s="9">
        <f t="shared" si="66"/>
        <v>-53</v>
      </c>
      <c r="S168" s="21">
        <f t="shared" si="67"/>
        <v>-0.12832929782082325</v>
      </c>
      <c r="U168" s="9">
        <v>-466</v>
      </c>
      <c r="W168" s="9">
        <v>-413</v>
      </c>
      <c r="Y168" s="9">
        <f t="shared" si="68"/>
        <v>-53</v>
      </c>
      <c r="AA168" s="21">
        <f t="shared" si="69"/>
        <v>-0.12832929782082325</v>
      </c>
      <c r="AC168" s="9">
        <v>-1690</v>
      </c>
      <c r="AE168" s="9">
        <v>-1536.5</v>
      </c>
      <c r="AG168" s="9">
        <f t="shared" si="70"/>
        <v>-153.5</v>
      </c>
      <c r="AI168" s="21">
        <f t="shared" si="71"/>
        <v>-0.09990237552879921</v>
      </c>
    </row>
    <row r="169" spans="1:35" ht="12.75" outlineLevel="1">
      <c r="A169" s="1" t="s">
        <v>500</v>
      </c>
      <c r="B169" s="16" t="s">
        <v>501</v>
      </c>
      <c r="C169" s="1" t="s">
        <v>1138</v>
      </c>
      <c r="E169" s="5">
        <v>179223.46</v>
      </c>
      <c r="G169" s="5">
        <v>240432.04</v>
      </c>
      <c r="I169" s="9">
        <f t="shared" si="64"/>
        <v>-61208.580000000016</v>
      </c>
      <c r="K169" s="21">
        <f t="shared" si="65"/>
        <v>-0.25457746812779203</v>
      </c>
      <c r="M169" s="9">
        <v>645673</v>
      </c>
      <c r="O169" s="9">
        <v>715141.41</v>
      </c>
      <c r="Q169" s="9">
        <f t="shared" si="66"/>
        <v>-69468.41000000003</v>
      </c>
      <c r="S169" s="21">
        <f t="shared" si="67"/>
        <v>-0.09713940352020732</v>
      </c>
      <c r="U169" s="9">
        <v>645673</v>
      </c>
      <c r="W169" s="9">
        <v>715141.41</v>
      </c>
      <c r="Y169" s="9">
        <f t="shared" si="68"/>
        <v>-69468.41000000003</v>
      </c>
      <c r="AA169" s="21">
        <f t="shared" si="69"/>
        <v>-0.09713940352020732</v>
      </c>
      <c r="AC169" s="9">
        <v>2456815.24</v>
      </c>
      <c r="AE169" s="9">
        <v>2440561.07</v>
      </c>
      <c r="AG169" s="9">
        <f t="shared" si="70"/>
        <v>16254.170000000391</v>
      </c>
      <c r="AI169" s="21">
        <f t="shared" si="71"/>
        <v>0.006660013633668422</v>
      </c>
    </row>
    <row r="170" spans="1:35" ht="12.75" outlineLevel="1">
      <c r="A170" s="1" t="s">
        <v>502</v>
      </c>
      <c r="B170" s="16" t="s">
        <v>503</v>
      </c>
      <c r="C170" s="1" t="s">
        <v>1139</v>
      </c>
      <c r="E170" s="5">
        <v>90198.37</v>
      </c>
      <c r="G170" s="5">
        <v>129960.79</v>
      </c>
      <c r="I170" s="9">
        <f t="shared" si="64"/>
        <v>-39762.42</v>
      </c>
      <c r="K170" s="21">
        <f t="shared" si="65"/>
        <v>-0.305957050584257</v>
      </c>
      <c r="M170" s="9">
        <v>336269.08</v>
      </c>
      <c r="O170" s="9">
        <v>378411.39</v>
      </c>
      <c r="Q170" s="9">
        <f t="shared" si="66"/>
        <v>-42142.31</v>
      </c>
      <c r="S170" s="21">
        <f t="shared" si="67"/>
        <v>-0.1113663888394057</v>
      </c>
      <c r="U170" s="9">
        <v>336269.08</v>
      </c>
      <c r="W170" s="9">
        <v>378411.39</v>
      </c>
      <c r="Y170" s="9">
        <f t="shared" si="68"/>
        <v>-42142.31</v>
      </c>
      <c r="AA170" s="21">
        <f t="shared" si="69"/>
        <v>-0.1113663888394057</v>
      </c>
      <c r="AC170" s="9">
        <v>1242189.36</v>
      </c>
      <c r="AE170" s="9">
        <v>1238221.15</v>
      </c>
      <c r="AG170" s="9">
        <f t="shared" si="70"/>
        <v>3968.2100000001956</v>
      </c>
      <c r="AI170" s="21">
        <f t="shared" si="71"/>
        <v>0.0032047667736899792</v>
      </c>
    </row>
    <row r="171" spans="1:35" ht="12.75" outlineLevel="1">
      <c r="A171" s="1" t="s">
        <v>504</v>
      </c>
      <c r="B171" s="16" t="s">
        <v>505</v>
      </c>
      <c r="C171" s="1" t="s">
        <v>1140</v>
      </c>
      <c r="E171" s="5">
        <v>381882.448</v>
      </c>
      <c r="G171" s="5">
        <v>422999.213</v>
      </c>
      <c r="I171" s="9">
        <f t="shared" si="64"/>
        <v>-41116.765000000014</v>
      </c>
      <c r="K171" s="21">
        <f t="shared" si="65"/>
        <v>-0.09720293498512966</v>
      </c>
      <c r="M171" s="9">
        <v>1292996.839</v>
      </c>
      <c r="O171" s="9">
        <v>1169675.204</v>
      </c>
      <c r="Q171" s="9">
        <f t="shared" si="66"/>
        <v>123321.63500000001</v>
      </c>
      <c r="S171" s="21">
        <f t="shared" si="67"/>
        <v>0.105432375225422</v>
      </c>
      <c r="U171" s="9">
        <v>1292996.839</v>
      </c>
      <c r="W171" s="9">
        <v>1169675.204</v>
      </c>
      <c r="Y171" s="9">
        <f t="shared" si="68"/>
        <v>123321.63500000001</v>
      </c>
      <c r="AA171" s="21">
        <f t="shared" si="69"/>
        <v>0.105432375225422</v>
      </c>
      <c r="AC171" s="9">
        <v>4565957.897</v>
      </c>
      <c r="AE171" s="9">
        <v>4619269.278</v>
      </c>
      <c r="AG171" s="9">
        <f t="shared" si="70"/>
        <v>-53311.38100000005</v>
      </c>
      <c r="AI171" s="21">
        <f t="shared" si="71"/>
        <v>-0.011541085351725202</v>
      </c>
    </row>
    <row r="172" spans="1:35" ht="12.75" outlineLevel="1">
      <c r="A172" s="1" t="s">
        <v>506</v>
      </c>
      <c r="B172" s="16" t="s">
        <v>507</v>
      </c>
      <c r="C172" s="1" t="s">
        <v>1141</v>
      </c>
      <c r="E172" s="5">
        <v>0</v>
      </c>
      <c r="G172" s="5">
        <v>0</v>
      </c>
      <c r="I172" s="9">
        <f t="shared" si="64"/>
        <v>0</v>
      </c>
      <c r="K172" s="21">
        <f t="shared" si="65"/>
        <v>0</v>
      </c>
      <c r="M172" s="9">
        <v>14864.6</v>
      </c>
      <c r="O172" s="9">
        <v>0</v>
      </c>
      <c r="Q172" s="9">
        <f t="shared" si="66"/>
        <v>14864.6</v>
      </c>
      <c r="S172" s="21" t="str">
        <f t="shared" si="67"/>
        <v>N.M.</v>
      </c>
      <c r="U172" s="9">
        <v>14864.6</v>
      </c>
      <c r="W172" s="9">
        <v>0</v>
      </c>
      <c r="Y172" s="9">
        <f t="shared" si="68"/>
        <v>14864.6</v>
      </c>
      <c r="AA172" s="21" t="str">
        <f t="shared" si="69"/>
        <v>N.M.</v>
      </c>
      <c r="AC172" s="9">
        <v>14864.6</v>
      </c>
      <c r="AE172" s="9">
        <v>0</v>
      </c>
      <c r="AG172" s="9">
        <f t="shared" si="70"/>
        <v>14864.6</v>
      </c>
      <c r="AI172" s="21" t="str">
        <f t="shared" si="71"/>
        <v>N.M.</v>
      </c>
    </row>
    <row r="173" spans="1:35" ht="12.75" outlineLevel="1">
      <c r="A173" s="1" t="s">
        <v>508</v>
      </c>
      <c r="B173" s="16" t="s">
        <v>509</v>
      </c>
      <c r="C173" s="1" t="s">
        <v>1142</v>
      </c>
      <c r="E173" s="5">
        <v>124766.088</v>
      </c>
      <c r="G173" s="5">
        <v>93712.005</v>
      </c>
      <c r="I173" s="9">
        <f t="shared" si="64"/>
        <v>31054.083</v>
      </c>
      <c r="K173" s="21">
        <f t="shared" si="65"/>
        <v>0.3313778528161893</v>
      </c>
      <c r="M173" s="9">
        <v>375686.509</v>
      </c>
      <c r="O173" s="9">
        <v>275994.643</v>
      </c>
      <c r="Q173" s="9">
        <f t="shared" si="66"/>
        <v>99691.86600000004</v>
      </c>
      <c r="S173" s="21">
        <f t="shared" si="67"/>
        <v>0.36120942390899974</v>
      </c>
      <c r="U173" s="9">
        <v>375686.509</v>
      </c>
      <c r="W173" s="9">
        <v>275994.643</v>
      </c>
      <c r="Y173" s="9">
        <f t="shared" si="68"/>
        <v>99691.86600000004</v>
      </c>
      <c r="AA173" s="21">
        <f t="shared" si="69"/>
        <v>0.36120942390899974</v>
      </c>
      <c r="AC173" s="9">
        <v>1431208.78</v>
      </c>
      <c r="AE173" s="9">
        <v>1102879.062</v>
      </c>
      <c r="AG173" s="9">
        <f t="shared" si="70"/>
        <v>328329.7180000001</v>
      </c>
      <c r="AI173" s="21">
        <f t="shared" si="71"/>
        <v>0.2977023767271412</v>
      </c>
    </row>
    <row r="174" spans="1:35" ht="12.75" outlineLevel="1">
      <c r="A174" s="1" t="s">
        <v>510</v>
      </c>
      <c r="B174" s="16" t="s">
        <v>511</v>
      </c>
      <c r="C174" s="1" t="s">
        <v>1143</v>
      </c>
      <c r="E174" s="5">
        <v>0</v>
      </c>
      <c r="G174" s="5">
        <v>0</v>
      </c>
      <c r="I174" s="9">
        <f t="shared" si="64"/>
        <v>0</v>
      </c>
      <c r="K174" s="21">
        <f t="shared" si="65"/>
        <v>0</v>
      </c>
      <c r="M174" s="9">
        <v>0</v>
      </c>
      <c r="O174" s="9">
        <v>0</v>
      </c>
      <c r="Q174" s="9">
        <f t="shared" si="66"/>
        <v>0</v>
      </c>
      <c r="S174" s="21">
        <f t="shared" si="67"/>
        <v>0</v>
      </c>
      <c r="U174" s="9">
        <v>0</v>
      </c>
      <c r="W174" s="9">
        <v>0</v>
      </c>
      <c r="Y174" s="9">
        <f t="shared" si="68"/>
        <v>0</v>
      </c>
      <c r="AA174" s="21">
        <f t="shared" si="69"/>
        <v>0</v>
      </c>
      <c r="AC174" s="9">
        <v>1729129.84</v>
      </c>
      <c r="AE174" s="9">
        <v>1010750.52</v>
      </c>
      <c r="AG174" s="9">
        <f t="shared" si="70"/>
        <v>718379.3200000001</v>
      </c>
      <c r="AI174" s="21">
        <f t="shared" si="71"/>
        <v>0.7107385114182282</v>
      </c>
    </row>
    <row r="175" spans="1:35" ht="12.75" outlineLevel="1">
      <c r="A175" s="1" t="s">
        <v>512</v>
      </c>
      <c r="B175" s="16" t="s">
        <v>513</v>
      </c>
      <c r="C175" s="1" t="s">
        <v>1144</v>
      </c>
      <c r="E175" s="5">
        <v>4731.5740000000005</v>
      </c>
      <c r="G175" s="5">
        <v>4313.9580000000005</v>
      </c>
      <c r="I175" s="9">
        <f t="shared" si="64"/>
        <v>417.616</v>
      </c>
      <c r="K175" s="21">
        <f t="shared" si="65"/>
        <v>0.09680576398750287</v>
      </c>
      <c r="M175" s="9">
        <v>11452.807</v>
      </c>
      <c r="O175" s="9">
        <v>17039.722</v>
      </c>
      <c r="Q175" s="9">
        <f t="shared" si="66"/>
        <v>-5586.915000000001</v>
      </c>
      <c r="S175" s="21">
        <f t="shared" si="67"/>
        <v>-0.32787594774140094</v>
      </c>
      <c r="U175" s="9">
        <v>11452.807</v>
      </c>
      <c r="W175" s="9">
        <v>17039.722</v>
      </c>
      <c r="Y175" s="9">
        <f t="shared" si="68"/>
        <v>-5586.915000000001</v>
      </c>
      <c r="AA175" s="21">
        <f t="shared" si="69"/>
        <v>-0.32787594774140094</v>
      </c>
      <c r="AC175" s="9">
        <v>58394.983</v>
      </c>
      <c r="AE175" s="9">
        <v>55411.171</v>
      </c>
      <c r="AG175" s="9">
        <f t="shared" si="70"/>
        <v>2983.811999999998</v>
      </c>
      <c r="AI175" s="21">
        <f t="shared" si="71"/>
        <v>0.05384856421821509</v>
      </c>
    </row>
    <row r="176" spans="1:35" ht="12.75" outlineLevel="1">
      <c r="A176" s="1" t="s">
        <v>514</v>
      </c>
      <c r="B176" s="16" t="s">
        <v>515</v>
      </c>
      <c r="C176" s="1" t="s">
        <v>1145</v>
      </c>
      <c r="E176" s="5">
        <v>309702.527</v>
      </c>
      <c r="G176" s="5">
        <v>137091.866</v>
      </c>
      <c r="I176" s="9">
        <f t="shared" si="64"/>
        <v>172610.661</v>
      </c>
      <c r="K176" s="21">
        <f t="shared" si="65"/>
        <v>1.2590875449897223</v>
      </c>
      <c r="M176" s="9">
        <v>895308.145</v>
      </c>
      <c r="O176" s="9">
        <v>633144.953</v>
      </c>
      <c r="Q176" s="9">
        <f t="shared" si="66"/>
        <v>262163.19200000004</v>
      </c>
      <c r="S176" s="21">
        <f t="shared" si="67"/>
        <v>0.41406504270120914</v>
      </c>
      <c r="U176" s="9">
        <v>895308.145</v>
      </c>
      <c r="W176" s="9">
        <v>633144.953</v>
      </c>
      <c r="Y176" s="9">
        <f t="shared" si="68"/>
        <v>262163.19200000004</v>
      </c>
      <c r="AA176" s="21">
        <f t="shared" si="69"/>
        <v>0.41406504270120914</v>
      </c>
      <c r="AC176" s="9">
        <v>3928414.923</v>
      </c>
      <c r="AE176" s="9">
        <v>3098509.5130000003</v>
      </c>
      <c r="AG176" s="9">
        <f t="shared" si="70"/>
        <v>829905.4099999997</v>
      </c>
      <c r="AI176" s="21">
        <f t="shared" si="71"/>
        <v>0.26784020075396797</v>
      </c>
    </row>
    <row r="177" spans="1:35" ht="12.75" outlineLevel="1">
      <c r="A177" s="1" t="s">
        <v>516</v>
      </c>
      <c r="B177" s="16" t="s">
        <v>517</v>
      </c>
      <c r="C177" s="1" t="s">
        <v>1146</v>
      </c>
      <c r="E177" s="5">
        <v>1145</v>
      </c>
      <c r="G177" s="5">
        <v>84</v>
      </c>
      <c r="I177" s="9">
        <f t="shared" si="64"/>
        <v>1061</v>
      </c>
      <c r="K177" s="21" t="str">
        <f t="shared" si="65"/>
        <v>N.M.</v>
      </c>
      <c r="M177" s="9">
        <v>3069</v>
      </c>
      <c r="O177" s="9">
        <v>601</v>
      </c>
      <c r="Q177" s="9">
        <f t="shared" si="66"/>
        <v>2468</v>
      </c>
      <c r="S177" s="21">
        <f t="shared" si="67"/>
        <v>4.10648918469218</v>
      </c>
      <c r="U177" s="9">
        <v>3069</v>
      </c>
      <c r="W177" s="9">
        <v>601</v>
      </c>
      <c r="Y177" s="9">
        <f t="shared" si="68"/>
        <v>2468</v>
      </c>
      <c r="AA177" s="21">
        <f t="shared" si="69"/>
        <v>4.10648918469218</v>
      </c>
      <c r="AC177" s="9">
        <v>10369</v>
      </c>
      <c r="AE177" s="9">
        <v>4720</v>
      </c>
      <c r="AG177" s="9">
        <f t="shared" si="70"/>
        <v>5649</v>
      </c>
      <c r="AI177" s="21">
        <f t="shared" si="71"/>
        <v>1.196822033898305</v>
      </c>
    </row>
    <row r="178" spans="1:35" ht="12.75" outlineLevel="1">
      <c r="A178" s="1" t="s">
        <v>518</v>
      </c>
      <c r="B178" s="16" t="s">
        <v>519</v>
      </c>
      <c r="C178" s="1" t="s">
        <v>1147</v>
      </c>
      <c r="E178" s="5">
        <v>0.73</v>
      </c>
      <c r="G178" s="5">
        <v>0</v>
      </c>
      <c r="I178" s="9">
        <f t="shared" si="64"/>
        <v>0.73</v>
      </c>
      <c r="K178" s="21" t="str">
        <f t="shared" si="65"/>
        <v>N.M.</v>
      </c>
      <c r="M178" s="9">
        <v>141.51</v>
      </c>
      <c r="O178" s="9">
        <v>91.64</v>
      </c>
      <c r="Q178" s="9">
        <f t="shared" si="66"/>
        <v>49.86999999999999</v>
      </c>
      <c r="S178" s="21">
        <f t="shared" si="67"/>
        <v>0.5441946748144914</v>
      </c>
      <c r="U178" s="9">
        <v>141.51</v>
      </c>
      <c r="W178" s="9">
        <v>91.64</v>
      </c>
      <c r="Y178" s="9">
        <f t="shared" si="68"/>
        <v>49.86999999999999</v>
      </c>
      <c r="AA178" s="21">
        <f t="shared" si="69"/>
        <v>0.5441946748144914</v>
      </c>
      <c r="AC178" s="9">
        <v>49.87</v>
      </c>
      <c r="AE178" s="9">
        <v>256.38</v>
      </c>
      <c r="AG178" s="9">
        <f t="shared" si="70"/>
        <v>-206.51</v>
      </c>
      <c r="AI178" s="21">
        <f t="shared" si="71"/>
        <v>-0.8054840471175598</v>
      </c>
    </row>
    <row r="179" spans="1:35" ht="12.75" outlineLevel="1">
      <c r="A179" s="1" t="s">
        <v>520</v>
      </c>
      <c r="B179" s="16" t="s">
        <v>521</v>
      </c>
      <c r="C179" s="1" t="s">
        <v>1148</v>
      </c>
      <c r="E179" s="5">
        <v>0</v>
      </c>
      <c r="G179" s="5">
        <v>0</v>
      </c>
      <c r="I179" s="9">
        <f t="shared" si="64"/>
        <v>0</v>
      </c>
      <c r="K179" s="21">
        <f t="shared" si="65"/>
        <v>0</v>
      </c>
      <c r="M179" s="9">
        <v>-8.49</v>
      </c>
      <c r="O179" s="9">
        <v>0</v>
      </c>
      <c r="Q179" s="9">
        <f t="shared" si="66"/>
        <v>-8.49</v>
      </c>
      <c r="S179" s="21" t="str">
        <f t="shared" si="67"/>
        <v>N.M.</v>
      </c>
      <c r="U179" s="9">
        <v>-8.49</v>
      </c>
      <c r="W179" s="9">
        <v>0</v>
      </c>
      <c r="Y179" s="9">
        <f t="shared" si="68"/>
        <v>-8.49</v>
      </c>
      <c r="AA179" s="21" t="str">
        <f t="shared" si="69"/>
        <v>N.M.</v>
      </c>
      <c r="AC179" s="9">
        <v>4230161.51</v>
      </c>
      <c r="AE179" s="9">
        <v>0</v>
      </c>
      <c r="AG179" s="9">
        <f t="shared" si="70"/>
        <v>4230161.51</v>
      </c>
      <c r="AI179" s="21" t="str">
        <f t="shared" si="71"/>
        <v>N.M.</v>
      </c>
    </row>
    <row r="180" spans="1:35" ht="12.75" outlineLevel="1">
      <c r="A180" s="1" t="s">
        <v>522</v>
      </c>
      <c r="B180" s="16" t="s">
        <v>523</v>
      </c>
      <c r="C180" s="1" t="s">
        <v>1149</v>
      </c>
      <c r="E180" s="5">
        <v>209157.25</v>
      </c>
      <c r="G180" s="5">
        <v>189714.59</v>
      </c>
      <c r="I180" s="9">
        <f t="shared" si="64"/>
        <v>19442.660000000003</v>
      </c>
      <c r="K180" s="21">
        <f t="shared" si="65"/>
        <v>0.10248373622713995</v>
      </c>
      <c r="M180" s="9">
        <v>576132.05</v>
      </c>
      <c r="O180" s="9">
        <v>577251.97</v>
      </c>
      <c r="Q180" s="9">
        <f t="shared" si="66"/>
        <v>-1119.9199999999255</v>
      </c>
      <c r="S180" s="21">
        <f t="shared" si="67"/>
        <v>-0.0019400886583374078</v>
      </c>
      <c r="U180" s="9">
        <v>576132.05</v>
      </c>
      <c r="W180" s="9">
        <v>577251.97</v>
      </c>
      <c r="Y180" s="9">
        <f t="shared" si="68"/>
        <v>-1119.9199999999255</v>
      </c>
      <c r="AA180" s="21">
        <f t="shared" si="69"/>
        <v>-0.0019400886583374078</v>
      </c>
      <c r="AC180" s="9">
        <v>2062804.93</v>
      </c>
      <c r="AE180" s="9">
        <v>3031605.33</v>
      </c>
      <c r="AG180" s="9">
        <f t="shared" si="70"/>
        <v>-968800.4000000001</v>
      </c>
      <c r="AI180" s="21">
        <f t="shared" si="71"/>
        <v>-0.3195667953255644</v>
      </c>
    </row>
    <row r="181" spans="1:35" ht="12.75" outlineLevel="1">
      <c r="A181" s="1" t="s">
        <v>524</v>
      </c>
      <c r="B181" s="16" t="s">
        <v>525</v>
      </c>
      <c r="C181" s="1" t="s">
        <v>1150</v>
      </c>
      <c r="E181" s="5">
        <v>0</v>
      </c>
      <c r="G181" s="5">
        <v>0</v>
      </c>
      <c r="I181" s="9">
        <f t="shared" si="64"/>
        <v>0</v>
      </c>
      <c r="K181" s="21">
        <f t="shared" si="65"/>
        <v>0</v>
      </c>
      <c r="M181" s="9">
        <v>0</v>
      </c>
      <c r="O181" s="9">
        <v>0</v>
      </c>
      <c r="Q181" s="9">
        <f t="shared" si="66"/>
        <v>0</v>
      </c>
      <c r="S181" s="21">
        <f t="shared" si="67"/>
        <v>0</v>
      </c>
      <c r="U181" s="9">
        <v>0</v>
      </c>
      <c r="W181" s="9">
        <v>0</v>
      </c>
      <c r="Y181" s="9">
        <f t="shared" si="68"/>
        <v>0</v>
      </c>
      <c r="AA181" s="21">
        <f t="shared" si="69"/>
        <v>0</v>
      </c>
      <c r="AC181" s="9">
        <v>0.52</v>
      </c>
      <c r="AE181" s="9">
        <v>0</v>
      </c>
      <c r="AG181" s="9">
        <f t="shared" si="70"/>
        <v>0.52</v>
      </c>
      <c r="AI181" s="21" t="str">
        <f t="shared" si="71"/>
        <v>N.M.</v>
      </c>
    </row>
    <row r="182" spans="1:35" ht="12.75" outlineLevel="1">
      <c r="A182" s="1" t="s">
        <v>526</v>
      </c>
      <c r="B182" s="16" t="s">
        <v>527</v>
      </c>
      <c r="C182" s="1" t="s">
        <v>1151</v>
      </c>
      <c r="E182" s="5">
        <v>535.99</v>
      </c>
      <c r="G182" s="5">
        <v>310.93</v>
      </c>
      <c r="I182" s="9">
        <f t="shared" si="64"/>
        <v>225.06</v>
      </c>
      <c r="K182" s="21">
        <f t="shared" si="65"/>
        <v>0.7238285144566301</v>
      </c>
      <c r="M182" s="9">
        <v>1505.63</v>
      </c>
      <c r="O182" s="9">
        <v>990.77</v>
      </c>
      <c r="Q182" s="9">
        <f t="shared" si="66"/>
        <v>514.8600000000001</v>
      </c>
      <c r="S182" s="21">
        <f t="shared" si="67"/>
        <v>0.5196564288381765</v>
      </c>
      <c r="U182" s="9">
        <v>1505.63</v>
      </c>
      <c r="W182" s="9">
        <v>990.77</v>
      </c>
      <c r="Y182" s="9">
        <f t="shared" si="68"/>
        <v>514.8600000000001</v>
      </c>
      <c r="AA182" s="21">
        <f t="shared" si="69"/>
        <v>0.5196564288381765</v>
      </c>
      <c r="AC182" s="9">
        <v>4243.05</v>
      </c>
      <c r="AE182" s="9">
        <v>37203.76</v>
      </c>
      <c r="AG182" s="9">
        <f t="shared" si="70"/>
        <v>-32960.71</v>
      </c>
      <c r="AI182" s="21">
        <f t="shared" si="71"/>
        <v>-0.8859510436579527</v>
      </c>
    </row>
    <row r="183" spans="1:35" ht="12.75" outlineLevel="1">
      <c r="A183" s="1" t="s">
        <v>528</v>
      </c>
      <c r="B183" s="16" t="s">
        <v>529</v>
      </c>
      <c r="C183" s="1" t="s">
        <v>1152</v>
      </c>
      <c r="E183" s="5">
        <v>0</v>
      </c>
      <c r="G183" s="5">
        <v>0</v>
      </c>
      <c r="I183" s="9">
        <f t="shared" si="64"/>
        <v>0</v>
      </c>
      <c r="K183" s="21">
        <f t="shared" si="65"/>
        <v>0</v>
      </c>
      <c r="M183" s="9">
        <v>0</v>
      </c>
      <c r="O183" s="9">
        <v>27.88</v>
      </c>
      <c r="Q183" s="9">
        <f t="shared" si="66"/>
        <v>-27.88</v>
      </c>
      <c r="S183" s="21" t="str">
        <f t="shared" si="67"/>
        <v>N.M.</v>
      </c>
      <c r="U183" s="9">
        <v>0</v>
      </c>
      <c r="W183" s="9">
        <v>27.88</v>
      </c>
      <c r="Y183" s="9">
        <f t="shared" si="68"/>
        <v>-27.88</v>
      </c>
      <c r="AA183" s="21" t="str">
        <f t="shared" si="69"/>
        <v>N.M.</v>
      </c>
      <c r="AC183" s="9">
        <v>-27.88</v>
      </c>
      <c r="AE183" s="9">
        <v>762.58</v>
      </c>
      <c r="AG183" s="9">
        <f t="shared" si="70"/>
        <v>-790.46</v>
      </c>
      <c r="AI183" s="21">
        <f t="shared" si="71"/>
        <v>-1.0365600986126047</v>
      </c>
    </row>
    <row r="184" spans="1:35" ht="12.75" outlineLevel="1">
      <c r="A184" s="1" t="s">
        <v>530</v>
      </c>
      <c r="B184" s="16" t="s">
        <v>531</v>
      </c>
      <c r="C184" s="1" t="s">
        <v>1153</v>
      </c>
      <c r="E184" s="5">
        <v>36791.51</v>
      </c>
      <c r="G184" s="5">
        <v>28723.54</v>
      </c>
      <c r="I184" s="9">
        <f t="shared" si="64"/>
        <v>8067.970000000001</v>
      </c>
      <c r="K184" s="21">
        <f t="shared" si="65"/>
        <v>0.2808835540466113</v>
      </c>
      <c r="M184" s="9">
        <v>114519.53</v>
      </c>
      <c r="O184" s="9">
        <v>94017.92</v>
      </c>
      <c r="Q184" s="9">
        <f t="shared" si="66"/>
        <v>20501.61</v>
      </c>
      <c r="S184" s="21">
        <f t="shared" si="67"/>
        <v>0.21806066332886329</v>
      </c>
      <c r="U184" s="9">
        <v>114519.53</v>
      </c>
      <c r="W184" s="9">
        <v>94017.92</v>
      </c>
      <c r="Y184" s="9">
        <f t="shared" si="68"/>
        <v>20501.61</v>
      </c>
      <c r="AA184" s="21">
        <f t="shared" si="69"/>
        <v>0.21806066332886329</v>
      </c>
      <c r="AC184" s="9">
        <v>387997.95</v>
      </c>
      <c r="AE184" s="9">
        <v>410361.39</v>
      </c>
      <c r="AG184" s="9">
        <f t="shared" si="70"/>
        <v>-22363.440000000002</v>
      </c>
      <c r="AI184" s="21">
        <f t="shared" si="71"/>
        <v>-0.054496939880235816</v>
      </c>
    </row>
    <row r="185" spans="1:35" ht="12.75" outlineLevel="1">
      <c r="A185" s="1" t="s">
        <v>532</v>
      </c>
      <c r="B185" s="16" t="s">
        <v>533</v>
      </c>
      <c r="C185" s="1" t="s">
        <v>1154</v>
      </c>
      <c r="E185" s="5">
        <v>0</v>
      </c>
      <c r="G185" s="5">
        <v>0</v>
      </c>
      <c r="I185" s="9">
        <f t="shared" si="64"/>
        <v>0</v>
      </c>
      <c r="K185" s="21">
        <f t="shared" si="65"/>
        <v>0</v>
      </c>
      <c r="M185" s="9">
        <v>0</v>
      </c>
      <c r="O185" s="9">
        <v>0</v>
      </c>
      <c r="Q185" s="9">
        <f t="shared" si="66"/>
        <v>0</v>
      </c>
      <c r="S185" s="21">
        <f t="shared" si="67"/>
        <v>0</v>
      </c>
      <c r="U185" s="9">
        <v>0</v>
      </c>
      <c r="W185" s="9">
        <v>0</v>
      </c>
      <c r="Y185" s="9">
        <f t="shared" si="68"/>
        <v>0</v>
      </c>
      <c r="AA185" s="21">
        <f t="shared" si="69"/>
        <v>0</v>
      </c>
      <c r="AC185" s="9">
        <v>0</v>
      </c>
      <c r="AE185" s="9">
        <v>-12492.17</v>
      </c>
      <c r="AG185" s="9">
        <f t="shared" si="70"/>
        <v>12492.17</v>
      </c>
      <c r="AI185" s="21" t="str">
        <f t="shared" si="71"/>
        <v>N.M.</v>
      </c>
    </row>
    <row r="186" spans="1:35" ht="12.75" outlineLevel="1">
      <c r="A186" s="1" t="s">
        <v>534</v>
      </c>
      <c r="B186" s="16" t="s">
        <v>535</v>
      </c>
      <c r="C186" s="1" t="s">
        <v>1155</v>
      </c>
      <c r="E186" s="5">
        <v>0</v>
      </c>
      <c r="G186" s="5">
        <v>0</v>
      </c>
      <c r="I186" s="9">
        <f t="shared" si="64"/>
        <v>0</v>
      </c>
      <c r="K186" s="21">
        <f t="shared" si="65"/>
        <v>0</v>
      </c>
      <c r="M186" s="9">
        <v>0</v>
      </c>
      <c r="O186" s="9">
        <v>0</v>
      </c>
      <c r="Q186" s="9">
        <f t="shared" si="66"/>
        <v>0</v>
      </c>
      <c r="S186" s="21">
        <f t="shared" si="67"/>
        <v>0</v>
      </c>
      <c r="U186" s="9">
        <v>0</v>
      </c>
      <c r="W186" s="9">
        <v>0</v>
      </c>
      <c r="Y186" s="9">
        <f t="shared" si="68"/>
        <v>0</v>
      </c>
      <c r="AA186" s="21">
        <f t="shared" si="69"/>
        <v>0</v>
      </c>
      <c r="AC186" s="9">
        <v>0</v>
      </c>
      <c r="AE186" s="9">
        <v>11082.99</v>
      </c>
      <c r="AG186" s="9">
        <f t="shared" si="70"/>
        <v>-11082.99</v>
      </c>
      <c r="AI186" s="21" t="str">
        <f t="shared" si="71"/>
        <v>N.M.</v>
      </c>
    </row>
    <row r="187" spans="1:35" ht="12.75" outlineLevel="1">
      <c r="A187" s="1" t="s">
        <v>536</v>
      </c>
      <c r="B187" s="16" t="s">
        <v>537</v>
      </c>
      <c r="C187" s="1" t="s">
        <v>1156</v>
      </c>
      <c r="E187" s="5">
        <v>0</v>
      </c>
      <c r="G187" s="5">
        <v>0</v>
      </c>
      <c r="I187" s="9">
        <f t="shared" si="64"/>
        <v>0</v>
      </c>
      <c r="K187" s="21">
        <f t="shared" si="65"/>
        <v>0</v>
      </c>
      <c r="M187" s="9">
        <v>0</v>
      </c>
      <c r="O187" s="9">
        <v>0</v>
      </c>
      <c r="Q187" s="9">
        <f t="shared" si="66"/>
        <v>0</v>
      </c>
      <c r="S187" s="21">
        <f t="shared" si="67"/>
        <v>0</v>
      </c>
      <c r="U187" s="9">
        <v>0</v>
      </c>
      <c r="W187" s="9">
        <v>0</v>
      </c>
      <c r="Y187" s="9">
        <f t="shared" si="68"/>
        <v>0</v>
      </c>
      <c r="AA187" s="21">
        <f t="shared" si="69"/>
        <v>0</v>
      </c>
      <c r="AC187" s="9">
        <v>0</v>
      </c>
      <c r="AE187" s="9">
        <v>-59</v>
      </c>
      <c r="AG187" s="9">
        <f t="shared" si="70"/>
        <v>59</v>
      </c>
      <c r="AI187" s="21" t="str">
        <f t="shared" si="71"/>
        <v>N.M.</v>
      </c>
    </row>
    <row r="188" spans="1:35" ht="12.75" outlineLevel="1">
      <c r="A188" s="1" t="s">
        <v>538</v>
      </c>
      <c r="B188" s="16" t="s">
        <v>539</v>
      </c>
      <c r="C188" s="1" t="s">
        <v>1157</v>
      </c>
      <c r="E188" s="5">
        <v>206003.86</v>
      </c>
      <c r="G188" s="5">
        <v>235948.64</v>
      </c>
      <c r="I188" s="9">
        <f t="shared" si="64"/>
        <v>-29944.780000000028</v>
      </c>
      <c r="K188" s="21">
        <f t="shared" si="65"/>
        <v>-0.12691228057089046</v>
      </c>
      <c r="M188" s="9">
        <v>658790.8</v>
      </c>
      <c r="O188" s="9">
        <v>787849.34</v>
      </c>
      <c r="Q188" s="9">
        <f t="shared" si="66"/>
        <v>-129058.53999999992</v>
      </c>
      <c r="S188" s="21">
        <f t="shared" si="67"/>
        <v>-0.16381119263233745</v>
      </c>
      <c r="U188" s="9">
        <v>658790.8</v>
      </c>
      <c r="W188" s="9">
        <v>787849.34</v>
      </c>
      <c r="Y188" s="9">
        <f t="shared" si="68"/>
        <v>-129058.53999999992</v>
      </c>
      <c r="AA188" s="21">
        <f t="shared" si="69"/>
        <v>-0.16381119263233745</v>
      </c>
      <c r="AC188" s="9">
        <v>2690127.34</v>
      </c>
      <c r="AE188" s="9">
        <v>3573468.44</v>
      </c>
      <c r="AG188" s="9">
        <f t="shared" si="70"/>
        <v>-883341.1000000001</v>
      </c>
      <c r="AI188" s="21">
        <f t="shared" si="71"/>
        <v>-0.2471943197013376</v>
      </c>
    </row>
    <row r="189" spans="1:35" ht="12.75" outlineLevel="1">
      <c r="A189" s="1" t="s">
        <v>540</v>
      </c>
      <c r="B189" s="16" t="s">
        <v>541</v>
      </c>
      <c r="C189" s="1" t="s">
        <v>1158</v>
      </c>
      <c r="E189" s="5">
        <v>0</v>
      </c>
      <c r="G189" s="5">
        <v>0</v>
      </c>
      <c r="I189" s="9">
        <f t="shared" si="64"/>
        <v>0</v>
      </c>
      <c r="K189" s="21">
        <f t="shared" si="65"/>
        <v>0</v>
      </c>
      <c r="M189" s="9">
        <v>0</v>
      </c>
      <c r="O189" s="9">
        <v>0</v>
      </c>
      <c r="Q189" s="9">
        <f t="shared" si="66"/>
        <v>0</v>
      </c>
      <c r="S189" s="21">
        <f t="shared" si="67"/>
        <v>0</v>
      </c>
      <c r="U189" s="9">
        <v>0</v>
      </c>
      <c r="W189" s="9">
        <v>0</v>
      </c>
      <c r="Y189" s="9">
        <f t="shared" si="68"/>
        <v>0</v>
      </c>
      <c r="AA189" s="21">
        <f t="shared" si="69"/>
        <v>0</v>
      </c>
      <c r="AC189" s="9">
        <v>-453.53</v>
      </c>
      <c r="AE189" s="9">
        <v>0</v>
      </c>
      <c r="AG189" s="9">
        <f t="shared" si="70"/>
        <v>-453.53</v>
      </c>
      <c r="AI189" s="21" t="str">
        <f t="shared" si="71"/>
        <v>N.M.</v>
      </c>
    </row>
    <row r="190" spans="1:35" ht="12.75" outlineLevel="1">
      <c r="A190" s="1" t="s">
        <v>542</v>
      </c>
      <c r="B190" s="16" t="s">
        <v>543</v>
      </c>
      <c r="C190" s="1" t="s">
        <v>1159</v>
      </c>
      <c r="E190" s="5">
        <v>-99.26</v>
      </c>
      <c r="G190" s="5">
        <v>72.08</v>
      </c>
      <c r="I190" s="9">
        <f t="shared" si="64"/>
        <v>-171.34</v>
      </c>
      <c r="K190" s="21">
        <f t="shared" si="65"/>
        <v>-2.3770810210876805</v>
      </c>
      <c r="M190" s="9">
        <v>812.55</v>
      </c>
      <c r="O190" s="9">
        <v>72.08</v>
      </c>
      <c r="Q190" s="9">
        <f t="shared" si="66"/>
        <v>740.4699999999999</v>
      </c>
      <c r="S190" s="21" t="str">
        <f t="shared" si="67"/>
        <v>N.M.</v>
      </c>
      <c r="U190" s="9">
        <v>812.55</v>
      </c>
      <c r="W190" s="9">
        <v>72.08</v>
      </c>
      <c r="Y190" s="9">
        <f t="shared" si="68"/>
        <v>740.4699999999999</v>
      </c>
      <c r="AA190" s="21" t="str">
        <f t="shared" si="69"/>
        <v>N.M.</v>
      </c>
      <c r="AC190" s="9">
        <v>2533.83</v>
      </c>
      <c r="AE190" s="9">
        <v>72.08</v>
      </c>
      <c r="AG190" s="9">
        <f t="shared" si="70"/>
        <v>2461.75</v>
      </c>
      <c r="AI190" s="21" t="str">
        <f t="shared" si="71"/>
        <v>N.M.</v>
      </c>
    </row>
    <row r="191" spans="1:35" ht="12.75" outlineLevel="1">
      <c r="A191" s="1" t="s">
        <v>544</v>
      </c>
      <c r="B191" s="16" t="s">
        <v>545</v>
      </c>
      <c r="C191" s="1" t="s">
        <v>1140</v>
      </c>
      <c r="E191" s="5">
        <v>41917.954</v>
      </c>
      <c r="G191" s="5">
        <v>43305.339</v>
      </c>
      <c r="I191" s="9">
        <f t="shared" si="64"/>
        <v>-1387.385000000002</v>
      </c>
      <c r="K191" s="21">
        <f t="shared" si="65"/>
        <v>-0.03203727374123551</v>
      </c>
      <c r="M191" s="9">
        <v>147905.422</v>
      </c>
      <c r="O191" s="9">
        <v>95760.756</v>
      </c>
      <c r="Q191" s="9">
        <f t="shared" si="66"/>
        <v>52144.666</v>
      </c>
      <c r="S191" s="21">
        <f t="shared" si="67"/>
        <v>0.5445306425943421</v>
      </c>
      <c r="U191" s="9">
        <v>147905.422</v>
      </c>
      <c r="W191" s="9">
        <v>95760.756</v>
      </c>
      <c r="Y191" s="9">
        <f t="shared" si="68"/>
        <v>52144.666</v>
      </c>
      <c r="AA191" s="21">
        <f t="shared" si="69"/>
        <v>0.5445306425943421</v>
      </c>
      <c r="AC191" s="9">
        <v>450952.556</v>
      </c>
      <c r="AE191" s="9">
        <v>386592.19</v>
      </c>
      <c r="AG191" s="9">
        <f t="shared" si="70"/>
        <v>64360.36599999998</v>
      </c>
      <c r="AI191" s="21">
        <f t="shared" si="71"/>
        <v>0.16648128871925733</v>
      </c>
    </row>
    <row r="192" spans="1:35" ht="12.75" outlineLevel="1">
      <c r="A192" s="1" t="s">
        <v>546</v>
      </c>
      <c r="B192" s="16" t="s">
        <v>547</v>
      </c>
      <c r="C192" s="1" t="s">
        <v>1160</v>
      </c>
      <c r="E192" s="5">
        <v>84.85</v>
      </c>
      <c r="G192" s="5">
        <v>1007.74</v>
      </c>
      <c r="I192" s="9">
        <f t="shared" si="64"/>
        <v>-922.89</v>
      </c>
      <c r="K192" s="21">
        <f t="shared" si="65"/>
        <v>-0.9158016948816162</v>
      </c>
      <c r="M192" s="9">
        <v>224.32</v>
      </c>
      <c r="O192" s="9">
        <v>1817.86</v>
      </c>
      <c r="Q192" s="9">
        <f t="shared" si="66"/>
        <v>-1593.54</v>
      </c>
      <c r="S192" s="21">
        <f t="shared" si="67"/>
        <v>-0.876602158582069</v>
      </c>
      <c r="U192" s="9">
        <v>224.32</v>
      </c>
      <c r="W192" s="9">
        <v>1817.86</v>
      </c>
      <c r="Y192" s="9">
        <f t="shared" si="68"/>
        <v>-1593.54</v>
      </c>
      <c r="AA192" s="21">
        <f t="shared" si="69"/>
        <v>-0.876602158582069</v>
      </c>
      <c r="AC192" s="9">
        <v>4293.6230000000005</v>
      </c>
      <c r="AE192" s="9">
        <v>1844.3070000000002</v>
      </c>
      <c r="AG192" s="9">
        <f t="shared" si="70"/>
        <v>2449.3160000000003</v>
      </c>
      <c r="AI192" s="21">
        <f t="shared" si="71"/>
        <v>1.3280413727215696</v>
      </c>
    </row>
    <row r="193" spans="1:35" ht="12.75" outlineLevel="1">
      <c r="A193" s="1" t="s">
        <v>548</v>
      </c>
      <c r="B193" s="16" t="s">
        <v>549</v>
      </c>
      <c r="C193" s="1" t="s">
        <v>1161</v>
      </c>
      <c r="E193" s="5">
        <v>836.99</v>
      </c>
      <c r="G193" s="5">
        <v>631.38</v>
      </c>
      <c r="I193" s="9">
        <f t="shared" si="64"/>
        <v>205.61</v>
      </c>
      <c r="K193" s="21">
        <f t="shared" si="65"/>
        <v>0.3256517469669613</v>
      </c>
      <c r="M193" s="9">
        <v>3703.69</v>
      </c>
      <c r="O193" s="9">
        <v>1368.31</v>
      </c>
      <c r="Q193" s="9">
        <f t="shared" si="66"/>
        <v>2335.38</v>
      </c>
      <c r="S193" s="21">
        <f t="shared" si="67"/>
        <v>1.7067623564835455</v>
      </c>
      <c r="U193" s="9">
        <v>3703.69</v>
      </c>
      <c r="W193" s="9">
        <v>1368.31</v>
      </c>
      <c r="Y193" s="9">
        <f t="shared" si="68"/>
        <v>2335.38</v>
      </c>
      <c r="AA193" s="21">
        <f t="shared" si="69"/>
        <v>1.7067623564835455</v>
      </c>
      <c r="AC193" s="9">
        <v>8467</v>
      </c>
      <c r="AE193" s="9">
        <v>2248.04</v>
      </c>
      <c r="AG193" s="9">
        <f t="shared" si="70"/>
        <v>6218.96</v>
      </c>
      <c r="AI193" s="21">
        <f t="shared" si="71"/>
        <v>2.766392057080835</v>
      </c>
    </row>
    <row r="194" spans="1:35" ht="12.75" outlineLevel="1">
      <c r="A194" s="1" t="s">
        <v>550</v>
      </c>
      <c r="B194" s="16" t="s">
        <v>551</v>
      </c>
      <c r="C194" s="1" t="s">
        <v>1162</v>
      </c>
      <c r="E194" s="5">
        <v>65374.21</v>
      </c>
      <c r="G194" s="5">
        <v>83270.74</v>
      </c>
      <c r="I194" s="9">
        <f t="shared" si="64"/>
        <v>-17896.530000000006</v>
      </c>
      <c r="K194" s="21">
        <f t="shared" si="65"/>
        <v>-0.2149197905530803</v>
      </c>
      <c r="M194" s="9">
        <v>228109.54</v>
      </c>
      <c r="O194" s="9">
        <v>186828.56</v>
      </c>
      <c r="Q194" s="9">
        <f t="shared" si="66"/>
        <v>41280.98000000001</v>
      </c>
      <c r="S194" s="21">
        <f t="shared" si="67"/>
        <v>0.22095647474882862</v>
      </c>
      <c r="U194" s="9">
        <v>228109.54</v>
      </c>
      <c r="W194" s="9">
        <v>186828.56</v>
      </c>
      <c r="Y194" s="9">
        <f t="shared" si="68"/>
        <v>41280.98000000001</v>
      </c>
      <c r="AA194" s="21">
        <f t="shared" si="69"/>
        <v>0.22095647474882862</v>
      </c>
      <c r="AC194" s="9">
        <v>784556.86</v>
      </c>
      <c r="AE194" s="9">
        <v>672397.8</v>
      </c>
      <c r="AG194" s="9">
        <f t="shared" si="70"/>
        <v>112159.05999999994</v>
      </c>
      <c r="AI194" s="21">
        <f t="shared" si="71"/>
        <v>0.16680462071708135</v>
      </c>
    </row>
    <row r="195" spans="1:35" ht="12.75" outlineLevel="1">
      <c r="A195" s="1" t="s">
        <v>552</v>
      </c>
      <c r="B195" s="16" t="s">
        <v>553</v>
      </c>
      <c r="C195" s="1" t="s">
        <v>1163</v>
      </c>
      <c r="E195" s="5">
        <v>0.03</v>
      </c>
      <c r="G195" s="5">
        <v>0</v>
      </c>
      <c r="I195" s="9">
        <f t="shared" si="64"/>
        <v>0.03</v>
      </c>
      <c r="K195" s="21" t="str">
        <f t="shared" si="65"/>
        <v>N.M.</v>
      </c>
      <c r="M195" s="9">
        <v>25.37</v>
      </c>
      <c r="O195" s="9">
        <v>0</v>
      </c>
      <c r="Q195" s="9">
        <f t="shared" si="66"/>
        <v>25.37</v>
      </c>
      <c r="S195" s="21" t="str">
        <f t="shared" si="67"/>
        <v>N.M.</v>
      </c>
      <c r="U195" s="9">
        <v>25.37</v>
      </c>
      <c r="W195" s="9">
        <v>0</v>
      </c>
      <c r="Y195" s="9">
        <f t="shared" si="68"/>
        <v>25.37</v>
      </c>
      <c r="AA195" s="21" t="str">
        <f t="shared" si="69"/>
        <v>N.M.</v>
      </c>
      <c r="AC195" s="9">
        <v>25.37</v>
      </c>
      <c r="AE195" s="9">
        <v>0</v>
      </c>
      <c r="AG195" s="9">
        <f t="shared" si="70"/>
        <v>25.37</v>
      </c>
      <c r="AI195" s="21" t="str">
        <f t="shared" si="71"/>
        <v>N.M.</v>
      </c>
    </row>
    <row r="196" spans="1:35" ht="12.75" outlineLevel="1">
      <c r="A196" s="1" t="s">
        <v>554</v>
      </c>
      <c r="B196" s="16" t="s">
        <v>555</v>
      </c>
      <c r="C196" s="1" t="s">
        <v>1164</v>
      </c>
      <c r="E196" s="5">
        <v>14021.06</v>
      </c>
      <c r="G196" s="5">
        <v>25310.06</v>
      </c>
      <c r="I196" s="9">
        <f t="shared" si="64"/>
        <v>-11289.000000000002</v>
      </c>
      <c r="K196" s="21">
        <f t="shared" si="65"/>
        <v>-0.44602818009913847</v>
      </c>
      <c r="M196" s="9">
        <v>44258.44</v>
      </c>
      <c r="O196" s="9">
        <v>60872.44</v>
      </c>
      <c r="Q196" s="9">
        <f t="shared" si="66"/>
        <v>-16614</v>
      </c>
      <c r="S196" s="21">
        <f t="shared" si="67"/>
        <v>-0.2729313955543757</v>
      </c>
      <c r="U196" s="9">
        <v>44258.44</v>
      </c>
      <c r="W196" s="9">
        <v>60872.44</v>
      </c>
      <c r="Y196" s="9">
        <f t="shared" si="68"/>
        <v>-16614</v>
      </c>
      <c r="AA196" s="21">
        <f t="shared" si="69"/>
        <v>-0.2729313955543757</v>
      </c>
      <c r="AC196" s="9">
        <v>185658.86</v>
      </c>
      <c r="AE196" s="9">
        <v>259104.22</v>
      </c>
      <c r="AG196" s="9">
        <f t="shared" si="70"/>
        <v>-73445.36000000002</v>
      </c>
      <c r="AI196" s="21">
        <f t="shared" si="71"/>
        <v>-0.2834587564803075</v>
      </c>
    </row>
    <row r="197" spans="1:35" ht="12.75" outlineLevel="1">
      <c r="A197" s="1" t="s">
        <v>556</v>
      </c>
      <c r="B197" s="16" t="s">
        <v>557</v>
      </c>
      <c r="C197" s="1" t="s">
        <v>1165</v>
      </c>
      <c r="E197" s="5">
        <v>122609.6</v>
      </c>
      <c r="G197" s="5">
        <v>163628.01</v>
      </c>
      <c r="I197" s="9">
        <f t="shared" si="64"/>
        <v>-41018.41</v>
      </c>
      <c r="K197" s="21">
        <f t="shared" si="65"/>
        <v>-0.25068085836893084</v>
      </c>
      <c r="M197" s="9">
        <v>381583.2</v>
      </c>
      <c r="O197" s="9">
        <v>422754.09</v>
      </c>
      <c r="Q197" s="9">
        <f t="shared" si="66"/>
        <v>-41170.890000000014</v>
      </c>
      <c r="S197" s="21">
        <f t="shared" si="67"/>
        <v>-0.09738732509956323</v>
      </c>
      <c r="U197" s="9">
        <v>381583.2</v>
      </c>
      <c r="W197" s="9">
        <v>422754.09</v>
      </c>
      <c r="Y197" s="9">
        <f t="shared" si="68"/>
        <v>-41170.890000000014</v>
      </c>
      <c r="AA197" s="21">
        <f t="shared" si="69"/>
        <v>-0.09738732509956323</v>
      </c>
      <c r="AC197" s="9">
        <v>1404682.74</v>
      </c>
      <c r="AE197" s="9">
        <v>1481714.52</v>
      </c>
      <c r="AG197" s="9">
        <f t="shared" si="70"/>
        <v>-77031.78000000003</v>
      </c>
      <c r="AI197" s="21">
        <f t="shared" si="71"/>
        <v>-0.05198827369255991</v>
      </c>
    </row>
    <row r="198" spans="1:35" ht="12.75" outlineLevel="1">
      <c r="A198" s="1" t="s">
        <v>558</v>
      </c>
      <c r="B198" s="16" t="s">
        <v>559</v>
      </c>
      <c r="C198" s="1" t="s">
        <v>1166</v>
      </c>
      <c r="E198" s="5">
        <v>162383.68</v>
      </c>
      <c r="G198" s="5">
        <v>0</v>
      </c>
      <c r="I198" s="9">
        <f t="shared" si="64"/>
        <v>162383.68</v>
      </c>
      <c r="K198" s="21" t="str">
        <f t="shared" si="65"/>
        <v>N.M.</v>
      </c>
      <c r="M198" s="9">
        <v>145576.7</v>
      </c>
      <c r="O198" s="9">
        <v>0</v>
      </c>
      <c r="Q198" s="9">
        <f t="shared" si="66"/>
        <v>145576.7</v>
      </c>
      <c r="S198" s="21" t="str">
        <f t="shared" si="67"/>
        <v>N.M.</v>
      </c>
      <c r="U198" s="9">
        <v>145576.7</v>
      </c>
      <c r="W198" s="9">
        <v>0</v>
      </c>
      <c r="Y198" s="9">
        <f t="shared" si="68"/>
        <v>145576.7</v>
      </c>
      <c r="AA198" s="21" t="str">
        <f t="shared" si="69"/>
        <v>N.M.</v>
      </c>
      <c r="AC198" s="9">
        <v>256496</v>
      </c>
      <c r="AE198" s="9">
        <v>0</v>
      </c>
      <c r="AG198" s="9">
        <f t="shared" si="70"/>
        <v>256496</v>
      </c>
      <c r="AI198" s="21" t="str">
        <f t="shared" si="71"/>
        <v>N.M.</v>
      </c>
    </row>
    <row r="199" spans="1:35" ht="12.75" outlineLevel="1">
      <c r="A199" s="1" t="s">
        <v>560</v>
      </c>
      <c r="B199" s="16" t="s">
        <v>561</v>
      </c>
      <c r="C199" s="1" t="s">
        <v>1167</v>
      </c>
      <c r="E199" s="5">
        <v>23081.55</v>
      </c>
      <c r="G199" s="5">
        <v>0</v>
      </c>
      <c r="I199" s="9">
        <f aca="true" t="shared" si="72" ref="I199:I230">+E199-G199</f>
        <v>23081.55</v>
      </c>
      <c r="K199" s="21" t="str">
        <f aca="true" t="shared" si="73" ref="K199:K230">IF(G199&lt;0,IF(I199=0,0,IF(OR(G199=0,E199=0),"N.M.",IF(ABS(I199/G199)&gt;=10,"N.M.",I199/(-G199)))),IF(I199=0,0,IF(OR(G199=0,E199=0),"N.M.",IF(ABS(I199/G199)&gt;=10,"N.M.",I199/G199))))</f>
        <v>N.M.</v>
      </c>
      <c r="M199" s="9">
        <v>28237.57</v>
      </c>
      <c r="O199" s="9">
        <v>0</v>
      </c>
      <c r="Q199" s="9">
        <f aca="true" t="shared" si="74" ref="Q199:Q230">(+M199-O199)</f>
        <v>28237.57</v>
      </c>
      <c r="S199" s="21" t="str">
        <f aca="true" t="shared" si="75" ref="S199:S230">IF(O199&lt;0,IF(Q199=0,0,IF(OR(O199=0,M199=0),"N.M.",IF(ABS(Q199/O199)&gt;=10,"N.M.",Q199/(-O199)))),IF(Q199=0,0,IF(OR(O199=0,M199=0),"N.M.",IF(ABS(Q199/O199)&gt;=10,"N.M.",Q199/O199))))</f>
        <v>N.M.</v>
      </c>
      <c r="U199" s="9">
        <v>28237.57</v>
      </c>
      <c r="W199" s="9">
        <v>0</v>
      </c>
      <c r="Y199" s="9">
        <f aca="true" t="shared" si="76" ref="Y199:Y230">(+U199-W199)</f>
        <v>28237.57</v>
      </c>
      <c r="AA199" s="21" t="str">
        <f aca="true" t="shared" si="77" ref="AA199:AA230">IF(W199&lt;0,IF(Y199=0,0,IF(OR(W199=0,U199=0),"N.M.",IF(ABS(Y199/W199)&gt;=10,"N.M.",Y199/(-W199)))),IF(Y199=0,0,IF(OR(W199=0,U199=0),"N.M.",IF(ABS(Y199/W199)&gt;=10,"N.M.",Y199/W199))))</f>
        <v>N.M.</v>
      </c>
      <c r="AC199" s="9">
        <v>41764.92</v>
      </c>
      <c r="AE199" s="9">
        <v>0</v>
      </c>
      <c r="AG199" s="9">
        <f aca="true" t="shared" si="78" ref="AG199:AG230">(+AC199-AE199)</f>
        <v>41764.92</v>
      </c>
      <c r="AI199" s="21" t="str">
        <f aca="true" t="shared" si="79" ref="AI199:AI230">IF(AE199&lt;0,IF(AG199=0,0,IF(OR(AE199=0,AC199=0),"N.M.",IF(ABS(AG199/AE199)&gt;=10,"N.M.",AG199/(-AE199)))),IF(AG199=0,0,IF(OR(AE199=0,AC199=0),"N.M.",IF(ABS(AG199/AE199)&gt;=10,"N.M.",AG199/AE199))))</f>
        <v>N.M.</v>
      </c>
    </row>
    <row r="200" spans="1:35" ht="12.75" outlineLevel="1">
      <c r="A200" s="1" t="s">
        <v>562</v>
      </c>
      <c r="B200" s="16" t="s">
        <v>563</v>
      </c>
      <c r="C200" s="1" t="s">
        <v>1168</v>
      </c>
      <c r="E200" s="5">
        <v>1023.92</v>
      </c>
      <c r="G200" s="5">
        <v>719.48</v>
      </c>
      <c r="I200" s="9">
        <f t="shared" si="72"/>
        <v>304.43999999999994</v>
      </c>
      <c r="K200" s="21">
        <f t="shared" si="73"/>
        <v>0.42313893367432026</v>
      </c>
      <c r="M200" s="9">
        <v>1939.77</v>
      </c>
      <c r="O200" s="9">
        <v>1891.44</v>
      </c>
      <c r="Q200" s="9">
        <f t="shared" si="74"/>
        <v>48.32999999999993</v>
      </c>
      <c r="S200" s="21">
        <f t="shared" si="75"/>
        <v>0.0255519604111153</v>
      </c>
      <c r="U200" s="9">
        <v>1939.77</v>
      </c>
      <c r="W200" s="9">
        <v>1891.44</v>
      </c>
      <c r="Y200" s="9">
        <f t="shared" si="76"/>
        <v>48.32999999999993</v>
      </c>
      <c r="AA200" s="21">
        <f t="shared" si="77"/>
        <v>0.0255519604111153</v>
      </c>
      <c r="AC200" s="9">
        <v>8536.65</v>
      </c>
      <c r="AE200" s="9">
        <v>3433.93</v>
      </c>
      <c r="AG200" s="9">
        <f t="shared" si="78"/>
        <v>5102.719999999999</v>
      </c>
      <c r="AI200" s="21">
        <f t="shared" si="79"/>
        <v>1.4859708846714987</v>
      </c>
    </row>
    <row r="201" spans="1:35" ht="12.75" outlineLevel="1">
      <c r="A201" s="1" t="s">
        <v>564</v>
      </c>
      <c r="B201" s="16" t="s">
        <v>565</v>
      </c>
      <c r="C201" s="1" t="s">
        <v>1169</v>
      </c>
      <c r="E201" s="5">
        <v>2187.84</v>
      </c>
      <c r="G201" s="5">
        <v>4541.85</v>
      </c>
      <c r="I201" s="9">
        <f t="shared" si="72"/>
        <v>-2354.01</v>
      </c>
      <c r="K201" s="21">
        <f t="shared" si="73"/>
        <v>-0.5182932065127647</v>
      </c>
      <c r="M201" s="9">
        <v>13057.74</v>
      </c>
      <c r="O201" s="9">
        <v>9665.86</v>
      </c>
      <c r="Q201" s="9">
        <f t="shared" si="74"/>
        <v>3391.879999999999</v>
      </c>
      <c r="S201" s="21">
        <f t="shared" si="75"/>
        <v>0.35091342105099793</v>
      </c>
      <c r="U201" s="9">
        <v>13057.74</v>
      </c>
      <c r="W201" s="9">
        <v>9665.86</v>
      </c>
      <c r="Y201" s="9">
        <f t="shared" si="76"/>
        <v>3391.879999999999</v>
      </c>
      <c r="AA201" s="21">
        <f t="shared" si="77"/>
        <v>0.35091342105099793</v>
      </c>
      <c r="AC201" s="9">
        <v>27649.42</v>
      </c>
      <c r="AE201" s="9">
        <v>20299.41</v>
      </c>
      <c r="AG201" s="9">
        <f t="shared" si="78"/>
        <v>7350.009999999998</v>
      </c>
      <c r="AI201" s="21">
        <f t="shared" si="79"/>
        <v>0.36207998163493416</v>
      </c>
    </row>
    <row r="202" spans="1:35" ht="12.75" outlineLevel="1">
      <c r="A202" s="1" t="s">
        <v>566</v>
      </c>
      <c r="B202" s="16" t="s">
        <v>567</v>
      </c>
      <c r="C202" s="1" t="s">
        <v>1170</v>
      </c>
      <c r="E202" s="5">
        <v>18761.99</v>
      </c>
      <c r="G202" s="5">
        <v>23922.8</v>
      </c>
      <c r="I202" s="9">
        <f t="shared" si="72"/>
        <v>-5160.809999999998</v>
      </c>
      <c r="K202" s="21">
        <f t="shared" si="73"/>
        <v>-0.21572767401809143</v>
      </c>
      <c r="M202" s="9">
        <v>59586.01</v>
      </c>
      <c r="O202" s="9">
        <v>61250.26</v>
      </c>
      <c r="Q202" s="9">
        <f t="shared" si="74"/>
        <v>-1664.25</v>
      </c>
      <c r="S202" s="21">
        <f t="shared" si="75"/>
        <v>-0.027171313231976482</v>
      </c>
      <c r="U202" s="9">
        <v>59586.01</v>
      </c>
      <c r="W202" s="9">
        <v>61250.26</v>
      </c>
      <c r="Y202" s="9">
        <f t="shared" si="76"/>
        <v>-1664.25</v>
      </c>
      <c r="AA202" s="21">
        <f t="shared" si="77"/>
        <v>-0.027171313231976482</v>
      </c>
      <c r="AC202" s="9">
        <v>216282.18</v>
      </c>
      <c r="AE202" s="9">
        <v>122105.86</v>
      </c>
      <c r="AG202" s="9">
        <f t="shared" si="78"/>
        <v>94176.31999999999</v>
      </c>
      <c r="AI202" s="21">
        <f t="shared" si="79"/>
        <v>0.7712678163030012</v>
      </c>
    </row>
    <row r="203" spans="1:35" ht="12.75" outlineLevel="1">
      <c r="A203" s="1" t="s">
        <v>568</v>
      </c>
      <c r="B203" s="16" t="s">
        <v>569</v>
      </c>
      <c r="C203" s="1" t="s">
        <v>1171</v>
      </c>
      <c r="E203" s="5">
        <v>10333.87</v>
      </c>
      <c r="G203" s="5">
        <v>11919.545</v>
      </c>
      <c r="I203" s="9">
        <f t="shared" si="72"/>
        <v>-1585.6749999999993</v>
      </c>
      <c r="K203" s="21">
        <f t="shared" si="73"/>
        <v>-0.13303150413879047</v>
      </c>
      <c r="M203" s="9">
        <v>38753.288</v>
      </c>
      <c r="O203" s="9">
        <v>26818.484</v>
      </c>
      <c r="Q203" s="9">
        <f t="shared" si="74"/>
        <v>11934.804</v>
      </c>
      <c r="S203" s="21">
        <f t="shared" si="75"/>
        <v>0.44502157541790954</v>
      </c>
      <c r="U203" s="9">
        <v>38753.288</v>
      </c>
      <c r="W203" s="9">
        <v>26818.484</v>
      </c>
      <c r="Y203" s="9">
        <f t="shared" si="76"/>
        <v>11934.804</v>
      </c>
      <c r="AA203" s="21">
        <f t="shared" si="77"/>
        <v>0.44502157541790954</v>
      </c>
      <c r="AC203" s="9">
        <v>189206</v>
      </c>
      <c r="AE203" s="9">
        <v>188244.731</v>
      </c>
      <c r="AG203" s="9">
        <f t="shared" si="78"/>
        <v>961.2690000000002</v>
      </c>
      <c r="AI203" s="21">
        <f t="shared" si="79"/>
        <v>0.005106485556825494</v>
      </c>
    </row>
    <row r="204" spans="1:35" ht="12.75" outlineLevel="1">
      <c r="A204" s="1" t="s">
        <v>570</v>
      </c>
      <c r="B204" s="16" t="s">
        <v>571</v>
      </c>
      <c r="C204" s="1" t="s">
        <v>1172</v>
      </c>
      <c r="E204" s="5">
        <v>11188.631</v>
      </c>
      <c r="G204" s="5">
        <v>37265.804000000004</v>
      </c>
      <c r="I204" s="9">
        <f t="shared" si="72"/>
        <v>-26077.173000000003</v>
      </c>
      <c r="K204" s="21">
        <f t="shared" si="73"/>
        <v>-0.6997614488607303</v>
      </c>
      <c r="M204" s="9">
        <v>78797.122</v>
      </c>
      <c r="O204" s="9">
        <v>106812.133</v>
      </c>
      <c r="Q204" s="9">
        <f t="shared" si="74"/>
        <v>-28015.011</v>
      </c>
      <c r="S204" s="21">
        <f t="shared" si="75"/>
        <v>-0.2622830404482232</v>
      </c>
      <c r="U204" s="9">
        <v>78797.122</v>
      </c>
      <c r="W204" s="9">
        <v>106812.133</v>
      </c>
      <c r="Y204" s="9">
        <f t="shared" si="76"/>
        <v>-28015.011</v>
      </c>
      <c r="AA204" s="21">
        <f t="shared" si="77"/>
        <v>-0.2622830404482232</v>
      </c>
      <c r="AC204" s="9">
        <v>395132.248</v>
      </c>
      <c r="AE204" s="9">
        <v>378869.995</v>
      </c>
      <c r="AG204" s="9">
        <f t="shared" si="78"/>
        <v>16262.253000000026</v>
      </c>
      <c r="AI204" s="21">
        <f t="shared" si="79"/>
        <v>0.0429230427709115</v>
      </c>
    </row>
    <row r="205" spans="1:35" ht="12.75" outlineLevel="1">
      <c r="A205" s="1" t="s">
        <v>572</v>
      </c>
      <c r="B205" s="16" t="s">
        <v>573</v>
      </c>
      <c r="C205" s="1" t="s">
        <v>1173</v>
      </c>
      <c r="E205" s="5">
        <v>10813.5</v>
      </c>
      <c r="G205" s="5">
        <v>9084</v>
      </c>
      <c r="I205" s="9">
        <f t="shared" si="72"/>
        <v>1729.5</v>
      </c>
      <c r="K205" s="21">
        <f t="shared" si="73"/>
        <v>0.19038969616908852</v>
      </c>
      <c r="M205" s="9">
        <v>36285</v>
      </c>
      <c r="O205" s="9">
        <v>32416.5</v>
      </c>
      <c r="Q205" s="9">
        <f t="shared" si="74"/>
        <v>3868.5</v>
      </c>
      <c r="S205" s="21">
        <f t="shared" si="75"/>
        <v>0.11933737448521586</v>
      </c>
      <c r="U205" s="9">
        <v>36285</v>
      </c>
      <c r="W205" s="9">
        <v>32416.5</v>
      </c>
      <c r="Y205" s="9">
        <f t="shared" si="76"/>
        <v>3868.5</v>
      </c>
      <c r="AA205" s="21">
        <f t="shared" si="77"/>
        <v>0.11933737448521586</v>
      </c>
      <c r="AC205" s="9">
        <v>119625</v>
      </c>
      <c r="AE205" s="9">
        <v>108688.5</v>
      </c>
      <c r="AG205" s="9">
        <f t="shared" si="78"/>
        <v>10936.5</v>
      </c>
      <c r="AI205" s="21">
        <f t="shared" si="79"/>
        <v>0.10062242095529886</v>
      </c>
    </row>
    <row r="206" spans="1:35" ht="12.75" outlineLevel="1">
      <c r="A206" s="1" t="s">
        <v>574</v>
      </c>
      <c r="B206" s="16" t="s">
        <v>575</v>
      </c>
      <c r="C206" s="1" t="s">
        <v>1174</v>
      </c>
      <c r="E206" s="5">
        <v>-145181</v>
      </c>
      <c r="G206" s="5">
        <v>125572</v>
      </c>
      <c r="I206" s="9">
        <f t="shared" si="72"/>
        <v>-270753</v>
      </c>
      <c r="K206" s="21">
        <f t="shared" si="73"/>
        <v>-2.1561574236294714</v>
      </c>
      <c r="M206" s="9">
        <v>-537093</v>
      </c>
      <c r="O206" s="9">
        <v>70436</v>
      </c>
      <c r="Q206" s="9">
        <f t="shared" si="74"/>
        <v>-607529</v>
      </c>
      <c r="S206" s="21">
        <f t="shared" si="75"/>
        <v>-8.625262649781362</v>
      </c>
      <c r="U206" s="9">
        <v>-537093</v>
      </c>
      <c r="W206" s="9">
        <v>70436</v>
      </c>
      <c r="Y206" s="9">
        <f t="shared" si="76"/>
        <v>-607529</v>
      </c>
      <c r="AA206" s="21">
        <f t="shared" si="77"/>
        <v>-8.625262649781362</v>
      </c>
      <c r="AC206" s="9">
        <v>-1423359</v>
      </c>
      <c r="AE206" s="9">
        <v>-1010315</v>
      </c>
      <c r="AG206" s="9">
        <f t="shared" si="78"/>
        <v>-413044</v>
      </c>
      <c r="AI206" s="21">
        <f t="shared" si="79"/>
        <v>-0.40882695001064023</v>
      </c>
    </row>
    <row r="207" spans="1:35" ht="12.75" outlineLevel="1">
      <c r="A207" s="1" t="s">
        <v>576</v>
      </c>
      <c r="B207" s="16" t="s">
        <v>577</v>
      </c>
      <c r="C207" s="1" t="s">
        <v>1175</v>
      </c>
      <c r="E207" s="5">
        <v>5408.78</v>
      </c>
      <c r="G207" s="5">
        <v>0</v>
      </c>
      <c r="I207" s="9">
        <f t="shared" si="72"/>
        <v>5408.78</v>
      </c>
      <c r="K207" s="21" t="str">
        <f t="shared" si="73"/>
        <v>N.M.</v>
      </c>
      <c r="M207" s="9">
        <v>29895.09</v>
      </c>
      <c r="O207" s="9">
        <v>0</v>
      </c>
      <c r="Q207" s="9">
        <f t="shared" si="74"/>
        <v>29895.09</v>
      </c>
      <c r="S207" s="21" t="str">
        <f t="shared" si="75"/>
        <v>N.M.</v>
      </c>
      <c r="U207" s="9">
        <v>29895.09</v>
      </c>
      <c r="W207" s="9">
        <v>0</v>
      </c>
      <c r="Y207" s="9">
        <f t="shared" si="76"/>
        <v>29895.09</v>
      </c>
      <c r="AA207" s="21" t="str">
        <f t="shared" si="77"/>
        <v>N.M.</v>
      </c>
      <c r="AC207" s="9">
        <v>50189.52</v>
      </c>
      <c r="AE207" s="9">
        <v>0</v>
      </c>
      <c r="AG207" s="9">
        <f t="shared" si="78"/>
        <v>50189.52</v>
      </c>
      <c r="AI207" s="21" t="str">
        <f t="shared" si="79"/>
        <v>N.M.</v>
      </c>
    </row>
    <row r="208" spans="1:35" ht="12.75" outlineLevel="1">
      <c r="A208" s="1" t="s">
        <v>578</v>
      </c>
      <c r="B208" s="16" t="s">
        <v>579</v>
      </c>
      <c r="C208" s="1" t="s">
        <v>1176</v>
      </c>
      <c r="E208" s="5">
        <v>71227.791</v>
      </c>
      <c r="G208" s="5">
        <v>46478.642</v>
      </c>
      <c r="I208" s="9">
        <f t="shared" si="72"/>
        <v>24749.148999999998</v>
      </c>
      <c r="K208" s="21">
        <f t="shared" si="73"/>
        <v>0.5324843397963305</v>
      </c>
      <c r="M208" s="9">
        <v>194710.824</v>
      </c>
      <c r="O208" s="9">
        <v>261048.118</v>
      </c>
      <c r="Q208" s="9">
        <f t="shared" si="74"/>
        <v>-66337.294</v>
      </c>
      <c r="S208" s="21">
        <f t="shared" si="75"/>
        <v>-0.2541190279716937</v>
      </c>
      <c r="U208" s="9">
        <v>194710.824</v>
      </c>
      <c r="W208" s="9">
        <v>261048.118</v>
      </c>
      <c r="Y208" s="9">
        <f t="shared" si="76"/>
        <v>-66337.294</v>
      </c>
      <c r="AA208" s="21">
        <f t="shared" si="77"/>
        <v>-0.2541190279716937</v>
      </c>
      <c r="AC208" s="9">
        <v>741769.204</v>
      </c>
      <c r="AE208" s="9">
        <v>889070.992</v>
      </c>
      <c r="AG208" s="9">
        <f t="shared" si="78"/>
        <v>-147301.78799999994</v>
      </c>
      <c r="AI208" s="21">
        <f t="shared" si="79"/>
        <v>-0.16568056918451338</v>
      </c>
    </row>
    <row r="209" spans="1:35" ht="12.75" outlineLevel="1">
      <c r="A209" s="1" t="s">
        <v>580</v>
      </c>
      <c r="B209" s="16" t="s">
        <v>581</v>
      </c>
      <c r="C209" s="1" t="s">
        <v>1177</v>
      </c>
      <c r="E209" s="5">
        <v>400</v>
      </c>
      <c r="G209" s="5">
        <v>250</v>
      </c>
      <c r="I209" s="9">
        <f t="shared" si="72"/>
        <v>150</v>
      </c>
      <c r="K209" s="21">
        <f t="shared" si="73"/>
        <v>0.6</v>
      </c>
      <c r="M209" s="9">
        <v>1897.96</v>
      </c>
      <c r="O209" s="9">
        <v>1747.96</v>
      </c>
      <c r="Q209" s="9">
        <f t="shared" si="74"/>
        <v>150</v>
      </c>
      <c r="S209" s="21">
        <f t="shared" si="75"/>
        <v>0.08581432069383739</v>
      </c>
      <c r="U209" s="9">
        <v>1897.96</v>
      </c>
      <c r="W209" s="9">
        <v>1747.96</v>
      </c>
      <c r="Y209" s="9">
        <f t="shared" si="76"/>
        <v>150</v>
      </c>
      <c r="AA209" s="21">
        <f t="shared" si="77"/>
        <v>0.08581432069383739</v>
      </c>
      <c r="AC209" s="9">
        <v>1997.96</v>
      </c>
      <c r="AE209" s="9">
        <v>2097.96</v>
      </c>
      <c r="AG209" s="9">
        <f t="shared" si="78"/>
        <v>-100</v>
      </c>
      <c r="AI209" s="21">
        <f t="shared" si="79"/>
        <v>-0.047665351102976226</v>
      </c>
    </row>
    <row r="210" spans="1:35" ht="12.75" outlineLevel="1">
      <c r="A210" s="1" t="s">
        <v>582</v>
      </c>
      <c r="B210" s="16" t="s">
        <v>583</v>
      </c>
      <c r="C210" s="1" t="s">
        <v>1178</v>
      </c>
      <c r="E210" s="5">
        <v>11859.99</v>
      </c>
      <c r="G210" s="5">
        <v>20959.62</v>
      </c>
      <c r="I210" s="9">
        <f t="shared" si="72"/>
        <v>-9099.63</v>
      </c>
      <c r="K210" s="21">
        <f t="shared" si="73"/>
        <v>-0.434150523721327</v>
      </c>
      <c r="M210" s="9">
        <v>38986.27</v>
      </c>
      <c r="O210" s="9">
        <v>51090.86</v>
      </c>
      <c r="Q210" s="9">
        <f t="shared" si="74"/>
        <v>-12104.590000000004</v>
      </c>
      <c r="S210" s="21">
        <f t="shared" si="75"/>
        <v>-0.23692280771942387</v>
      </c>
      <c r="U210" s="9">
        <v>38986.27</v>
      </c>
      <c r="W210" s="9">
        <v>51090.86</v>
      </c>
      <c r="Y210" s="9">
        <f t="shared" si="76"/>
        <v>-12104.590000000004</v>
      </c>
      <c r="AA210" s="21">
        <f t="shared" si="77"/>
        <v>-0.23692280771942387</v>
      </c>
      <c r="AC210" s="9">
        <v>163263.52</v>
      </c>
      <c r="AE210" s="9">
        <v>230030.21</v>
      </c>
      <c r="AG210" s="9">
        <f t="shared" si="78"/>
        <v>-66766.69</v>
      </c>
      <c r="AI210" s="21">
        <f t="shared" si="79"/>
        <v>-0.29025183257451276</v>
      </c>
    </row>
    <row r="211" spans="1:35" ht="12.75" outlineLevel="1">
      <c r="A211" s="1" t="s">
        <v>584</v>
      </c>
      <c r="B211" s="16" t="s">
        <v>585</v>
      </c>
      <c r="C211" s="1" t="s">
        <v>1179</v>
      </c>
      <c r="E211" s="5">
        <v>102342.63</v>
      </c>
      <c r="G211" s="5">
        <v>134674.57</v>
      </c>
      <c r="I211" s="9">
        <f t="shared" si="72"/>
        <v>-32331.940000000002</v>
      </c>
      <c r="K211" s="21">
        <f t="shared" si="73"/>
        <v>-0.24007457384122333</v>
      </c>
      <c r="M211" s="9">
        <v>331694.54</v>
      </c>
      <c r="O211" s="9">
        <v>353056.02</v>
      </c>
      <c r="Q211" s="9">
        <f t="shared" si="74"/>
        <v>-21361.48000000004</v>
      </c>
      <c r="S211" s="21">
        <f t="shared" si="75"/>
        <v>-0.06050450577220023</v>
      </c>
      <c r="U211" s="9">
        <v>331694.54</v>
      </c>
      <c r="W211" s="9">
        <v>353056.02</v>
      </c>
      <c r="Y211" s="9">
        <f t="shared" si="76"/>
        <v>-21361.48000000004</v>
      </c>
      <c r="AA211" s="21">
        <f t="shared" si="77"/>
        <v>-0.06050450577220023</v>
      </c>
      <c r="AC211" s="9">
        <v>1221968.85</v>
      </c>
      <c r="AE211" s="9">
        <v>1374134.62</v>
      </c>
      <c r="AG211" s="9">
        <f t="shared" si="78"/>
        <v>-152165.77000000002</v>
      </c>
      <c r="AI211" s="21">
        <f t="shared" si="79"/>
        <v>-0.11073570797597691</v>
      </c>
    </row>
    <row r="212" spans="1:35" ht="12.75" outlineLevel="1">
      <c r="A212" s="1" t="s">
        <v>586</v>
      </c>
      <c r="B212" s="16" t="s">
        <v>587</v>
      </c>
      <c r="C212" s="1" t="s">
        <v>1140</v>
      </c>
      <c r="E212" s="5">
        <v>35980.042</v>
      </c>
      <c r="G212" s="5">
        <v>130916.541</v>
      </c>
      <c r="I212" s="9">
        <f t="shared" si="72"/>
        <v>-94936.499</v>
      </c>
      <c r="K212" s="21">
        <f t="shared" si="73"/>
        <v>-0.7251680977425152</v>
      </c>
      <c r="M212" s="9">
        <v>196102.736</v>
      </c>
      <c r="O212" s="9">
        <v>245288.529</v>
      </c>
      <c r="Q212" s="9">
        <f t="shared" si="74"/>
        <v>-49185.793000000005</v>
      </c>
      <c r="S212" s="21">
        <f t="shared" si="75"/>
        <v>-0.20052218993086302</v>
      </c>
      <c r="U212" s="9">
        <v>196102.736</v>
      </c>
      <c r="W212" s="9">
        <v>245288.529</v>
      </c>
      <c r="Y212" s="9">
        <f t="shared" si="76"/>
        <v>-49185.793000000005</v>
      </c>
      <c r="AA212" s="21">
        <f t="shared" si="77"/>
        <v>-0.20052218993086302</v>
      </c>
      <c r="AC212" s="9">
        <v>960708.611</v>
      </c>
      <c r="AE212" s="9">
        <v>900504.8809999999</v>
      </c>
      <c r="AG212" s="9">
        <f t="shared" si="78"/>
        <v>60203.7300000001</v>
      </c>
      <c r="AI212" s="21">
        <f t="shared" si="79"/>
        <v>0.06685552879307503</v>
      </c>
    </row>
    <row r="213" spans="1:35" ht="12.75" outlineLevel="1">
      <c r="A213" s="1" t="s">
        <v>588</v>
      </c>
      <c r="B213" s="16" t="s">
        <v>589</v>
      </c>
      <c r="C213" s="1" t="s">
        <v>1160</v>
      </c>
      <c r="E213" s="5">
        <v>460.77</v>
      </c>
      <c r="G213" s="5">
        <v>1192.15</v>
      </c>
      <c r="I213" s="9">
        <f t="shared" si="72"/>
        <v>-731.3800000000001</v>
      </c>
      <c r="K213" s="21">
        <f t="shared" si="73"/>
        <v>-0.6134966237470117</v>
      </c>
      <c r="M213" s="9">
        <v>1991.84</v>
      </c>
      <c r="O213" s="9">
        <v>2678.98</v>
      </c>
      <c r="Q213" s="9">
        <f t="shared" si="74"/>
        <v>-687.1400000000001</v>
      </c>
      <c r="S213" s="21">
        <f t="shared" si="75"/>
        <v>-0.2564931429126011</v>
      </c>
      <c r="U213" s="9">
        <v>1991.84</v>
      </c>
      <c r="W213" s="9">
        <v>2678.98</v>
      </c>
      <c r="Y213" s="9">
        <f t="shared" si="76"/>
        <v>-687.1400000000001</v>
      </c>
      <c r="AA213" s="21">
        <f t="shared" si="77"/>
        <v>-0.2564931429126011</v>
      </c>
      <c r="AC213" s="9">
        <v>11591.46</v>
      </c>
      <c r="AE213" s="9">
        <v>13809.667</v>
      </c>
      <c r="AG213" s="9">
        <f t="shared" si="78"/>
        <v>-2218.2070000000003</v>
      </c>
      <c r="AI213" s="21">
        <f t="shared" si="79"/>
        <v>-0.16062711722158113</v>
      </c>
    </row>
    <row r="214" spans="1:35" ht="12.75" outlineLevel="1">
      <c r="A214" s="1" t="s">
        <v>590</v>
      </c>
      <c r="B214" s="16" t="s">
        <v>591</v>
      </c>
      <c r="C214" s="1" t="s">
        <v>1180</v>
      </c>
      <c r="E214" s="5">
        <v>16657.207</v>
      </c>
      <c r="G214" s="5">
        <v>26972.92</v>
      </c>
      <c r="I214" s="9">
        <f t="shared" si="72"/>
        <v>-10315.713</v>
      </c>
      <c r="K214" s="21">
        <f t="shared" si="73"/>
        <v>-0.38244702464545927</v>
      </c>
      <c r="M214" s="9">
        <v>58219.255</v>
      </c>
      <c r="O214" s="9">
        <v>54697.998</v>
      </c>
      <c r="Q214" s="9">
        <f t="shared" si="74"/>
        <v>3521.256999999998</v>
      </c>
      <c r="S214" s="21">
        <f t="shared" si="75"/>
        <v>0.0643763415253333</v>
      </c>
      <c r="U214" s="9">
        <v>58219.255</v>
      </c>
      <c r="W214" s="9">
        <v>54697.998</v>
      </c>
      <c r="Y214" s="9">
        <f t="shared" si="76"/>
        <v>3521.256999999998</v>
      </c>
      <c r="AA214" s="21">
        <f t="shared" si="77"/>
        <v>0.0643763415253333</v>
      </c>
      <c r="AC214" s="9">
        <v>229829.646</v>
      </c>
      <c r="AE214" s="9">
        <v>219327.916</v>
      </c>
      <c r="AG214" s="9">
        <f t="shared" si="78"/>
        <v>10501.73000000001</v>
      </c>
      <c r="AI214" s="21">
        <f t="shared" si="79"/>
        <v>0.047881410590706615</v>
      </c>
    </row>
    <row r="215" spans="1:35" ht="12.75" outlineLevel="1">
      <c r="A215" s="1" t="s">
        <v>592</v>
      </c>
      <c r="B215" s="16" t="s">
        <v>593</v>
      </c>
      <c r="C215" s="1" t="s">
        <v>1172</v>
      </c>
      <c r="E215" s="5">
        <v>13112.562</v>
      </c>
      <c r="G215" s="5">
        <v>31969.918</v>
      </c>
      <c r="I215" s="9">
        <f t="shared" si="72"/>
        <v>-18857.356</v>
      </c>
      <c r="K215" s="21">
        <f t="shared" si="73"/>
        <v>-0.5898468679212752</v>
      </c>
      <c r="M215" s="9">
        <v>80281.337</v>
      </c>
      <c r="O215" s="9">
        <v>54529.755</v>
      </c>
      <c r="Q215" s="9">
        <f t="shared" si="74"/>
        <v>25751.582000000002</v>
      </c>
      <c r="S215" s="21">
        <f t="shared" si="75"/>
        <v>0.47224826152253946</v>
      </c>
      <c r="U215" s="9">
        <v>80281.337</v>
      </c>
      <c r="W215" s="9">
        <v>54529.755</v>
      </c>
      <c r="Y215" s="9">
        <f t="shared" si="76"/>
        <v>25751.582000000002</v>
      </c>
      <c r="AA215" s="21">
        <f t="shared" si="77"/>
        <v>0.47224826152253946</v>
      </c>
      <c r="AC215" s="9">
        <v>228225.069</v>
      </c>
      <c r="AE215" s="9">
        <v>174672.837</v>
      </c>
      <c r="AG215" s="9">
        <f t="shared" si="78"/>
        <v>53552.23199999999</v>
      </c>
      <c r="AI215" s="21">
        <f t="shared" si="79"/>
        <v>0.30658591753450476</v>
      </c>
    </row>
    <row r="216" spans="1:35" ht="12.75" outlineLevel="1">
      <c r="A216" s="1" t="s">
        <v>594</v>
      </c>
      <c r="B216" s="16" t="s">
        <v>595</v>
      </c>
      <c r="C216" s="1" t="s">
        <v>1181</v>
      </c>
      <c r="E216" s="5">
        <v>5689.313</v>
      </c>
      <c r="G216" s="5">
        <v>4972.87</v>
      </c>
      <c r="I216" s="9">
        <f t="shared" si="72"/>
        <v>716.4430000000002</v>
      </c>
      <c r="K216" s="21">
        <f t="shared" si="73"/>
        <v>0.14407032558663313</v>
      </c>
      <c r="M216" s="9">
        <v>19745.716</v>
      </c>
      <c r="O216" s="9">
        <v>13733.339</v>
      </c>
      <c r="Q216" s="9">
        <f t="shared" si="74"/>
        <v>6012.377</v>
      </c>
      <c r="S216" s="21">
        <f t="shared" si="75"/>
        <v>0.43779426110430975</v>
      </c>
      <c r="U216" s="9">
        <v>19745.716</v>
      </c>
      <c r="W216" s="9">
        <v>13733.339</v>
      </c>
      <c r="Y216" s="9">
        <f t="shared" si="76"/>
        <v>6012.377</v>
      </c>
      <c r="AA216" s="21">
        <f t="shared" si="77"/>
        <v>0.43779426110430975</v>
      </c>
      <c r="AC216" s="9">
        <v>106295.43</v>
      </c>
      <c r="AE216" s="9">
        <v>89854.826</v>
      </c>
      <c r="AG216" s="9">
        <f t="shared" si="78"/>
        <v>16440.603999999992</v>
      </c>
      <c r="AI216" s="21">
        <f t="shared" si="79"/>
        <v>0.18296851412299203</v>
      </c>
    </row>
    <row r="217" spans="1:35" ht="12.75" outlineLevel="1">
      <c r="A217" s="1" t="s">
        <v>596</v>
      </c>
      <c r="B217" s="16" t="s">
        <v>597</v>
      </c>
      <c r="C217" s="1" t="s">
        <v>1182</v>
      </c>
      <c r="E217" s="5">
        <v>5051.579000000001</v>
      </c>
      <c r="G217" s="5">
        <v>24331.356</v>
      </c>
      <c r="I217" s="9">
        <f t="shared" si="72"/>
        <v>-19279.777</v>
      </c>
      <c r="K217" s="21">
        <f t="shared" si="73"/>
        <v>-0.7923839920800139</v>
      </c>
      <c r="M217" s="9">
        <v>15849.824</v>
      </c>
      <c r="O217" s="9">
        <v>32953.409</v>
      </c>
      <c r="Q217" s="9">
        <f t="shared" si="74"/>
        <v>-17103.585</v>
      </c>
      <c r="S217" s="21">
        <f t="shared" si="75"/>
        <v>-0.5190232367158129</v>
      </c>
      <c r="U217" s="9">
        <v>15849.824</v>
      </c>
      <c r="W217" s="9">
        <v>32953.409</v>
      </c>
      <c r="Y217" s="9">
        <f t="shared" si="76"/>
        <v>-17103.585</v>
      </c>
      <c r="AA217" s="21">
        <f t="shared" si="77"/>
        <v>-0.5190232367158129</v>
      </c>
      <c r="AC217" s="9">
        <v>74883.218</v>
      </c>
      <c r="AE217" s="9">
        <v>41476.892</v>
      </c>
      <c r="AG217" s="9">
        <f t="shared" si="78"/>
        <v>33406.325999999994</v>
      </c>
      <c r="AI217" s="21">
        <f t="shared" si="79"/>
        <v>0.8054201843281795</v>
      </c>
    </row>
    <row r="218" spans="1:35" ht="12.75" outlineLevel="1">
      <c r="A218" s="1" t="s">
        <v>598</v>
      </c>
      <c r="B218" s="16" t="s">
        <v>599</v>
      </c>
      <c r="C218" s="1" t="s">
        <v>1183</v>
      </c>
      <c r="E218" s="5">
        <v>21634.462</v>
      </c>
      <c r="G218" s="5">
        <v>106058.677</v>
      </c>
      <c r="I218" s="9">
        <f t="shared" si="72"/>
        <v>-84424.215</v>
      </c>
      <c r="K218" s="21">
        <f t="shared" si="73"/>
        <v>-0.7960142195626294</v>
      </c>
      <c r="M218" s="9">
        <v>94451.591</v>
      </c>
      <c r="O218" s="9">
        <v>221791.893</v>
      </c>
      <c r="Q218" s="9">
        <f t="shared" si="74"/>
        <v>-127340.30200000001</v>
      </c>
      <c r="S218" s="21">
        <f t="shared" si="75"/>
        <v>-0.5741431766399144</v>
      </c>
      <c r="U218" s="9">
        <v>94451.591</v>
      </c>
      <c r="W218" s="9">
        <v>221791.893</v>
      </c>
      <c r="Y218" s="9">
        <f t="shared" si="76"/>
        <v>-127340.30200000001</v>
      </c>
      <c r="AA218" s="21">
        <f t="shared" si="77"/>
        <v>-0.5741431766399144</v>
      </c>
      <c r="AC218" s="9">
        <v>133068.228</v>
      </c>
      <c r="AE218" s="9">
        <v>657154.828</v>
      </c>
      <c r="AG218" s="9">
        <f t="shared" si="78"/>
        <v>-524086.6</v>
      </c>
      <c r="AI218" s="21">
        <f t="shared" si="79"/>
        <v>-0.7975085591245173</v>
      </c>
    </row>
    <row r="219" spans="1:35" ht="12.75" outlineLevel="1">
      <c r="A219" s="1" t="s">
        <v>600</v>
      </c>
      <c r="B219" s="16" t="s">
        <v>601</v>
      </c>
      <c r="C219" s="1" t="s">
        <v>1184</v>
      </c>
      <c r="E219" s="5">
        <v>28059.668</v>
      </c>
      <c r="G219" s="5">
        <v>33759.348</v>
      </c>
      <c r="I219" s="9">
        <f t="shared" si="72"/>
        <v>-5699.679999999997</v>
      </c>
      <c r="K219" s="21">
        <f t="shared" si="73"/>
        <v>-0.16883264451671273</v>
      </c>
      <c r="M219" s="9">
        <v>100848.601</v>
      </c>
      <c r="O219" s="9">
        <v>86837.565</v>
      </c>
      <c r="Q219" s="9">
        <f t="shared" si="74"/>
        <v>14011.035999999993</v>
      </c>
      <c r="S219" s="21">
        <f t="shared" si="75"/>
        <v>0.16134763797211485</v>
      </c>
      <c r="U219" s="9">
        <v>100848.601</v>
      </c>
      <c r="W219" s="9">
        <v>86837.565</v>
      </c>
      <c r="Y219" s="9">
        <f t="shared" si="76"/>
        <v>14011.035999999993</v>
      </c>
      <c r="AA219" s="21">
        <f t="shared" si="77"/>
        <v>0.16134763797211485</v>
      </c>
      <c r="AC219" s="9">
        <v>389557.36899999995</v>
      </c>
      <c r="AE219" s="9">
        <v>353586.912</v>
      </c>
      <c r="AG219" s="9">
        <f t="shared" si="78"/>
        <v>35970.45699999994</v>
      </c>
      <c r="AI219" s="21">
        <f t="shared" si="79"/>
        <v>0.10173017094026358</v>
      </c>
    </row>
    <row r="220" spans="1:35" ht="12.75" outlineLevel="1">
      <c r="A220" s="1" t="s">
        <v>602</v>
      </c>
      <c r="B220" s="16" t="s">
        <v>603</v>
      </c>
      <c r="C220" s="1" t="s">
        <v>1185</v>
      </c>
      <c r="E220" s="5">
        <v>320755.117</v>
      </c>
      <c r="G220" s="5">
        <v>146638.209</v>
      </c>
      <c r="I220" s="9">
        <f t="shared" si="72"/>
        <v>174116.90800000002</v>
      </c>
      <c r="K220" s="21">
        <f t="shared" si="73"/>
        <v>1.18739112532396</v>
      </c>
      <c r="M220" s="9">
        <v>759014.829</v>
      </c>
      <c r="O220" s="9">
        <v>761053.436</v>
      </c>
      <c r="Q220" s="9">
        <f t="shared" si="74"/>
        <v>-2038.60699999996</v>
      </c>
      <c r="S220" s="21">
        <f t="shared" si="75"/>
        <v>-0.002678664734390556</v>
      </c>
      <c r="U220" s="9">
        <v>759014.829</v>
      </c>
      <c r="W220" s="9">
        <v>761053.436</v>
      </c>
      <c r="Y220" s="9">
        <f t="shared" si="76"/>
        <v>-2038.60699999996</v>
      </c>
      <c r="AA220" s="21">
        <f t="shared" si="77"/>
        <v>-0.002678664734390556</v>
      </c>
      <c r="AC220" s="9">
        <v>3641285.121</v>
      </c>
      <c r="AE220" s="9">
        <v>3184026.357</v>
      </c>
      <c r="AG220" s="9">
        <f t="shared" si="78"/>
        <v>457258.76399999997</v>
      </c>
      <c r="AI220" s="21">
        <f t="shared" si="79"/>
        <v>0.14361023205562617</v>
      </c>
    </row>
    <row r="221" spans="1:35" ht="12.75" outlineLevel="1">
      <c r="A221" s="1" t="s">
        <v>604</v>
      </c>
      <c r="B221" s="16" t="s">
        <v>605</v>
      </c>
      <c r="C221" s="1" t="s">
        <v>1177</v>
      </c>
      <c r="E221" s="5">
        <v>120972.69</v>
      </c>
      <c r="G221" s="5">
        <v>340395.15</v>
      </c>
      <c r="I221" s="9">
        <f t="shared" si="72"/>
        <v>-219422.46000000002</v>
      </c>
      <c r="K221" s="21">
        <f t="shared" si="73"/>
        <v>-0.6446110057678555</v>
      </c>
      <c r="M221" s="9">
        <v>363004.07</v>
      </c>
      <c r="O221" s="9">
        <v>574512.75</v>
      </c>
      <c r="Q221" s="9">
        <f t="shared" si="74"/>
        <v>-211508.68</v>
      </c>
      <c r="S221" s="21">
        <f t="shared" si="75"/>
        <v>-0.36815315238869806</v>
      </c>
      <c r="U221" s="9">
        <v>363004.07</v>
      </c>
      <c r="W221" s="9">
        <v>574512.75</v>
      </c>
      <c r="Y221" s="9">
        <f t="shared" si="76"/>
        <v>-211508.68</v>
      </c>
      <c r="AA221" s="21">
        <f t="shared" si="77"/>
        <v>-0.36815315238869806</v>
      </c>
      <c r="AC221" s="9">
        <v>1300950.12</v>
      </c>
      <c r="AE221" s="9">
        <v>1748101.81</v>
      </c>
      <c r="AG221" s="9">
        <f t="shared" si="78"/>
        <v>-447151.68999999994</v>
      </c>
      <c r="AI221" s="21">
        <f t="shared" si="79"/>
        <v>-0.2557927046594614</v>
      </c>
    </row>
    <row r="222" spans="1:35" ht="12.75" outlineLevel="1">
      <c r="A222" s="1" t="s">
        <v>606</v>
      </c>
      <c r="B222" s="16" t="s">
        <v>607</v>
      </c>
      <c r="C222" s="1" t="s">
        <v>1186</v>
      </c>
      <c r="E222" s="5">
        <v>5541.3</v>
      </c>
      <c r="G222" s="5">
        <v>3136.21</v>
      </c>
      <c r="I222" s="9">
        <f t="shared" si="72"/>
        <v>2405.09</v>
      </c>
      <c r="K222" s="21">
        <f t="shared" si="73"/>
        <v>0.7668778557558327</v>
      </c>
      <c r="M222" s="9">
        <v>17527.16</v>
      </c>
      <c r="O222" s="9">
        <v>9408.63</v>
      </c>
      <c r="Q222" s="9">
        <f t="shared" si="74"/>
        <v>8118.530000000001</v>
      </c>
      <c r="S222" s="21">
        <f t="shared" si="75"/>
        <v>0.8628812058716308</v>
      </c>
      <c r="U222" s="9">
        <v>17527.16</v>
      </c>
      <c r="W222" s="9">
        <v>9408.63</v>
      </c>
      <c r="Y222" s="9">
        <f t="shared" si="76"/>
        <v>8118.530000000001</v>
      </c>
      <c r="AA222" s="21">
        <f t="shared" si="77"/>
        <v>0.8628812058716308</v>
      </c>
      <c r="AC222" s="9">
        <v>45753.05</v>
      </c>
      <c r="AE222" s="9">
        <v>54710.94</v>
      </c>
      <c r="AG222" s="9">
        <f t="shared" si="78"/>
        <v>-8957.89</v>
      </c>
      <c r="AI222" s="21">
        <f t="shared" si="79"/>
        <v>-0.16373123912694607</v>
      </c>
    </row>
    <row r="223" spans="1:35" ht="12.75" outlineLevel="1">
      <c r="A223" s="1" t="s">
        <v>608</v>
      </c>
      <c r="B223" s="16" t="s">
        <v>609</v>
      </c>
      <c r="C223" s="1" t="s">
        <v>1187</v>
      </c>
      <c r="E223" s="5">
        <v>31512.581</v>
      </c>
      <c r="G223" s="5">
        <v>46256.825</v>
      </c>
      <c r="I223" s="9">
        <f t="shared" si="72"/>
        <v>-14744.243999999999</v>
      </c>
      <c r="K223" s="21">
        <f t="shared" si="73"/>
        <v>-0.31874742808223433</v>
      </c>
      <c r="M223" s="9">
        <v>99784.006</v>
      </c>
      <c r="O223" s="9">
        <v>104369.677</v>
      </c>
      <c r="Q223" s="9">
        <f t="shared" si="74"/>
        <v>-4585.671000000002</v>
      </c>
      <c r="S223" s="21">
        <f t="shared" si="75"/>
        <v>-0.04393681317994308</v>
      </c>
      <c r="U223" s="9">
        <v>99784.006</v>
      </c>
      <c r="W223" s="9">
        <v>104369.677</v>
      </c>
      <c r="Y223" s="9">
        <f t="shared" si="76"/>
        <v>-4585.671000000002</v>
      </c>
      <c r="AA223" s="21">
        <f t="shared" si="77"/>
        <v>-0.04393681317994308</v>
      </c>
      <c r="AC223" s="9">
        <v>425063.505</v>
      </c>
      <c r="AE223" s="9">
        <v>372139.97</v>
      </c>
      <c r="AG223" s="9">
        <f t="shared" si="78"/>
        <v>52923.53500000003</v>
      </c>
      <c r="AI223" s="21">
        <f t="shared" si="79"/>
        <v>0.14221405725378017</v>
      </c>
    </row>
    <row r="224" spans="1:35" ht="12.75" outlineLevel="1">
      <c r="A224" s="1" t="s">
        <v>610</v>
      </c>
      <c r="B224" s="16" t="s">
        <v>611</v>
      </c>
      <c r="C224" s="1" t="s">
        <v>1188</v>
      </c>
      <c r="E224" s="5">
        <v>1297.39</v>
      </c>
      <c r="G224" s="5">
        <v>2246.791</v>
      </c>
      <c r="I224" s="9">
        <f t="shared" si="72"/>
        <v>-949.4010000000001</v>
      </c>
      <c r="K224" s="21">
        <f t="shared" si="73"/>
        <v>-0.42255866255472807</v>
      </c>
      <c r="M224" s="9">
        <v>4174.701</v>
      </c>
      <c r="O224" s="9">
        <v>10086.417</v>
      </c>
      <c r="Q224" s="9">
        <f t="shared" si="74"/>
        <v>-5911.715999999999</v>
      </c>
      <c r="S224" s="21">
        <f t="shared" si="75"/>
        <v>-0.5861066422298423</v>
      </c>
      <c r="U224" s="9">
        <v>4174.701</v>
      </c>
      <c r="W224" s="9">
        <v>10086.417</v>
      </c>
      <c r="Y224" s="9">
        <f t="shared" si="76"/>
        <v>-5911.715999999999</v>
      </c>
      <c r="AA224" s="21">
        <f t="shared" si="77"/>
        <v>-0.5861066422298423</v>
      </c>
      <c r="AC224" s="9">
        <v>47515.693</v>
      </c>
      <c r="AE224" s="9">
        <v>58116.674</v>
      </c>
      <c r="AG224" s="9">
        <f t="shared" si="78"/>
        <v>-10600.981</v>
      </c>
      <c r="AI224" s="21">
        <f t="shared" si="79"/>
        <v>-0.18240859757390795</v>
      </c>
    </row>
    <row r="225" spans="1:35" ht="12.75" outlineLevel="1">
      <c r="A225" s="1" t="s">
        <v>612</v>
      </c>
      <c r="B225" s="16" t="s">
        <v>613</v>
      </c>
      <c r="C225" s="1" t="s">
        <v>1189</v>
      </c>
      <c r="E225" s="5">
        <v>59049.46</v>
      </c>
      <c r="G225" s="5">
        <v>81240.512</v>
      </c>
      <c r="I225" s="9">
        <f t="shared" si="72"/>
        <v>-22191.052000000003</v>
      </c>
      <c r="K225" s="21">
        <f t="shared" si="73"/>
        <v>-0.2731525374926244</v>
      </c>
      <c r="M225" s="9">
        <v>236775.268</v>
      </c>
      <c r="O225" s="9">
        <v>216323.344</v>
      </c>
      <c r="Q225" s="9">
        <f t="shared" si="74"/>
        <v>20451.924</v>
      </c>
      <c r="S225" s="21">
        <f t="shared" si="75"/>
        <v>0.09454330550659386</v>
      </c>
      <c r="U225" s="9">
        <v>236775.268</v>
      </c>
      <c r="W225" s="9">
        <v>216323.344</v>
      </c>
      <c r="Y225" s="9">
        <f t="shared" si="76"/>
        <v>20451.924</v>
      </c>
      <c r="AA225" s="21">
        <f t="shared" si="77"/>
        <v>0.09454330550659386</v>
      </c>
      <c r="AC225" s="9">
        <v>867087.344</v>
      </c>
      <c r="AE225" s="9">
        <v>1002224.665</v>
      </c>
      <c r="AG225" s="9">
        <f t="shared" si="78"/>
        <v>-135137.321</v>
      </c>
      <c r="AI225" s="21">
        <f t="shared" si="79"/>
        <v>-0.13483735305995487</v>
      </c>
    </row>
    <row r="226" spans="1:35" ht="12.75" outlineLevel="1">
      <c r="A226" s="1" t="s">
        <v>614</v>
      </c>
      <c r="B226" s="16" t="s">
        <v>615</v>
      </c>
      <c r="C226" s="1" t="s">
        <v>1190</v>
      </c>
      <c r="E226" s="5">
        <v>3673.974</v>
      </c>
      <c r="G226" s="5">
        <v>4706.613</v>
      </c>
      <c r="I226" s="9">
        <f t="shared" si="72"/>
        <v>-1032.6390000000001</v>
      </c>
      <c r="K226" s="21">
        <f t="shared" si="73"/>
        <v>-0.21940172264003863</v>
      </c>
      <c r="M226" s="9">
        <v>11815.131</v>
      </c>
      <c r="O226" s="9">
        <v>11678.78</v>
      </c>
      <c r="Q226" s="9">
        <f t="shared" si="74"/>
        <v>136.35099999999875</v>
      </c>
      <c r="S226" s="21">
        <f t="shared" si="75"/>
        <v>0.011675106475162537</v>
      </c>
      <c r="U226" s="9">
        <v>11815.131</v>
      </c>
      <c r="W226" s="9">
        <v>11678.78</v>
      </c>
      <c r="Y226" s="9">
        <f t="shared" si="76"/>
        <v>136.35099999999875</v>
      </c>
      <c r="AA226" s="21">
        <f t="shared" si="77"/>
        <v>0.011675106475162537</v>
      </c>
      <c r="AC226" s="9">
        <v>49187.08</v>
      </c>
      <c r="AE226" s="9">
        <v>41987.151</v>
      </c>
      <c r="AG226" s="9">
        <f t="shared" si="78"/>
        <v>7199.929000000004</v>
      </c>
      <c r="AI226" s="21">
        <f t="shared" si="79"/>
        <v>0.17147934138231966</v>
      </c>
    </row>
    <row r="227" spans="1:35" ht="12.75" outlineLevel="1">
      <c r="A227" s="1" t="s">
        <v>616</v>
      </c>
      <c r="B227" s="16" t="s">
        <v>617</v>
      </c>
      <c r="C227" s="1" t="s">
        <v>1191</v>
      </c>
      <c r="E227" s="5">
        <v>8223.559000000001</v>
      </c>
      <c r="G227" s="5">
        <v>8377.594000000001</v>
      </c>
      <c r="I227" s="9">
        <f t="shared" si="72"/>
        <v>-154.03499999999985</v>
      </c>
      <c r="K227" s="21">
        <f t="shared" si="73"/>
        <v>-0.018386543917024368</v>
      </c>
      <c r="M227" s="9">
        <v>29369.525</v>
      </c>
      <c r="O227" s="9">
        <v>23166.458</v>
      </c>
      <c r="Q227" s="9">
        <f t="shared" si="74"/>
        <v>6203.067000000003</v>
      </c>
      <c r="S227" s="21">
        <f t="shared" si="75"/>
        <v>0.26776069954241616</v>
      </c>
      <c r="U227" s="9">
        <v>29369.525</v>
      </c>
      <c r="W227" s="9">
        <v>23166.458</v>
      </c>
      <c r="Y227" s="9">
        <f t="shared" si="76"/>
        <v>6203.067000000003</v>
      </c>
      <c r="AA227" s="21">
        <f t="shared" si="77"/>
        <v>0.26776069954241616</v>
      </c>
      <c r="AC227" s="9">
        <v>130767.761</v>
      </c>
      <c r="AE227" s="9">
        <v>76120.832</v>
      </c>
      <c r="AG227" s="9">
        <f t="shared" si="78"/>
        <v>54646.929000000004</v>
      </c>
      <c r="AI227" s="21">
        <f t="shared" si="79"/>
        <v>0.7178971585596964</v>
      </c>
    </row>
    <row r="228" spans="1:35" ht="12.75" outlineLevel="1">
      <c r="A228" s="1" t="s">
        <v>618</v>
      </c>
      <c r="B228" s="16" t="s">
        <v>619</v>
      </c>
      <c r="C228" s="1" t="s">
        <v>1192</v>
      </c>
      <c r="E228" s="5">
        <v>41417.073</v>
      </c>
      <c r="G228" s="5">
        <v>53733.431</v>
      </c>
      <c r="I228" s="9">
        <f t="shared" si="72"/>
        <v>-12316.358</v>
      </c>
      <c r="K228" s="21">
        <f t="shared" si="73"/>
        <v>-0.2292122012458129</v>
      </c>
      <c r="M228" s="9">
        <v>134281.136</v>
      </c>
      <c r="O228" s="9">
        <v>141927.543</v>
      </c>
      <c r="Q228" s="9">
        <f t="shared" si="74"/>
        <v>-7646.4070000000065</v>
      </c>
      <c r="S228" s="21">
        <f t="shared" si="75"/>
        <v>-0.053875427125515775</v>
      </c>
      <c r="U228" s="9">
        <v>134281.136</v>
      </c>
      <c r="W228" s="9">
        <v>141927.543</v>
      </c>
      <c r="Y228" s="9">
        <f t="shared" si="76"/>
        <v>-7646.4070000000065</v>
      </c>
      <c r="AA228" s="21">
        <f t="shared" si="77"/>
        <v>-0.053875427125515775</v>
      </c>
      <c r="AC228" s="9">
        <v>543533.28</v>
      </c>
      <c r="AE228" s="9">
        <v>634263.61</v>
      </c>
      <c r="AG228" s="9">
        <f t="shared" si="78"/>
        <v>-90730.32999999996</v>
      </c>
      <c r="AI228" s="21">
        <f t="shared" si="79"/>
        <v>-0.1430482981673818</v>
      </c>
    </row>
    <row r="229" spans="1:35" ht="12.75" outlineLevel="1">
      <c r="A229" s="1" t="s">
        <v>620</v>
      </c>
      <c r="B229" s="16" t="s">
        <v>621</v>
      </c>
      <c r="C229" s="1" t="s">
        <v>1193</v>
      </c>
      <c r="E229" s="5">
        <v>220752.792</v>
      </c>
      <c r="G229" s="5">
        <v>310081.164</v>
      </c>
      <c r="I229" s="9">
        <f t="shared" si="72"/>
        <v>-89328.372</v>
      </c>
      <c r="K229" s="21">
        <f t="shared" si="73"/>
        <v>-0.2880806136292755</v>
      </c>
      <c r="M229" s="9">
        <v>728972.787</v>
      </c>
      <c r="O229" s="9">
        <v>798212.902</v>
      </c>
      <c r="Q229" s="9">
        <f t="shared" si="74"/>
        <v>-69240.11499999999</v>
      </c>
      <c r="S229" s="21">
        <f t="shared" si="75"/>
        <v>-0.0867439186043124</v>
      </c>
      <c r="U229" s="9">
        <v>728972.787</v>
      </c>
      <c r="W229" s="9">
        <v>798212.902</v>
      </c>
      <c r="Y229" s="9">
        <f t="shared" si="76"/>
        <v>-69240.11499999999</v>
      </c>
      <c r="AA229" s="21">
        <f t="shared" si="77"/>
        <v>-0.0867439186043124</v>
      </c>
      <c r="AC229" s="9">
        <v>3097084.811</v>
      </c>
      <c r="AE229" s="9">
        <v>3179636.7130000005</v>
      </c>
      <c r="AG229" s="9">
        <f t="shared" si="78"/>
        <v>-82551.90200000023</v>
      </c>
      <c r="AI229" s="21">
        <f t="shared" si="79"/>
        <v>-0.025962683618064083</v>
      </c>
    </row>
    <row r="230" spans="1:35" ht="12.75" outlineLevel="1">
      <c r="A230" s="1" t="s">
        <v>622</v>
      </c>
      <c r="B230" s="16" t="s">
        <v>623</v>
      </c>
      <c r="C230" s="1" t="s">
        <v>1194</v>
      </c>
      <c r="E230" s="5">
        <v>3325.06</v>
      </c>
      <c r="G230" s="5">
        <v>4678.98</v>
      </c>
      <c r="I230" s="9">
        <f t="shared" si="72"/>
        <v>-1353.9199999999996</v>
      </c>
      <c r="K230" s="21">
        <f t="shared" si="73"/>
        <v>-0.2893622114221475</v>
      </c>
      <c r="M230" s="9">
        <v>10463.34</v>
      </c>
      <c r="O230" s="9">
        <v>10846.1</v>
      </c>
      <c r="Q230" s="9">
        <f t="shared" si="74"/>
        <v>-382.7600000000002</v>
      </c>
      <c r="S230" s="21">
        <f t="shared" si="75"/>
        <v>-0.03529010427711345</v>
      </c>
      <c r="U230" s="9">
        <v>10463.34</v>
      </c>
      <c r="W230" s="9">
        <v>10846.1</v>
      </c>
      <c r="Y230" s="9">
        <f t="shared" si="76"/>
        <v>-382.7600000000002</v>
      </c>
      <c r="AA230" s="21">
        <f t="shared" si="77"/>
        <v>-0.03529010427711345</v>
      </c>
      <c r="AC230" s="9">
        <v>43119.82</v>
      </c>
      <c r="AE230" s="9">
        <v>41157.59</v>
      </c>
      <c r="AG230" s="9">
        <f t="shared" si="78"/>
        <v>1962.2300000000032</v>
      </c>
      <c r="AI230" s="21">
        <f t="shared" si="79"/>
        <v>0.04767601795926349</v>
      </c>
    </row>
    <row r="231" spans="1:35" ht="12.75" outlineLevel="1">
      <c r="A231" s="1" t="s">
        <v>624</v>
      </c>
      <c r="B231" s="16" t="s">
        <v>625</v>
      </c>
      <c r="C231" s="1" t="s">
        <v>1195</v>
      </c>
      <c r="E231" s="5">
        <v>53081.73</v>
      </c>
      <c r="G231" s="5">
        <v>41794.61</v>
      </c>
      <c r="I231" s="9">
        <f aca="true" t="shared" si="80" ref="I231:I262">+E231-G231</f>
        <v>11287.120000000003</v>
      </c>
      <c r="K231" s="21">
        <f aca="true" t="shared" si="81" ref="K231:K262">IF(G231&lt;0,IF(I231=0,0,IF(OR(G231=0,E231=0),"N.M.",IF(ABS(I231/G231)&gt;=10,"N.M.",I231/(-G231)))),IF(I231=0,0,IF(OR(G231=0,E231=0),"N.M.",IF(ABS(I231/G231)&gt;=10,"N.M.",I231/G231))))</f>
        <v>0.270061617993325</v>
      </c>
      <c r="M231" s="9">
        <v>65413.72</v>
      </c>
      <c r="O231" s="9">
        <v>92251.19</v>
      </c>
      <c r="Q231" s="9">
        <f aca="true" t="shared" si="82" ref="Q231:Q262">(+M231-O231)</f>
        <v>-26837.47</v>
      </c>
      <c r="S231" s="21">
        <f aca="true" t="shared" si="83" ref="S231:S262">IF(O231&lt;0,IF(Q231=0,0,IF(OR(O231=0,M231=0),"N.M.",IF(ABS(Q231/O231)&gt;=10,"N.M.",Q231/(-O231)))),IF(Q231=0,0,IF(OR(O231=0,M231=0),"N.M.",IF(ABS(Q231/O231)&gt;=10,"N.M.",Q231/O231))))</f>
        <v>-0.2909173312561063</v>
      </c>
      <c r="U231" s="9">
        <v>65413.72</v>
      </c>
      <c r="W231" s="9">
        <v>92251.19</v>
      </c>
      <c r="Y231" s="9">
        <f aca="true" t="shared" si="84" ref="Y231:Y262">(+U231-W231)</f>
        <v>-26837.47</v>
      </c>
      <c r="AA231" s="21">
        <f aca="true" t="shared" si="85" ref="AA231:AA262">IF(W231&lt;0,IF(Y231=0,0,IF(OR(W231=0,U231=0),"N.M.",IF(ABS(Y231/W231)&gt;=10,"N.M.",Y231/(-W231)))),IF(Y231=0,0,IF(OR(W231=0,U231=0),"N.M.",IF(ABS(Y231/W231)&gt;=10,"N.M.",Y231/W231))))</f>
        <v>-0.2909173312561063</v>
      </c>
      <c r="AC231" s="9">
        <v>665138.54</v>
      </c>
      <c r="AE231" s="9">
        <v>583565.54</v>
      </c>
      <c r="AG231" s="9">
        <f aca="true" t="shared" si="86" ref="AG231:AG262">(+AC231-AE231)</f>
        <v>81573</v>
      </c>
      <c r="AI231" s="21">
        <f aca="true" t="shared" si="87" ref="AI231:AI262">IF(AE231&lt;0,IF(AG231=0,0,IF(OR(AE231=0,AC231=0),"N.M.",IF(ABS(AG231/AE231)&gt;=10,"N.M.",AG231/(-AE231)))),IF(AG231=0,0,IF(OR(AE231=0,AC231=0),"N.M.",IF(ABS(AG231/AE231)&gt;=10,"N.M.",AG231/AE231))))</f>
        <v>0.1397837850398089</v>
      </c>
    </row>
    <row r="232" spans="1:35" ht="12.75" outlineLevel="1">
      <c r="A232" s="1" t="s">
        <v>626</v>
      </c>
      <c r="B232" s="16" t="s">
        <v>627</v>
      </c>
      <c r="C232" s="1" t="s">
        <v>1196</v>
      </c>
      <c r="E232" s="5">
        <v>8046.03</v>
      </c>
      <c r="G232" s="5">
        <v>12019.24</v>
      </c>
      <c r="I232" s="9">
        <f t="shared" si="80"/>
        <v>-3973.21</v>
      </c>
      <c r="K232" s="21">
        <f t="shared" si="81"/>
        <v>-0.3305708181216117</v>
      </c>
      <c r="M232" s="9">
        <v>30351.2</v>
      </c>
      <c r="O232" s="9">
        <v>28646.13</v>
      </c>
      <c r="Q232" s="9">
        <f t="shared" si="82"/>
        <v>1705.0699999999997</v>
      </c>
      <c r="S232" s="21">
        <f t="shared" si="83"/>
        <v>0.05952182720667677</v>
      </c>
      <c r="U232" s="9">
        <v>30351.2</v>
      </c>
      <c r="W232" s="9">
        <v>28646.13</v>
      </c>
      <c r="Y232" s="9">
        <f t="shared" si="84"/>
        <v>1705.0699999999997</v>
      </c>
      <c r="AA232" s="21">
        <f t="shared" si="85"/>
        <v>0.05952182720667677</v>
      </c>
      <c r="AC232" s="9">
        <v>137524.64</v>
      </c>
      <c r="AE232" s="9">
        <v>134187.22</v>
      </c>
      <c r="AG232" s="9">
        <f t="shared" si="86"/>
        <v>3337.420000000013</v>
      </c>
      <c r="AI232" s="21">
        <f t="shared" si="87"/>
        <v>0.02487137001571396</v>
      </c>
    </row>
    <row r="233" spans="1:35" ht="12.75" outlineLevel="1">
      <c r="A233" s="1" t="s">
        <v>628</v>
      </c>
      <c r="B233" s="16" t="s">
        <v>629</v>
      </c>
      <c r="C233" s="1" t="s">
        <v>1197</v>
      </c>
      <c r="E233" s="5">
        <v>13878.54</v>
      </c>
      <c r="G233" s="5">
        <v>19932.47</v>
      </c>
      <c r="I233" s="9">
        <f t="shared" si="80"/>
        <v>-6053.93</v>
      </c>
      <c r="K233" s="21">
        <f t="shared" si="81"/>
        <v>-0.30372201739172316</v>
      </c>
      <c r="M233" s="9">
        <v>33097.95</v>
      </c>
      <c r="O233" s="9">
        <v>30310.63</v>
      </c>
      <c r="Q233" s="9">
        <f t="shared" si="82"/>
        <v>2787.319999999996</v>
      </c>
      <c r="S233" s="21">
        <f t="shared" si="83"/>
        <v>0.09195849772835457</v>
      </c>
      <c r="U233" s="9">
        <v>33097.95</v>
      </c>
      <c r="W233" s="9">
        <v>30310.63</v>
      </c>
      <c r="Y233" s="9">
        <f t="shared" si="84"/>
        <v>2787.319999999996</v>
      </c>
      <c r="AA233" s="21">
        <f t="shared" si="85"/>
        <v>0.09195849772835457</v>
      </c>
      <c r="AC233" s="9">
        <v>132761.94</v>
      </c>
      <c r="AE233" s="9">
        <v>132081.02</v>
      </c>
      <c r="AG233" s="9">
        <f t="shared" si="86"/>
        <v>680.9200000000128</v>
      </c>
      <c r="AI233" s="21">
        <f t="shared" si="87"/>
        <v>0.00515532057520462</v>
      </c>
    </row>
    <row r="234" spans="1:35" ht="12.75" outlineLevel="1">
      <c r="A234" s="1" t="s">
        <v>630</v>
      </c>
      <c r="B234" s="16" t="s">
        <v>631</v>
      </c>
      <c r="C234" s="1" t="s">
        <v>1198</v>
      </c>
      <c r="E234" s="5">
        <v>42647.343</v>
      </c>
      <c r="G234" s="5">
        <v>53652.205</v>
      </c>
      <c r="I234" s="9">
        <f t="shared" si="80"/>
        <v>-11004.862000000001</v>
      </c>
      <c r="K234" s="21">
        <f t="shared" si="81"/>
        <v>-0.20511481308177362</v>
      </c>
      <c r="M234" s="9">
        <v>118284.237</v>
      </c>
      <c r="O234" s="9">
        <v>141831.067</v>
      </c>
      <c r="Q234" s="9">
        <f t="shared" si="82"/>
        <v>-23546.830000000016</v>
      </c>
      <c r="S234" s="21">
        <f t="shared" si="83"/>
        <v>-0.16602025563270997</v>
      </c>
      <c r="U234" s="9">
        <v>118284.237</v>
      </c>
      <c r="W234" s="9">
        <v>141831.067</v>
      </c>
      <c r="Y234" s="9">
        <f t="shared" si="84"/>
        <v>-23546.830000000016</v>
      </c>
      <c r="AA234" s="21">
        <f t="shared" si="85"/>
        <v>-0.16602025563270997</v>
      </c>
      <c r="AC234" s="9">
        <v>594539.717</v>
      </c>
      <c r="AE234" s="9">
        <v>578799.331</v>
      </c>
      <c r="AG234" s="9">
        <f t="shared" si="86"/>
        <v>15740.38599999994</v>
      </c>
      <c r="AI234" s="21">
        <f t="shared" si="87"/>
        <v>0.02719489321593556</v>
      </c>
    </row>
    <row r="235" spans="1:35" ht="12.75" outlineLevel="1">
      <c r="A235" s="1" t="s">
        <v>632</v>
      </c>
      <c r="B235" s="16" t="s">
        <v>633</v>
      </c>
      <c r="C235" s="1" t="s">
        <v>1199</v>
      </c>
      <c r="E235" s="5">
        <v>64292.626000000004</v>
      </c>
      <c r="G235" s="5">
        <v>64176.648</v>
      </c>
      <c r="I235" s="9">
        <f t="shared" si="80"/>
        <v>115.9780000000028</v>
      </c>
      <c r="K235" s="21">
        <f t="shared" si="81"/>
        <v>0.0018071682397622698</v>
      </c>
      <c r="M235" s="9">
        <v>198262.624</v>
      </c>
      <c r="O235" s="9">
        <v>136455.063</v>
      </c>
      <c r="Q235" s="9">
        <f t="shared" si="82"/>
        <v>61807.561000000016</v>
      </c>
      <c r="S235" s="21">
        <f t="shared" si="83"/>
        <v>0.4529517603901588</v>
      </c>
      <c r="U235" s="9">
        <v>198262.624</v>
      </c>
      <c r="W235" s="9">
        <v>136455.063</v>
      </c>
      <c r="Y235" s="9">
        <f t="shared" si="84"/>
        <v>61807.561000000016</v>
      </c>
      <c r="AA235" s="21">
        <f t="shared" si="85"/>
        <v>0.4529517603901588</v>
      </c>
      <c r="AC235" s="9">
        <v>759587.335</v>
      </c>
      <c r="AE235" s="9">
        <v>501237.767</v>
      </c>
      <c r="AG235" s="9">
        <f t="shared" si="86"/>
        <v>258349.56799999997</v>
      </c>
      <c r="AI235" s="21">
        <f t="shared" si="87"/>
        <v>0.5154231883727947</v>
      </c>
    </row>
    <row r="236" spans="1:35" ht="12.75" outlineLevel="1">
      <c r="A236" s="1" t="s">
        <v>634</v>
      </c>
      <c r="B236" s="16" t="s">
        <v>635</v>
      </c>
      <c r="C236" s="1" t="s">
        <v>1200</v>
      </c>
      <c r="E236" s="5">
        <v>13025.408</v>
      </c>
      <c r="G236" s="5">
        <v>8811.923</v>
      </c>
      <c r="I236" s="9">
        <f t="shared" si="80"/>
        <v>4213.484999999999</v>
      </c>
      <c r="K236" s="21">
        <f t="shared" si="81"/>
        <v>0.4781572648785059</v>
      </c>
      <c r="M236" s="9">
        <v>38632.979</v>
      </c>
      <c r="O236" s="9">
        <v>20053.491</v>
      </c>
      <c r="Q236" s="9">
        <f t="shared" si="82"/>
        <v>18579.487999999998</v>
      </c>
      <c r="S236" s="21">
        <f t="shared" si="83"/>
        <v>0.9264964389492082</v>
      </c>
      <c r="U236" s="9">
        <v>38632.979</v>
      </c>
      <c r="W236" s="9">
        <v>20053.491</v>
      </c>
      <c r="Y236" s="9">
        <f t="shared" si="84"/>
        <v>18579.487999999998</v>
      </c>
      <c r="AA236" s="21">
        <f t="shared" si="85"/>
        <v>0.9264964389492082</v>
      </c>
      <c r="AC236" s="9">
        <v>189295.683</v>
      </c>
      <c r="AE236" s="9">
        <v>127524.06700000001</v>
      </c>
      <c r="AG236" s="9">
        <f t="shared" si="86"/>
        <v>61771.61599999998</v>
      </c>
      <c r="AI236" s="21">
        <f t="shared" si="87"/>
        <v>0.484391828563623</v>
      </c>
    </row>
    <row r="237" spans="1:35" ht="12.75" outlineLevel="1">
      <c r="A237" s="1" t="s">
        <v>636</v>
      </c>
      <c r="B237" s="16" t="s">
        <v>637</v>
      </c>
      <c r="C237" s="1" t="s">
        <v>1201</v>
      </c>
      <c r="E237" s="5">
        <v>0</v>
      </c>
      <c r="G237" s="5">
        <v>0</v>
      </c>
      <c r="I237" s="9">
        <f t="shared" si="80"/>
        <v>0</v>
      </c>
      <c r="K237" s="21">
        <f t="shared" si="81"/>
        <v>0</v>
      </c>
      <c r="M237" s="9">
        <v>0</v>
      </c>
      <c r="O237" s="9">
        <v>0</v>
      </c>
      <c r="Q237" s="9">
        <f t="shared" si="82"/>
        <v>0</v>
      </c>
      <c r="S237" s="21">
        <f t="shared" si="83"/>
        <v>0</v>
      </c>
      <c r="U237" s="9">
        <v>0</v>
      </c>
      <c r="W237" s="9">
        <v>0</v>
      </c>
      <c r="Y237" s="9">
        <f t="shared" si="84"/>
        <v>0</v>
      </c>
      <c r="AA237" s="21">
        <f t="shared" si="85"/>
        <v>0</v>
      </c>
      <c r="AC237" s="9">
        <v>-1341.53</v>
      </c>
      <c r="AE237" s="9">
        <v>0</v>
      </c>
      <c r="AG237" s="9">
        <f t="shared" si="86"/>
        <v>-1341.53</v>
      </c>
      <c r="AI237" s="21" t="str">
        <f t="shared" si="87"/>
        <v>N.M.</v>
      </c>
    </row>
    <row r="238" spans="1:35" ht="12.75" outlineLevel="1">
      <c r="A238" s="1" t="s">
        <v>638</v>
      </c>
      <c r="B238" s="16" t="s">
        <v>639</v>
      </c>
      <c r="C238" s="1" t="s">
        <v>1202</v>
      </c>
      <c r="E238" s="5">
        <v>4063.67</v>
      </c>
      <c r="G238" s="5">
        <v>-101.82</v>
      </c>
      <c r="I238" s="9">
        <f t="shared" si="80"/>
        <v>4165.49</v>
      </c>
      <c r="K238" s="21" t="str">
        <f t="shared" si="81"/>
        <v>N.M.</v>
      </c>
      <c r="M238" s="9">
        <v>4063.69</v>
      </c>
      <c r="O238" s="9">
        <v>1962.06</v>
      </c>
      <c r="Q238" s="9">
        <f t="shared" si="82"/>
        <v>2101.63</v>
      </c>
      <c r="S238" s="21">
        <f t="shared" si="83"/>
        <v>1.071134419946383</v>
      </c>
      <c r="U238" s="9">
        <v>4063.69</v>
      </c>
      <c r="W238" s="9">
        <v>1962.06</v>
      </c>
      <c r="Y238" s="9">
        <f t="shared" si="84"/>
        <v>2101.63</v>
      </c>
      <c r="AA238" s="21">
        <f t="shared" si="85"/>
        <v>1.071134419946383</v>
      </c>
      <c r="AC238" s="9">
        <v>3339.23</v>
      </c>
      <c r="AE238" s="9">
        <v>-60179.79</v>
      </c>
      <c r="AG238" s="9">
        <f t="shared" si="86"/>
        <v>63519.020000000004</v>
      </c>
      <c r="AI238" s="21">
        <f t="shared" si="87"/>
        <v>1.0554875648452746</v>
      </c>
    </row>
    <row r="239" spans="1:35" ht="12.75" outlineLevel="1">
      <c r="A239" s="1" t="s">
        <v>640</v>
      </c>
      <c r="B239" s="16" t="s">
        <v>641</v>
      </c>
      <c r="C239" s="1" t="s">
        <v>1203</v>
      </c>
      <c r="E239" s="5">
        <v>141.02</v>
      </c>
      <c r="G239" s="5">
        <v>149.41</v>
      </c>
      <c r="I239" s="9">
        <f t="shared" si="80"/>
        <v>-8.389999999999986</v>
      </c>
      <c r="K239" s="21">
        <f t="shared" si="81"/>
        <v>-0.056154206545746516</v>
      </c>
      <c r="M239" s="9">
        <v>439.13</v>
      </c>
      <c r="O239" s="9">
        <v>361.1</v>
      </c>
      <c r="Q239" s="9">
        <f t="shared" si="82"/>
        <v>78.02999999999997</v>
      </c>
      <c r="S239" s="21">
        <f t="shared" si="83"/>
        <v>0.216089725837718</v>
      </c>
      <c r="U239" s="9">
        <v>439.13</v>
      </c>
      <c r="W239" s="9">
        <v>361.1</v>
      </c>
      <c r="Y239" s="9">
        <f t="shared" si="84"/>
        <v>78.02999999999997</v>
      </c>
      <c r="AA239" s="21">
        <f t="shared" si="85"/>
        <v>0.216089725837718</v>
      </c>
      <c r="AC239" s="9">
        <v>2966.33</v>
      </c>
      <c r="AE239" s="9">
        <v>1947.43</v>
      </c>
      <c r="AG239" s="9">
        <f t="shared" si="86"/>
        <v>1018.8999999999999</v>
      </c>
      <c r="AI239" s="21">
        <f t="shared" si="87"/>
        <v>0.5232023744114037</v>
      </c>
    </row>
    <row r="240" spans="1:35" ht="12.75" outlineLevel="1">
      <c r="A240" s="1" t="s">
        <v>642</v>
      </c>
      <c r="B240" s="16" t="s">
        <v>643</v>
      </c>
      <c r="C240" s="1" t="s">
        <v>1204</v>
      </c>
      <c r="E240" s="5">
        <v>22937.882</v>
      </c>
      <c r="G240" s="5">
        <v>23537.822</v>
      </c>
      <c r="I240" s="9">
        <f t="shared" si="80"/>
        <v>-599.9399999999987</v>
      </c>
      <c r="K240" s="21">
        <f t="shared" si="81"/>
        <v>-0.02548833957534383</v>
      </c>
      <c r="M240" s="9">
        <v>66749.447</v>
      </c>
      <c r="O240" s="9">
        <v>61841.587</v>
      </c>
      <c r="Q240" s="9">
        <f t="shared" si="82"/>
        <v>4907.860000000001</v>
      </c>
      <c r="S240" s="21">
        <f t="shared" si="83"/>
        <v>0.07936180551123309</v>
      </c>
      <c r="U240" s="9">
        <v>66749.447</v>
      </c>
      <c r="W240" s="9">
        <v>61841.587</v>
      </c>
      <c r="Y240" s="9">
        <f t="shared" si="84"/>
        <v>4907.860000000001</v>
      </c>
      <c r="AA240" s="21">
        <f t="shared" si="85"/>
        <v>0.07936180551123309</v>
      </c>
      <c r="AC240" s="9">
        <v>279724.168</v>
      </c>
      <c r="AE240" s="9">
        <v>364589.159</v>
      </c>
      <c r="AG240" s="9">
        <f t="shared" si="86"/>
        <v>-84864.99099999998</v>
      </c>
      <c r="AI240" s="21">
        <f t="shared" si="87"/>
        <v>-0.23276882733641563</v>
      </c>
    </row>
    <row r="241" spans="1:35" ht="12.75" outlineLevel="1">
      <c r="A241" s="1" t="s">
        <v>644</v>
      </c>
      <c r="B241" s="16" t="s">
        <v>645</v>
      </c>
      <c r="C241" s="1" t="s">
        <v>1205</v>
      </c>
      <c r="E241" s="5">
        <v>498.575</v>
      </c>
      <c r="G241" s="5">
        <v>127.07</v>
      </c>
      <c r="I241" s="9">
        <f t="shared" si="80"/>
        <v>371.505</v>
      </c>
      <c r="K241" s="21">
        <f t="shared" si="81"/>
        <v>2.923624773746754</v>
      </c>
      <c r="M241" s="9">
        <v>1219.566</v>
      </c>
      <c r="O241" s="9">
        <v>370.02</v>
      </c>
      <c r="Q241" s="9">
        <f t="shared" si="82"/>
        <v>849.546</v>
      </c>
      <c r="S241" s="21">
        <f t="shared" si="83"/>
        <v>2.2959461650721584</v>
      </c>
      <c r="U241" s="9">
        <v>1219.566</v>
      </c>
      <c r="W241" s="9">
        <v>370.02</v>
      </c>
      <c r="Y241" s="9">
        <f t="shared" si="84"/>
        <v>849.546</v>
      </c>
      <c r="AA241" s="21">
        <f t="shared" si="85"/>
        <v>2.2959461650721584</v>
      </c>
      <c r="AC241" s="9">
        <v>3749.303</v>
      </c>
      <c r="AE241" s="9">
        <v>1962.101</v>
      </c>
      <c r="AG241" s="9">
        <f t="shared" si="86"/>
        <v>1787.2019999999998</v>
      </c>
      <c r="AI241" s="21">
        <f t="shared" si="87"/>
        <v>0.9108613674831212</v>
      </c>
    </row>
    <row r="242" spans="1:35" ht="12.75" outlineLevel="1">
      <c r="A242" s="1" t="s">
        <v>646</v>
      </c>
      <c r="B242" s="16" t="s">
        <v>647</v>
      </c>
      <c r="C242" s="1" t="s">
        <v>1206</v>
      </c>
      <c r="E242" s="5">
        <v>34757.943</v>
      </c>
      <c r="G242" s="5">
        <v>51542.944</v>
      </c>
      <c r="I242" s="9">
        <f t="shared" si="80"/>
        <v>-16785.001000000004</v>
      </c>
      <c r="K242" s="21">
        <f t="shared" si="81"/>
        <v>-0.3256508010097367</v>
      </c>
      <c r="M242" s="9">
        <v>104408.57</v>
      </c>
      <c r="O242" s="9">
        <v>138540.44</v>
      </c>
      <c r="Q242" s="9">
        <f t="shared" si="82"/>
        <v>-34131.869999999995</v>
      </c>
      <c r="S242" s="21">
        <f t="shared" si="83"/>
        <v>-0.24636755881531772</v>
      </c>
      <c r="U242" s="9">
        <v>104408.57</v>
      </c>
      <c r="W242" s="9">
        <v>138540.44</v>
      </c>
      <c r="Y242" s="9">
        <f t="shared" si="84"/>
        <v>-34131.869999999995</v>
      </c>
      <c r="AA242" s="21">
        <f t="shared" si="85"/>
        <v>-0.24636755881531772</v>
      </c>
      <c r="AC242" s="9">
        <v>478162.048</v>
      </c>
      <c r="AE242" s="9">
        <v>786931.3910000001</v>
      </c>
      <c r="AG242" s="9">
        <f t="shared" si="86"/>
        <v>-308769.34300000005</v>
      </c>
      <c r="AI242" s="21">
        <f t="shared" si="87"/>
        <v>-0.392371363668221</v>
      </c>
    </row>
    <row r="243" spans="1:35" ht="12.75" outlineLevel="1">
      <c r="A243" s="1" t="s">
        <v>648</v>
      </c>
      <c r="B243" s="16" t="s">
        <v>649</v>
      </c>
      <c r="C243" s="1" t="s">
        <v>1207</v>
      </c>
      <c r="E243" s="5">
        <v>117138.082</v>
      </c>
      <c r="G243" s="5">
        <v>122984.405</v>
      </c>
      <c r="I243" s="9">
        <f t="shared" si="80"/>
        <v>-5846.323000000004</v>
      </c>
      <c r="K243" s="21">
        <f t="shared" si="81"/>
        <v>-0.04753710846509364</v>
      </c>
      <c r="M243" s="9">
        <v>384068.618</v>
      </c>
      <c r="O243" s="9">
        <v>383078.164</v>
      </c>
      <c r="Q243" s="9">
        <f t="shared" si="82"/>
        <v>990.454000000027</v>
      </c>
      <c r="S243" s="21">
        <f t="shared" si="83"/>
        <v>0.002585514114555553</v>
      </c>
      <c r="U243" s="9">
        <v>384068.618</v>
      </c>
      <c r="W243" s="9">
        <v>383078.164</v>
      </c>
      <c r="Y243" s="9">
        <f t="shared" si="84"/>
        <v>990.454000000027</v>
      </c>
      <c r="AA243" s="21">
        <f t="shared" si="85"/>
        <v>0.002585514114555553</v>
      </c>
      <c r="AC243" s="9">
        <v>842227.2590000001</v>
      </c>
      <c r="AE243" s="9">
        <v>860096.7239999999</v>
      </c>
      <c r="AG243" s="9">
        <f t="shared" si="86"/>
        <v>-17869.46499999985</v>
      </c>
      <c r="AI243" s="21">
        <f t="shared" si="87"/>
        <v>-0.020776110990047038</v>
      </c>
    </row>
    <row r="244" spans="1:35" ht="12.75" outlineLevel="1">
      <c r="A244" s="1" t="s">
        <v>650</v>
      </c>
      <c r="B244" s="16" t="s">
        <v>651</v>
      </c>
      <c r="C244" s="1" t="s">
        <v>1208</v>
      </c>
      <c r="E244" s="5">
        <v>26070.437</v>
      </c>
      <c r="G244" s="5">
        <v>3527.608</v>
      </c>
      <c r="I244" s="9">
        <f t="shared" si="80"/>
        <v>22542.829</v>
      </c>
      <c r="K244" s="21">
        <f t="shared" si="81"/>
        <v>6.390400804170985</v>
      </c>
      <c r="M244" s="9">
        <v>81387.364</v>
      </c>
      <c r="O244" s="9">
        <v>126392.449</v>
      </c>
      <c r="Q244" s="9">
        <f t="shared" si="82"/>
        <v>-45005.08499999999</v>
      </c>
      <c r="S244" s="21">
        <f t="shared" si="83"/>
        <v>-0.3560741591453774</v>
      </c>
      <c r="U244" s="9">
        <v>81387.364</v>
      </c>
      <c r="W244" s="9">
        <v>126392.449</v>
      </c>
      <c r="Y244" s="9">
        <f t="shared" si="84"/>
        <v>-45005.08499999999</v>
      </c>
      <c r="AA244" s="21">
        <f t="shared" si="85"/>
        <v>-0.3560741591453774</v>
      </c>
      <c r="AC244" s="9">
        <v>225399.04</v>
      </c>
      <c r="AE244" s="9">
        <v>265110.849</v>
      </c>
      <c r="AG244" s="9">
        <f t="shared" si="86"/>
        <v>-39711.80899999998</v>
      </c>
      <c r="AI244" s="21">
        <f t="shared" si="87"/>
        <v>-0.1497932247955646</v>
      </c>
    </row>
    <row r="245" spans="1:35" ht="12.75" outlineLevel="1">
      <c r="A245" s="1" t="s">
        <v>652</v>
      </c>
      <c r="B245" s="16" t="s">
        <v>653</v>
      </c>
      <c r="C245" s="1" t="s">
        <v>1209</v>
      </c>
      <c r="E245" s="5">
        <v>2945.18</v>
      </c>
      <c r="G245" s="5">
        <v>874.4630000000001</v>
      </c>
      <c r="I245" s="9">
        <f t="shared" si="80"/>
        <v>2070.7169999999996</v>
      </c>
      <c r="K245" s="21">
        <f t="shared" si="81"/>
        <v>2.367986981724784</v>
      </c>
      <c r="M245" s="9">
        <v>12241.163</v>
      </c>
      <c r="O245" s="9">
        <v>11994.736</v>
      </c>
      <c r="Q245" s="9">
        <f t="shared" si="82"/>
        <v>246.42699999999968</v>
      </c>
      <c r="S245" s="21">
        <f t="shared" si="83"/>
        <v>0.02054459556258676</v>
      </c>
      <c r="U245" s="9">
        <v>12241.163</v>
      </c>
      <c r="W245" s="9">
        <v>11994.736</v>
      </c>
      <c r="Y245" s="9">
        <f t="shared" si="84"/>
        <v>246.42699999999968</v>
      </c>
      <c r="AA245" s="21">
        <f t="shared" si="85"/>
        <v>0.02054459556258676</v>
      </c>
      <c r="AC245" s="9">
        <v>111087.668</v>
      </c>
      <c r="AE245" s="9">
        <v>58057.143</v>
      </c>
      <c r="AG245" s="9">
        <f t="shared" si="86"/>
        <v>53030.52500000001</v>
      </c>
      <c r="AI245" s="21">
        <f t="shared" si="87"/>
        <v>0.9134194736382397</v>
      </c>
    </row>
    <row r="246" spans="1:35" ht="12.75" outlineLevel="1">
      <c r="A246" s="1" t="s">
        <v>654</v>
      </c>
      <c r="B246" s="16" t="s">
        <v>655</v>
      </c>
      <c r="C246" s="1" t="s">
        <v>1210</v>
      </c>
      <c r="E246" s="5">
        <v>0</v>
      </c>
      <c r="G246" s="5">
        <v>0</v>
      </c>
      <c r="I246" s="9">
        <f t="shared" si="80"/>
        <v>0</v>
      </c>
      <c r="K246" s="21">
        <f t="shared" si="81"/>
        <v>0</v>
      </c>
      <c r="M246" s="9">
        <v>1.38</v>
      </c>
      <c r="O246" s="9">
        <v>0</v>
      </c>
      <c r="Q246" s="9">
        <f t="shared" si="82"/>
        <v>1.38</v>
      </c>
      <c r="S246" s="21" t="str">
        <f t="shared" si="83"/>
        <v>N.M.</v>
      </c>
      <c r="U246" s="9">
        <v>1.38</v>
      </c>
      <c r="W246" s="9">
        <v>0</v>
      </c>
      <c r="Y246" s="9">
        <f t="shared" si="84"/>
        <v>1.38</v>
      </c>
      <c r="AA246" s="21" t="str">
        <f t="shared" si="85"/>
        <v>N.M.</v>
      </c>
      <c r="AC246" s="9">
        <v>68</v>
      </c>
      <c r="AE246" s="9">
        <v>0</v>
      </c>
      <c r="AG246" s="9">
        <f t="shared" si="86"/>
        <v>68</v>
      </c>
      <c r="AI246" s="21" t="str">
        <f t="shared" si="87"/>
        <v>N.M.</v>
      </c>
    </row>
    <row r="247" spans="1:35" ht="12.75" outlineLevel="1">
      <c r="A247" s="1" t="s">
        <v>656</v>
      </c>
      <c r="B247" s="16" t="s">
        <v>657</v>
      </c>
      <c r="C247" s="1" t="s">
        <v>1211</v>
      </c>
      <c r="E247" s="5">
        <v>0</v>
      </c>
      <c r="G247" s="5">
        <v>0</v>
      </c>
      <c r="I247" s="9">
        <f t="shared" si="80"/>
        <v>0</v>
      </c>
      <c r="K247" s="21">
        <f t="shared" si="81"/>
        <v>0</v>
      </c>
      <c r="M247" s="9">
        <v>0</v>
      </c>
      <c r="O247" s="9">
        <v>6.585</v>
      </c>
      <c r="Q247" s="9">
        <f t="shared" si="82"/>
        <v>-6.585</v>
      </c>
      <c r="S247" s="21" t="str">
        <f t="shared" si="83"/>
        <v>N.M.</v>
      </c>
      <c r="U247" s="9">
        <v>0</v>
      </c>
      <c r="W247" s="9">
        <v>6.585</v>
      </c>
      <c r="Y247" s="9">
        <f t="shared" si="84"/>
        <v>-6.585</v>
      </c>
      <c r="AA247" s="21" t="str">
        <f t="shared" si="85"/>
        <v>N.M.</v>
      </c>
      <c r="AC247" s="9">
        <v>16.036</v>
      </c>
      <c r="AE247" s="9">
        <v>26.381</v>
      </c>
      <c r="AG247" s="9">
        <f t="shared" si="86"/>
        <v>-10.344999999999999</v>
      </c>
      <c r="AI247" s="21">
        <f t="shared" si="87"/>
        <v>-0.3921382813388423</v>
      </c>
    </row>
    <row r="248" spans="1:35" ht="12.75" outlineLevel="1">
      <c r="A248" s="1" t="s">
        <v>658</v>
      </c>
      <c r="B248" s="16" t="s">
        <v>659</v>
      </c>
      <c r="C248" s="1" t="s">
        <v>1212</v>
      </c>
      <c r="E248" s="5">
        <v>0</v>
      </c>
      <c r="G248" s="5">
        <v>0</v>
      </c>
      <c r="I248" s="9">
        <f t="shared" si="80"/>
        <v>0</v>
      </c>
      <c r="K248" s="21">
        <f t="shared" si="81"/>
        <v>0</v>
      </c>
      <c r="M248" s="9">
        <v>0</v>
      </c>
      <c r="O248" s="9">
        <v>0</v>
      </c>
      <c r="Q248" s="9">
        <f t="shared" si="82"/>
        <v>0</v>
      </c>
      <c r="S248" s="21">
        <f t="shared" si="83"/>
        <v>0</v>
      </c>
      <c r="U248" s="9">
        <v>0</v>
      </c>
      <c r="W248" s="9">
        <v>0</v>
      </c>
      <c r="Y248" s="9">
        <f t="shared" si="84"/>
        <v>0</v>
      </c>
      <c r="AA248" s="21">
        <f t="shared" si="85"/>
        <v>0</v>
      </c>
      <c r="AC248" s="9">
        <v>0</v>
      </c>
      <c r="AE248" s="9">
        <v>-194.75</v>
      </c>
      <c r="AG248" s="9">
        <f t="shared" si="86"/>
        <v>194.75</v>
      </c>
      <c r="AI248" s="21" t="str">
        <f t="shared" si="87"/>
        <v>N.M.</v>
      </c>
    </row>
    <row r="249" spans="1:35" ht="12.75" outlineLevel="1">
      <c r="A249" s="1" t="s">
        <v>660</v>
      </c>
      <c r="B249" s="16" t="s">
        <v>661</v>
      </c>
      <c r="C249" s="1" t="s">
        <v>1213</v>
      </c>
      <c r="E249" s="5">
        <v>447262.619</v>
      </c>
      <c r="G249" s="5">
        <v>350982.965</v>
      </c>
      <c r="I249" s="9">
        <f t="shared" si="80"/>
        <v>96279.65399999998</v>
      </c>
      <c r="K249" s="21">
        <f t="shared" si="81"/>
        <v>0.274314321779121</v>
      </c>
      <c r="M249" s="9">
        <v>1525146.888</v>
      </c>
      <c r="O249" s="9">
        <v>1710132.093</v>
      </c>
      <c r="Q249" s="9">
        <f t="shared" si="82"/>
        <v>-184985.20500000007</v>
      </c>
      <c r="S249" s="21">
        <f t="shared" si="83"/>
        <v>-0.10817012659851888</v>
      </c>
      <c r="U249" s="9">
        <v>1525146.888</v>
      </c>
      <c r="W249" s="9">
        <v>1710132.093</v>
      </c>
      <c r="Y249" s="9">
        <f t="shared" si="84"/>
        <v>-184985.20500000007</v>
      </c>
      <c r="AA249" s="21">
        <f t="shared" si="85"/>
        <v>-0.10817012659851888</v>
      </c>
      <c r="AC249" s="9">
        <v>6647749.411</v>
      </c>
      <c r="AE249" s="9">
        <v>7113490.119</v>
      </c>
      <c r="AG249" s="9">
        <f t="shared" si="86"/>
        <v>-465740.70799999963</v>
      </c>
      <c r="AI249" s="21">
        <f t="shared" si="87"/>
        <v>-0.06547288324138033</v>
      </c>
    </row>
    <row r="250" spans="1:35" ht="12.75" outlineLevel="1">
      <c r="A250" s="1" t="s">
        <v>662</v>
      </c>
      <c r="B250" s="16" t="s">
        <v>663</v>
      </c>
      <c r="C250" s="1" t="s">
        <v>1214</v>
      </c>
      <c r="E250" s="5">
        <v>289.48</v>
      </c>
      <c r="G250" s="5">
        <v>85.75</v>
      </c>
      <c r="I250" s="9">
        <f t="shared" si="80"/>
        <v>203.73000000000002</v>
      </c>
      <c r="K250" s="21">
        <f t="shared" si="81"/>
        <v>2.375860058309038</v>
      </c>
      <c r="M250" s="9">
        <v>289.48</v>
      </c>
      <c r="O250" s="9">
        <v>85.75</v>
      </c>
      <c r="Q250" s="9">
        <f t="shared" si="82"/>
        <v>203.73000000000002</v>
      </c>
      <c r="S250" s="21">
        <f t="shared" si="83"/>
        <v>2.375860058309038</v>
      </c>
      <c r="U250" s="9">
        <v>289.48</v>
      </c>
      <c r="W250" s="9">
        <v>85.75</v>
      </c>
      <c r="Y250" s="9">
        <f t="shared" si="84"/>
        <v>203.73000000000002</v>
      </c>
      <c r="AA250" s="21">
        <f t="shared" si="85"/>
        <v>2.375860058309038</v>
      </c>
      <c r="AC250" s="9">
        <v>357.41</v>
      </c>
      <c r="AE250" s="9">
        <v>85.75</v>
      </c>
      <c r="AG250" s="9">
        <f t="shared" si="86"/>
        <v>271.66</v>
      </c>
      <c r="AI250" s="21">
        <f t="shared" si="87"/>
        <v>3.168046647230321</v>
      </c>
    </row>
    <row r="251" spans="1:35" ht="12.75" outlineLevel="1">
      <c r="A251" s="1" t="s">
        <v>664</v>
      </c>
      <c r="B251" s="16" t="s">
        <v>665</v>
      </c>
      <c r="C251" s="1" t="s">
        <v>1215</v>
      </c>
      <c r="E251" s="5">
        <v>58239.064</v>
      </c>
      <c r="G251" s="5">
        <v>208439.162</v>
      </c>
      <c r="I251" s="9">
        <f t="shared" si="80"/>
        <v>-150200.098</v>
      </c>
      <c r="K251" s="21">
        <f t="shared" si="81"/>
        <v>-0.7205944245736317</v>
      </c>
      <c r="M251" s="9">
        <v>330360.739</v>
      </c>
      <c r="O251" s="9">
        <v>267952.275</v>
      </c>
      <c r="Q251" s="9">
        <f t="shared" si="82"/>
        <v>62408.46399999998</v>
      </c>
      <c r="S251" s="21">
        <f t="shared" si="83"/>
        <v>0.23290887901586196</v>
      </c>
      <c r="U251" s="9">
        <v>330360.739</v>
      </c>
      <c r="W251" s="9">
        <v>267952.275</v>
      </c>
      <c r="Y251" s="9">
        <f t="shared" si="84"/>
        <v>62408.46399999998</v>
      </c>
      <c r="AA251" s="21">
        <f t="shared" si="85"/>
        <v>0.23290887901586196</v>
      </c>
      <c r="AC251" s="9">
        <v>738299.423</v>
      </c>
      <c r="AE251" s="9">
        <v>910850.36</v>
      </c>
      <c r="AG251" s="9">
        <f t="shared" si="86"/>
        <v>-172550.93700000003</v>
      </c>
      <c r="AI251" s="21">
        <f t="shared" si="87"/>
        <v>-0.1894393904614585</v>
      </c>
    </row>
    <row r="252" spans="1:35" ht="12.75" outlineLevel="1">
      <c r="A252" s="1" t="s">
        <v>666</v>
      </c>
      <c r="B252" s="16" t="s">
        <v>667</v>
      </c>
      <c r="C252" s="1" t="s">
        <v>1216</v>
      </c>
      <c r="E252" s="5">
        <v>36.96</v>
      </c>
      <c r="G252" s="5">
        <v>42.18</v>
      </c>
      <c r="I252" s="9">
        <f t="shared" si="80"/>
        <v>-5.219999999999999</v>
      </c>
      <c r="K252" s="21">
        <f t="shared" si="81"/>
        <v>-0.12375533428165005</v>
      </c>
      <c r="M252" s="9">
        <v>94.17</v>
      </c>
      <c r="O252" s="9">
        <v>193.28</v>
      </c>
      <c r="Q252" s="9">
        <f t="shared" si="82"/>
        <v>-99.11</v>
      </c>
      <c r="S252" s="21">
        <f t="shared" si="83"/>
        <v>-0.5127793874172185</v>
      </c>
      <c r="U252" s="9">
        <v>94.17</v>
      </c>
      <c r="W252" s="9">
        <v>193.28</v>
      </c>
      <c r="Y252" s="9">
        <f t="shared" si="84"/>
        <v>-99.11</v>
      </c>
      <c r="AA252" s="21">
        <f t="shared" si="85"/>
        <v>-0.5127793874172185</v>
      </c>
      <c r="AC252" s="9">
        <v>394.13</v>
      </c>
      <c r="AE252" s="9">
        <v>800.42</v>
      </c>
      <c r="AG252" s="9">
        <f t="shared" si="86"/>
        <v>-406.28999999999996</v>
      </c>
      <c r="AI252" s="21">
        <f t="shared" si="87"/>
        <v>-0.5075960120936508</v>
      </c>
    </row>
    <row r="253" spans="1:35" ht="12.75" outlineLevel="1">
      <c r="A253" s="1" t="s">
        <v>668</v>
      </c>
      <c r="B253" s="16" t="s">
        <v>669</v>
      </c>
      <c r="C253" s="1" t="s">
        <v>1217</v>
      </c>
      <c r="E253" s="5">
        <v>0</v>
      </c>
      <c r="G253" s="5">
        <v>0</v>
      </c>
      <c r="I253" s="9">
        <f t="shared" si="80"/>
        <v>0</v>
      </c>
      <c r="K253" s="21">
        <f t="shared" si="81"/>
        <v>0</v>
      </c>
      <c r="M253" s="9">
        <v>0</v>
      </c>
      <c r="O253" s="9">
        <v>0</v>
      </c>
      <c r="Q253" s="9">
        <f t="shared" si="82"/>
        <v>0</v>
      </c>
      <c r="S253" s="21">
        <f t="shared" si="83"/>
        <v>0</v>
      </c>
      <c r="U253" s="9">
        <v>0</v>
      </c>
      <c r="W253" s="9">
        <v>0</v>
      </c>
      <c r="Y253" s="9">
        <f t="shared" si="84"/>
        <v>0</v>
      </c>
      <c r="AA253" s="21">
        <f t="shared" si="85"/>
        <v>0</v>
      </c>
      <c r="AC253" s="9">
        <v>0.69</v>
      </c>
      <c r="AE253" s="9">
        <v>0</v>
      </c>
      <c r="AG253" s="9">
        <f t="shared" si="86"/>
        <v>0.69</v>
      </c>
      <c r="AI253" s="21" t="str">
        <f t="shared" si="87"/>
        <v>N.M.</v>
      </c>
    </row>
    <row r="254" spans="1:35" ht="12.75" outlineLevel="1">
      <c r="A254" s="1" t="s">
        <v>670</v>
      </c>
      <c r="B254" s="16" t="s">
        <v>671</v>
      </c>
      <c r="C254" s="1" t="s">
        <v>1218</v>
      </c>
      <c r="E254" s="5">
        <v>0</v>
      </c>
      <c r="G254" s="5">
        <v>0</v>
      </c>
      <c r="I254" s="9">
        <f t="shared" si="80"/>
        <v>0</v>
      </c>
      <c r="K254" s="21">
        <f t="shared" si="81"/>
        <v>0</v>
      </c>
      <c r="M254" s="9">
        <v>0</v>
      </c>
      <c r="O254" s="9">
        <v>0</v>
      </c>
      <c r="Q254" s="9">
        <f t="shared" si="82"/>
        <v>0</v>
      </c>
      <c r="S254" s="21">
        <f t="shared" si="83"/>
        <v>0</v>
      </c>
      <c r="U254" s="9">
        <v>0</v>
      </c>
      <c r="W254" s="9">
        <v>0</v>
      </c>
      <c r="Y254" s="9">
        <f t="shared" si="84"/>
        <v>0</v>
      </c>
      <c r="AA254" s="21">
        <f t="shared" si="85"/>
        <v>0</v>
      </c>
      <c r="AC254" s="9">
        <v>-2787.98</v>
      </c>
      <c r="AE254" s="9">
        <v>-0.17</v>
      </c>
      <c r="AG254" s="9">
        <f t="shared" si="86"/>
        <v>-2787.81</v>
      </c>
      <c r="AI254" s="21" t="str">
        <f t="shared" si="87"/>
        <v>N.M.</v>
      </c>
    </row>
    <row r="255" spans="1:35" ht="12.75" outlineLevel="1">
      <c r="A255" s="1" t="s">
        <v>672</v>
      </c>
      <c r="B255" s="16" t="s">
        <v>673</v>
      </c>
      <c r="C255" s="1" t="s">
        <v>1219</v>
      </c>
      <c r="E255" s="5">
        <v>-44932.57</v>
      </c>
      <c r="G255" s="5">
        <v>-30585</v>
      </c>
      <c r="I255" s="9">
        <f t="shared" si="80"/>
        <v>-14347.57</v>
      </c>
      <c r="K255" s="21">
        <f t="shared" si="81"/>
        <v>-0.4691047899297041</v>
      </c>
      <c r="M255" s="9">
        <v>-116329.49</v>
      </c>
      <c r="O255" s="9">
        <v>-80928.21</v>
      </c>
      <c r="Q255" s="9">
        <f t="shared" si="82"/>
        <v>-35401.28</v>
      </c>
      <c r="S255" s="21">
        <f t="shared" si="83"/>
        <v>-0.43744054143789907</v>
      </c>
      <c r="U255" s="9">
        <v>-116329.49</v>
      </c>
      <c r="W255" s="9">
        <v>-80928.21</v>
      </c>
      <c r="Y255" s="9">
        <f t="shared" si="84"/>
        <v>-35401.28</v>
      </c>
      <c r="AA255" s="21">
        <f t="shared" si="85"/>
        <v>-0.43744054143789907</v>
      </c>
      <c r="AC255" s="9">
        <v>-533303.08</v>
      </c>
      <c r="AE255" s="9">
        <v>-282563.21</v>
      </c>
      <c r="AG255" s="9">
        <f t="shared" si="86"/>
        <v>-250739.86999999994</v>
      </c>
      <c r="AI255" s="21">
        <f t="shared" si="87"/>
        <v>-0.8873762086720346</v>
      </c>
    </row>
    <row r="256" spans="1:35" ht="12.75" outlineLevel="1">
      <c r="A256" s="1" t="s">
        <v>674</v>
      </c>
      <c r="B256" s="16" t="s">
        <v>675</v>
      </c>
      <c r="C256" s="1" t="s">
        <v>1220</v>
      </c>
      <c r="E256" s="5">
        <v>0</v>
      </c>
      <c r="G256" s="5">
        <v>0</v>
      </c>
      <c r="I256" s="9">
        <f t="shared" si="80"/>
        <v>0</v>
      </c>
      <c r="K256" s="21">
        <f t="shared" si="81"/>
        <v>0</v>
      </c>
      <c r="M256" s="9">
        <v>0</v>
      </c>
      <c r="O256" s="9">
        <v>0</v>
      </c>
      <c r="Q256" s="9">
        <f t="shared" si="82"/>
        <v>0</v>
      </c>
      <c r="S256" s="21">
        <f t="shared" si="83"/>
        <v>0</v>
      </c>
      <c r="U256" s="9">
        <v>0</v>
      </c>
      <c r="W256" s="9">
        <v>0</v>
      </c>
      <c r="Y256" s="9">
        <f t="shared" si="84"/>
        <v>0</v>
      </c>
      <c r="AA256" s="21">
        <f t="shared" si="85"/>
        <v>0</v>
      </c>
      <c r="AC256" s="9">
        <v>0</v>
      </c>
      <c r="AE256" s="9">
        <v>29.81</v>
      </c>
      <c r="AG256" s="9">
        <f t="shared" si="86"/>
        <v>-29.81</v>
      </c>
      <c r="AI256" s="21" t="str">
        <f t="shared" si="87"/>
        <v>N.M.</v>
      </c>
    </row>
    <row r="257" spans="1:35" ht="12.75" outlineLevel="1">
      <c r="A257" s="1" t="s">
        <v>676</v>
      </c>
      <c r="B257" s="16" t="s">
        <v>677</v>
      </c>
      <c r="C257" s="1" t="s">
        <v>1221</v>
      </c>
      <c r="E257" s="5">
        <v>-461.46</v>
      </c>
      <c r="G257" s="5">
        <v>-1760.38</v>
      </c>
      <c r="I257" s="9">
        <f t="shared" si="80"/>
        <v>1298.92</v>
      </c>
      <c r="K257" s="21">
        <f t="shared" si="81"/>
        <v>0.7378634158533953</v>
      </c>
      <c r="M257" s="9">
        <v>-2452.87</v>
      </c>
      <c r="O257" s="9">
        <v>-5813.97</v>
      </c>
      <c r="Q257" s="9">
        <f t="shared" si="82"/>
        <v>3361.1000000000004</v>
      </c>
      <c r="S257" s="21">
        <f t="shared" si="83"/>
        <v>0.5781075581745349</v>
      </c>
      <c r="U257" s="9">
        <v>-2452.87</v>
      </c>
      <c r="W257" s="9">
        <v>-5813.97</v>
      </c>
      <c r="Y257" s="9">
        <f t="shared" si="84"/>
        <v>3361.1000000000004</v>
      </c>
      <c r="AA257" s="21">
        <f t="shared" si="85"/>
        <v>0.5781075581745349</v>
      </c>
      <c r="AC257" s="9">
        <v>-23001.57</v>
      </c>
      <c r="AE257" s="9">
        <v>-18054.23</v>
      </c>
      <c r="AG257" s="9">
        <f t="shared" si="86"/>
        <v>-4947.34</v>
      </c>
      <c r="AI257" s="21">
        <f t="shared" si="87"/>
        <v>-0.2740266408481558</v>
      </c>
    </row>
    <row r="258" spans="1:35" ht="12.75" outlineLevel="1">
      <c r="A258" s="1" t="s">
        <v>678</v>
      </c>
      <c r="B258" s="16" t="s">
        <v>679</v>
      </c>
      <c r="C258" s="1" t="s">
        <v>1222</v>
      </c>
      <c r="E258" s="5">
        <v>-50908.71</v>
      </c>
      <c r="G258" s="5">
        <v>-35209.2</v>
      </c>
      <c r="I258" s="9">
        <f t="shared" si="80"/>
        <v>-15699.510000000002</v>
      </c>
      <c r="K258" s="21">
        <f t="shared" si="81"/>
        <v>-0.44589226679390626</v>
      </c>
      <c r="M258" s="9">
        <v>-170556.97</v>
      </c>
      <c r="O258" s="9">
        <v>-110212.91</v>
      </c>
      <c r="Q258" s="9">
        <f t="shared" si="82"/>
        <v>-60344.06</v>
      </c>
      <c r="S258" s="21">
        <f t="shared" si="83"/>
        <v>-0.5475226087397564</v>
      </c>
      <c r="U258" s="9">
        <v>-170556.97</v>
      </c>
      <c r="W258" s="9">
        <v>-110212.91</v>
      </c>
      <c r="Y258" s="9">
        <f t="shared" si="84"/>
        <v>-60344.06</v>
      </c>
      <c r="AA258" s="21">
        <f t="shared" si="85"/>
        <v>-0.5475226087397564</v>
      </c>
      <c r="AC258" s="9">
        <v>-519302.85</v>
      </c>
      <c r="AE258" s="9">
        <v>-402198.74</v>
      </c>
      <c r="AG258" s="9">
        <f t="shared" si="86"/>
        <v>-117104.10999999999</v>
      </c>
      <c r="AI258" s="21">
        <f t="shared" si="87"/>
        <v>-0.29115981318091644</v>
      </c>
    </row>
    <row r="259" spans="1:35" ht="12.75" outlineLevel="1">
      <c r="A259" s="1" t="s">
        <v>680</v>
      </c>
      <c r="B259" s="16" t="s">
        <v>681</v>
      </c>
      <c r="C259" s="1" t="s">
        <v>1223</v>
      </c>
      <c r="E259" s="5">
        <v>78922.493</v>
      </c>
      <c r="G259" s="5">
        <v>166284.342</v>
      </c>
      <c r="I259" s="9">
        <f t="shared" si="80"/>
        <v>-87361.849</v>
      </c>
      <c r="K259" s="21">
        <f t="shared" si="81"/>
        <v>-0.5253762798664471</v>
      </c>
      <c r="M259" s="9">
        <v>226943</v>
      </c>
      <c r="O259" s="9">
        <v>426544.581</v>
      </c>
      <c r="Q259" s="9">
        <f t="shared" si="82"/>
        <v>-199601.581</v>
      </c>
      <c r="S259" s="21">
        <f t="shared" si="83"/>
        <v>-0.46795010390719277</v>
      </c>
      <c r="U259" s="9">
        <v>226943</v>
      </c>
      <c r="W259" s="9">
        <v>426544.581</v>
      </c>
      <c r="Y259" s="9">
        <f t="shared" si="84"/>
        <v>-199601.581</v>
      </c>
      <c r="AA259" s="21">
        <f t="shared" si="85"/>
        <v>-0.46795010390719277</v>
      </c>
      <c r="AC259" s="9">
        <v>1292628.695</v>
      </c>
      <c r="AE259" s="9">
        <v>1658911.952</v>
      </c>
      <c r="AG259" s="9">
        <f t="shared" si="86"/>
        <v>-366283.257</v>
      </c>
      <c r="AI259" s="21">
        <f t="shared" si="87"/>
        <v>-0.2207972861720632</v>
      </c>
    </row>
    <row r="260" spans="1:35" ht="12.75" outlineLevel="1">
      <c r="A260" s="1" t="s">
        <v>682</v>
      </c>
      <c r="B260" s="16" t="s">
        <v>683</v>
      </c>
      <c r="C260" s="1" t="s">
        <v>1224</v>
      </c>
      <c r="E260" s="5">
        <v>0</v>
      </c>
      <c r="G260" s="5">
        <v>0</v>
      </c>
      <c r="I260" s="9">
        <f t="shared" si="80"/>
        <v>0</v>
      </c>
      <c r="K260" s="21">
        <f t="shared" si="81"/>
        <v>0</v>
      </c>
      <c r="M260" s="9">
        <v>0</v>
      </c>
      <c r="O260" s="9">
        <v>-323.89</v>
      </c>
      <c r="Q260" s="9">
        <f t="shared" si="82"/>
        <v>323.89</v>
      </c>
      <c r="S260" s="21" t="str">
        <f t="shared" si="83"/>
        <v>N.M.</v>
      </c>
      <c r="U260" s="9">
        <v>0</v>
      </c>
      <c r="W260" s="9">
        <v>-323.89</v>
      </c>
      <c r="Y260" s="9">
        <f t="shared" si="84"/>
        <v>323.89</v>
      </c>
      <c r="AA260" s="21" t="str">
        <f t="shared" si="85"/>
        <v>N.M.</v>
      </c>
      <c r="AC260" s="9">
        <v>0</v>
      </c>
      <c r="AE260" s="9">
        <v>-1.6599999999999682</v>
      </c>
      <c r="AG260" s="9">
        <f t="shared" si="86"/>
        <v>1.6599999999999682</v>
      </c>
      <c r="AI260" s="21" t="str">
        <f t="shared" si="87"/>
        <v>N.M.</v>
      </c>
    </row>
    <row r="261" spans="1:35" ht="12.75" outlineLevel="1">
      <c r="A261" s="1" t="s">
        <v>684</v>
      </c>
      <c r="B261" s="16" t="s">
        <v>685</v>
      </c>
      <c r="C261" s="1" t="s">
        <v>1225</v>
      </c>
      <c r="E261" s="5">
        <v>490384.39</v>
      </c>
      <c r="G261" s="5">
        <v>299244.92</v>
      </c>
      <c r="I261" s="9">
        <f t="shared" si="80"/>
        <v>191139.47000000003</v>
      </c>
      <c r="K261" s="21">
        <f t="shared" si="81"/>
        <v>0.6387392307277933</v>
      </c>
      <c r="M261" s="9">
        <v>1504523.5</v>
      </c>
      <c r="O261" s="9">
        <v>1117240.19</v>
      </c>
      <c r="Q261" s="9">
        <f t="shared" si="82"/>
        <v>387283.31000000006</v>
      </c>
      <c r="S261" s="21">
        <f t="shared" si="83"/>
        <v>0.3466428378306012</v>
      </c>
      <c r="U261" s="9">
        <v>1504523.5</v>
      </c>
      <c r="W261" s="9">
        <v>1117240.19</v>
      </c>
      <c r="Y261" s="9">
        <f t="shared" si="84"/>
        <v>387283.31000000006</v>
      </c>
      <c r="AA261" s="21">
        <f t="shared" si="85"/>
        <v>0.3466428378306012</v>
      </c>
      <c r="AC261" s="9">
        <v>4773975.34</v>
      </c>
      <c r="AE261" s="9">
        <v>4662865.63</v>
      </c>
      <c r="AG261" s="9">
        <f t="shared" si="86"/>
        <v>111109.70999999996</v>
      </c>
      <c r="AI261" s="21">
        <f t="shared" si="87"/>
        <v>0.023828632179563786</v>
      </c>
    </row>
    <row r="262" spans="1:35" ht="12.75" outlineLevel="1">
      <c r="A262" s="1" t="s">
        <v>686</v>
      </c>
      <c r="B262" s="16" t="s">
        <v>687</v>
      </c>
      <c r="C262" s="1" t="s">
        <v>1226</v>
      </c>
      <c r="E262" s="5">
        <v>26963.198</v>
      </c>
      <c r="G262" s="5">
        <v>23149.441</v>
      </c>
      <c r="I262" s="9">
        <f t="shared" si="80"/>
        <v>3813.7570000000014</v>
      </c>
      <c r="K262" s="21">
        <f t="shared" si="81"/>
        <v>0.16474510118840457</v>
      </c>
      <c r="M262" s="9">
        <v>88282.378</v>
      </c>
      <c r="O262" s="9">
        <v>77401.141</v>
      </c>
      <c r="Q262" s="9">
        <f t="shared" si="82"/>
        <v>10881.236999999994</v>
      </c>
      <c r="S262" s="21">
        <f t="shared" si="83"/>
        <v>0.14058238495476433</v>
      </c>
      <c r="U262" s="9">
        <v>88282.378</v>
      </c>
      <c r="W262" s="9">
        <v>77401.141</v>
      </c>
      <c r="Y262" s="9">
        <f t="shared" si="84"/>
        <v>10881.236999999994</v>
      </c>
      <c r="AA262" s="21">
        <f t="shared" si="85"/>
        <v>0.14058238495476433</v>
      </c>
      <c r="AC262" s="9">
        <v>512225.14800000004</v>
      </c>
      <c r="AE262" s="9">
        <v>355138.981</v>
      </c>
      <c r="AG262" s="9">
        <f t="shared" si="86"/>
        <v>157086.16700000002</v>
      </c>
      <c r="AI262" s="21">
        <f t="shared" si="87"/>
        <v>0.44232307745456984</v>
      </c>
    </row>
    <row r="263" spans="1:35" ht="12.75" outlineLevel="1">
      <c r="A263" s="1" t="s">
        <v>688</v>
      </c>
      <c r="B263" s="16" t="s">
        <v>689</v>
      </c>
      <c r="C263" s="1" t="s">
        <v>1227</v>
      </c>
      <c r="E263" s="5">
        <v>67130.41</v>
      </c>
      <c r="G263" s="5">
        <v>68707.81</v>
      </c>
      <c r="I263" s="9">
        <f aca="true" t="shared" si="88" ref="I263:I294">+E263-G263</f>
        <v>-1577.3999999999942</v>
      </c>
      <c r="K263" s="21">
        <f aca="true" t="shared" si="89" ref="K263:K294">IF(G263&lt;0,IF(I263=0,0,IF(OR(G263=0,E263=0),"N.M.",IF(ABS(I263/G263)&gt;=10,"N.M.",I263/(-G263)))),IF(I263=0,0,IF(OR(G263=0,E263=0),"N.M.",IF(ABS(I263/G263)&gt;=10,"N.M.",I263/G263))))</f>
        <v>-0.0229580887529379</v>
      </c>
      <c r="M263" s="9">
        <v>226007.42</v>
      </c>
      <c r="O263" s="9">
        <v>231091.92</v>
      </c>
      <c r="Q263" s="9">
        <f aca="true" t="shared" si="90" ref="Q263:Q294">(+M263-O263)</f>
        <v>-5084.5</v>
      </c>
      <c r="S263" s="21">
        <f aca="true" t="shared" si="91" ref="S263:S294">IF(O263&lt;0,IF(Q263=0,0,IF(OR(O263=0,M263=0),"N.M.",IF(ABS(Q263/O263)&gt;=10,"N.M.",Q263/(-O263)))),IF(Q263=0,0,IF(OR(O263=0,M263=0),"N.M.",IF(ABS(Q263/O263)&gt;=10,"N.M.",Q263/O263))))</f>
        <v>-0.02200206740244315</v>
      </c>
      <c r="U263" s="9">
        <v>226007.42</v>
      </c>
      <c r="W263" s="9">
        <v>231091.92</v>
      </c>
      <c r="Y263" s="9">
        <f aca="true" t="shared" si="92" ref="Y263:Y294">(+U263-W263)</f>
        <v>-5084.5</v>
      </c>
      <c r="AA263" s="21">
        <f aca="true" t="shared" si="93" ref="AA263:AA294">IF(W263&lt;0,IF(Y263=0,0,IF(OR(W263=0,U263=0),"N.M.",IF(ABS(Y263/W263)&gt;=10,"N.M.",Y263/(-W263)))),IF(Y263=0,0,IF(OR(W263=0,U263=0),"N.M.",IF(ABS(Y263/W263)&gt;=10,"N.M.",Y263/W263))))</f>
        <v>-0.02200206740244315</v>
      </c>
      <c r="AC263" s="9">
        <v>930585.83</v>
      </c>
      <c r="AE263" s="9">
        <v>964266.15</v>
      </c>
      <c r="AG263" s="9">
        <f aca="true" t="shared" si="94" ref="AG263:AG294">(+AC263-AE263)</f>
        <v>-33680.320000000065</v>
      </c>
      <c r="AI263" s="21">
        <f aca="true" t="shared" si="95" ref="AI263:AI294">IF(AE263&lt;0,IF(AG263=0,0,IF(OR(AE263=0,AC263=0),"N.M.",IF(ABS(AG263/AE263)&gt;=10,"N.M.",AG263/(-AE263)))),IF(AG263=0,0,IF(OR(AE263=0,AC263=0),"N.M.",IF(ABS(AG263/AE263)&gt;=10,"N.M.",AG263/AE263))))</f>
        <v>-0.034928447918658206</v>
      </c>
    </row>
    <row r="264" spans="1:35" ht="12.75" outlineLevel="1">
      <c r="A264" s="1" t="s">
        <v>690</v>
      </c>
      <c r="B264" s="16" t="s">
        <v>691</v>
      </c>
      <c r="C264" s="1" t="s">
        <v>1228</v>
      </c>
      <c r="E264" s="5">
        <v>0</v>
      </c>
      <c r="G264" s="5">
        <v>1574.045</v>
      </c>
      <c r="I264" s="9">
        <f t="shared" si="88"/>
        <v>-1574.045</v>
      </c>
      <c r="K264" s="21" t="str">
        <f t="shared" si="89"/>
        <v>N.M.</v>
      </c>
      <c r="M264" s="9">
        <v>1334.318</v>
      </c>
      <c r="O264" s="9">
        <v>4442.9490000000005</v>
      </c>
      <c r="Q264" s="9">
        <f t="shared" si="90"/>
        <v>-3108.6310000000003</v>
      </c>
      <c r="S264" s="21">
        <f t="shared" si="91"/>
        <v>-0.6996773989528127</v>
      </c>
      <c r="U264" s="9">
        <v>1334.318</v>
      </c>
      <c r="W264" s="9">
        <v>4442.9490000000005</v>
      </c>
      <c r="Y264" s="9">
        <f t="shared" si="92"/>
        <v>-3108.6310000000003</v>
      </c>
      <c r="AA264" s="21">
        <f t="shared" si="93"/>
        <v>-0.6996773989528127</v>
      </c>
      <c r="AC264" s="9">
        <v>2752.2219999999998</v>
      </c>
      <c r="AE264" s="9">
        <v>5826.567000000001</v>
      </c>
      <c r="AG264" s="9">
        <f t="shared" si="94"/>
        <v>-3074.345000000001</v>
      </c>
      <c r="AI264" s="21">
        <f t="shared" si="95"/>
        <v>-0.527642606701339</v>
      </c>
    </row>
    <row r="265" spans="1:35" ht="12.75" outlineLevel="1">
      <c r="A265" s="1" t="s">
        <v>692</v>
      </c>
      <c r="B265" s="16" t="s">
        <v>693</v>
      </c>
      <c r="C265" s="1" t="s">
        <v>1229</v>
      </c>
      <c r="E265" s="5">
        <v>8399.144</v>
      </c>
      <c r="G265" s="5">
        <v>12973.436</v>
      </c>
      <c r="I265" s="9">
        <f t="shared" si="88"/>
        <v>-4574.2919999999995</v>
      </c>
      <c r="K265" s="21">
        <f t="shared" si="89"/>
        <v>-0.35258909050771126</v>
      </c>
      <c r="M265" s="9">
        <v>21728.728</v>
      </c>
      <c r="O265" s="9">
        <v>23129.783</v>
      </c>
      <c r="Q265" s="9">
        <f t="shared" si="90"/>
        <v>-1401.0550000000003</v>
      </c>
      <c r="S265" s="21">
        <f t="shared" si="91"/>
        <v>-0.060573633570189585</v>
      </c>
      <c r="U265" s="9">
        <v>21728.728</v>
      </c>
      <c r="W265" s="9">
        <v>23129.783</v>
      </c>
      <c r="Y265" s="9">
        <f t="shared" si="92"/>
        <v>-1401.0550000000003</v>
      </c>
      <c r="AA265" s="21">
        <f t="shared" si="93"/>
        <v>-0.060573633570189585</v>
      </c>
      <c r="AC265" s="9">
        <v>98961.609</v>
      </c>
      <c r="AE265" s="9">
        <v>29413.053</v>
      </c>
      <c r="AG265" s="9">
        <f t="shared" si="94"/>
        <v>69548.556</v>
      </c>
      <c r="AI265" s="21">
        <f t="shared" si="95"/>
        <v>2.3645473320977595</v>
      </c>
    </row>
    <row r="266" spans="1:35" ht="12.75" outlineLevel="1">
      <c r="A266" s="1" t="s">
        <v>694</v>
      </c>
      <c r="B266" s="16" t="s">
        <v>695</v>
      </c>
      <c r="C266" s="1" t="s">
        <v>1230</v>
      </c>
      <c r="E266" s="5">
        <v>0</v>
      </c>
      <c r="G266" s="5">
        <v>0</v>
      </c>
      <c r="I266" s="9">
        <f t="shared" si="88"/>
        <v>0</v>
      </c>
      <c r="K266" s="21">
        <f t="shared" si="89"/>
        <v>0</v>
      </c>
      <c r="M266" s="9">
        <v>0</v>
      </c>
      <c r="O266" s="9">
        <v>0</v>
      </c>
      <c r="Q266" s="9">
        <f t="shared" si="90"/>
        <v>0</v>
      </c>
      <c r="S266" s="21">
        <f t="shared" si="91"/>
        <v>0</v>
      </c>
      <c r="U266" s="9">
        <v>0</v>
      </c>
      <c r="W266" s="9">
        <v>0</v>
      </c>
      <c r="Y266" s="9">
        <f t="shared" si="92"/>
        <v>0</v>
      </c>
      <c r="AA266" s="21">
        <f t="shared" si="93"/>
        <v>0</v>
      </c>
      <c r="AC266" s="9">
        <v>43.82</v>
      </c>
      <c r="AE266" s="9">
        <v>34.23</v>
      </c>
      <c r="AG266" s="9">
        <f t="shared" si="94"/>
        <v>9.590000000000003</v>
      </c>
      <c r="AI266" s="21">
        <f t="shared" si="95"/>
        <v>0.28016359918200423</v>
      </c>
    </row>
    <row r="267" spans="1:35" ht="12.75" outlineLevel="1">
      <c r="A267" s="1" t="s">
        <v>696</v>
      </c>
      <c r="B267" s="16" t="s">
        <v>697</v>
      </c>
      <c r="C267" s="1" t="s">
        <v>1231</v>
      </c>
      <c r="E267" s="5">
        <v>35908.56</v>
      </c>
      <c r="G267" s="5">
        <v>79053.52</v>
      </c>
      <c r="I267" s="9">
        <f t="shared" si="88"/>
        <v>-43144.96000000001</v>
      </c>
      <c r="K267" s="21">
        <f t="shared" si="89"/>
        <v>-0.5457689929556584</v>
      </c>
      <c r="M267" s="9">
        <v>105551.3</v>
      </c>
      <c r="O267" s="9">
        <v>92198.73</v>
      </c>
      <c r="Q267" s="9">
        <f t="shared" si="90"/>
        <v>13352.570000000007</v>
      </c>
      <c r="S267" s="21">
        <f t="shared" si="91"/>
        <v>0.14482379529522812</v>
      </c>
      <c r="U267" s="9">
        <v>105551.3</v>
      </c>
      <c r="W267" s="9">
        <v>92198.73</v>
      </c>
      <c r="Y267" s="9">
        <f t="shared" si="92"/>
        <v>13352.570000000007</v>
      </c>
      <c r="AA267" s="21">
        <f t="shared" si="93"/>
        <v>0.14482379529522812</v>
      </c>
      <c r="AC267" s="9">
        <v>408582.48</v>
      </c>
      <c r="AE267" s="9">
        <v>1454273.71</v>
      </c>
      <c r="AG267" s="9">
        <f t="shared" si="94"/>
        <v>-1045691.23</v>
      </c>
      <c r="AI267" s="21">
        <f t="shared" si="95"/>
        <v>-0.7190470561418593</v>
      </c>
    </row>
    <row r="268" spans="1:35" ht="12.75" outlineLevel="1">
      <c r="A268" s="1" t="s">
        <v>698</v>
      </c>
      <c r="B268" s="16" t="s">
        <v>699</v>
      </c>
      <c r="C268" s="1" t="s">
        <v>1232</v>
      </c>
      <c r="E268" s="5">
        <v>195.931</v>
      </c>
      <c r="G268" s="5">
        <v>17760.162</v>
      </c>
      <c r="I268" s="9">
        <f t="shared" si="88"/>
        <v>-17564.231</v>
      </c>
      <c r="K268" s="21">
        <f t="shared" si="89"/>
        <v>-0.9889679497292874</v>
      </c>
      <c r="M268" s="9">
        <v>11082.927</v>
      </c>
      <c r="O268" s="9">
        <v>21390.122</v>
      </c>
      <c r="Q268" s="9">
        <f t="shared" si="90"/>
        <v>-10307.195</v>
      </c>
      <c r="S268" s="21">
        <f t="shared" si="91"/>
        <v>-0.48186705059466234</v>
      </c>
      <c r="U268" s="9">
        <v>11082.927</v>
      </c>
      <c r="W268" s="9">
        <v>21390.122</v>
      </c>
      <c r="Y268" s="9">
        <f t="shared" si="92"/>
        <v>-10307.195</v>
      </c>
      <c r="AA268" s="21">
        <f t="shared" si="93"/>
        <v>-0.48186705059466234</v>
      </c>
      <c r="AC268" s="9">
        <v>69260.099</v>
      </c>
      <c r="AE268" s="9">
        <v>53054.028999999995</v>
      </c>
      <c r="AG268" s="9">
        <f t="shared" si="94"/>
        <v>16206.070000000007</v>
      </c>
      <c r="AI268" s="21">
        <f t="shared" si="95"/>
        <v>0.3054635115459376</v>
      </c>
    </row>
    <row r="269" spans="1:35" ht="12.75" outlineLevel="1">
      <c r="A269" s="1" t="s">
        <v>700</v>
      </c>
      <c r="B269" s="16" t="s">
        <v>701</v>
      </c>
      <c r="C269" s="1" t="s">
        <v>1233</v>
      </c>
      <c r="E269" s="5">
        <v>0</v>
      </c>
      <c r="G269" s="5">
        <v>0</v>
      </c>
      <c r="I269" s="9">
        <f t="shared" si="88"/>
        <v>0</v>
      </c>
      <c r="K269" s="21">
        <f t="shared" si="89"/>
        <v>0</v>
      </c>
      <c r="M269" s="9">
        <v>0</v>
      </c>
      <c r="O269" s="9">
        <v>0</v>
      </c>
      <c r="Q269" s="9">
        <f t="shared" si="90"/>
        <v>0</v>
      </c>
      <c r="S269" s="21">
        <f t="shared" si="91"/>
        <v>0</v>
      </c>
      <c r="U269" s="9">
        <v>0</v>
      </c>
      <c r="W269" s="9">
        <v>0</v>
      </c>
      <c r="Y269" s="9">
        <f t="shared" si="92"/>
        <v>0</v>
      </c>
      <c r="AA269" s="21">
        <f t="shared" si="93"/>
        <v>0</v>
      </c>
      <c r="AC269" s="9">
        <v>198.17</v>
      </c>
      <c r="AE269" s="9">
        <v>0</v>
      </c>
      <c r="AG269" s="9">
        <f t="shared" si="94"/>
        <v>198.17</v>
      </c>
      <c r="AI269" s="21" t="str">
        <f t="shared" si="95"/>
        <v>N.M.</v>
      </c>
    </row>
    <row r="270" spans="1:35" ht="12.75" outlineLevel="1">
      <c r="A270" s="1" t="s">
        <v>702</v>
      </c>
      <c r="B270" s="16" t="s">
        <v>703</v>
      </c>
      <c r="C270" s="1" t="s">
        <v>1234</v>
      </c>
      <c r="E270" s="5">
        <v>-12403.191</v>
      </c>
      <c r="G270" s="5">
        <v>-4983.286</v>
      </c>
      <c r="I270" s="9">
        <f t="shared" si="88"/>
        <v>-7419.905000000001</v>
      </c>
      <c r="K270" s="21">
        <f t="shared" si="89"/>
        <v>-1.4889582897710467</v>
      </c>
      <c r="M270" s="9">
        <v>-41927.615</v>
      </c>
      <c r="O270" s="9">
        <v>-11150.852</v>
      </c>
      <c r="Q270" s="9">
        <f t="shared" si="90"/>
        <v>-30776.763</v>
      </c>
      <c r="S270" s="21">
        <f t="shared" si="91"/>
        <v>-2.760036901216158</v>
      </c>
      <c r="U270" s="9">
        <v>-41927.615</v>
      </c>
      <c r="W270" s="9">
        <v>-11150.852</v>
      </c>
      <c r="Y270" s="9">
        <f t="shared" si="92"/>
        <v>-30776.763</v>
      </c>
      <c r="AA270" s="21">
        <f t="shared" si="93"/>
        <v>-2.760036901216158</v>
      </c>
      <c r="AC270" s="9">
        <v>-154217.805</v>
      </c>
      <c r="AE270" s="9">
        <v>-62120.614</v>
      </c>
      <c r="AG270" s="9">
        <f t="shared" si="94"/>
        <v>-92097.19099999999</v>
      </c>
      <c r="AI270" s="21">
        <f t="shared" si="95"/>
        <v>-1.4825544222727738</v>
      </c>
    </row>
    <row r="271" spans="1:35" ht="12.75" outlineLevel="1">
      <c r="A271" s="1" t="s">
        <v>704</v>
      </c>
      <c r="B271" s="16" t="s">
        <v>705</v>
      </c>
      <c r="C271" s="1" t="s">
        <v>1235</v>
      </c>
      <c r="E271" s="5">
        <v>702.05</v>
      </c>
      <c r="G271" s="5">
        <v>739.5</v>
      </c>
      <c r="I271" s="9">
        <f t="shared" si="88"/>
        <v>-37.450000000000045</v>
      </c>
      <c r="K271" s="21">
        <f t="shared" si="89"/>
        <v>-0.05064232589587565</v>
      </c>
      <c r="M271" s="9">
        <v>2091.86</v>
      </c>
      <c r="O271" s="9">
        <v>12204.56</v>
      </c>
      <c r="Q271" s="9">
        <f t="shared" si="90"/>
        <v>-10112.699999999999</v>
      </c>
      <c r="S271" s="21">
        <f t="shared" si="91"/>
        <v>-0.8286001297875547</v>
      </c>
      <c r="U271" s="9">
        <v>2091.86</v>
      </c>
      <c r="W271" s="9">
        <v>12204.56</v>
      </c>
      <c r="Y271" s="9">
        <f t="shared" si="92"/>
        <v>-10112.699999999999</v>
      </c>
      <c r="AA271" s="21">
        <f t="shared" si="93"/>
        <v>-0.8286001297875547</v>
      </c>
      <c r="AC271" s="9">
        <v>8136.7</v>
      </c>
      <c r="AE271" s="9">
        <v>28824.15</v>
      </c>
      <c r="AG271" s="9">
        <f t="shared" si="94"/>
        <v>-20687.45</v>
      </c>
      <c r="AI271" s="21">
        <f t="shared" si="95"/>
        <v>-0.7177124043553756</v>
      </c>
    </row>
    <row r="272" spans="1:35" ht="12.75" outlineLevel="1">
      <c r="A272" s="1" t="s">
        <v>706</v>
      </c>
      <c r="B272" s="16" t="s">
        <v>707</v>
      </c>
      <c r="C272" s="1" t="s">
        <v>1236</v>
      </c>
      <c r="E272" s="5">
        <v>1154.63</v>
      </c>
      <c r="G272" s="5">
        <v>2521.3</v>
      </c>
      <c r="I272" s="9">
        <f t="shared" si="88"/>
        <v>-1366.67</v>
      </c>
      <c r="K272" s="21">
        <f t="shared" si="89"/>
        <v>-0.5420497362471741</v>
      </c>
      <c r="M272" s="9">
        <v>4167.14</v>
      </c>
      <c r="O272" s="9">
        <v>5074.13</v>
      </c>
      <c r="Q272" s="9">
        <f t="shared" si="90"/>
        <v>-906.9899999999998</v>
      </c>
      <c r="S272" s="21">
        <f t="shared" si="91"/>
        <v>-0.17874788387368865</v>
      </c>
      <c r="U272" s="9">
        <v>4167.14</v>
      </c>
      <c r="W272" s="9">
        <v>5074.13</v>
      </c>
      <c r="Y272" s="9">
        <f t="shared" si="92"/>
        <v>-906.9899999999998</v>
      </c>
      <c r="AA272" s="21">
        <f t="shared" si="93"/>
        <v>-0.17874788387368865</v>
      </c>
      <c r="AC272" s="9">
        <v>19152.03</v>
      </c>
      <c r="AE272" s="9">
        <v>17930.47</v>
      </c>
      <c r="AG272" s="9">
        <f t="shared" si="94"/>
        <v>1221.5599999999977</v>
      </c>
      <c r="AI272" s="21">
        <f t="shared" si="95"/>
        <v>0.06812760624791193</v>
      </c>
    </row>
    <row r="273" spans="1:35" ht="12.75" outlineLevel="1">
      <c r="A273" s="1" t="s">
        <v>708</v>
      </c>
      <c r="B273" s="16" t="s">
        <v>709</v>
      </c>
      <c r="C273" s="1" t="s">
        <v>1237</v>
      </c>
      <c r="E273" s="5">
        <v>1432</v>
      </c>
      <c r="G273" s="5">
        <v>3743</v>
      </c>
      <c r="I273" s="9">
        <f t="shared" si="88"/>
        <v>-2311</v>
      </c>
      <c r="K273" s="21">
        <f t="shared" si="89"/>
        <v>-0.6174191824739513</v>
      </c>
      <c r="M273" s="9">
        <v>3158</v>
      </c>
      <c r="O273" s="9">
        <v>5452.23</v>
      </c>
      <c r="Q273" s="9">
        <f t="shared" si="90"/>
        <v>-2294.2299999999996</v>
      </c>
      <c r="S273" s="21">
        <f t="shared" si="91"/>
        <v>-0.42078745760908837</v>
      </c>
      <c r="U273" s="9">
        <v>3158</v>
      </c>
      <c r="W273" s="9">
        <v>5452.23</v>
      </c>
      <c r="Y273" s="9">
        <f t="shared" si="92"/>
        <v>-2294.2299999999996</v>
      </c>
      <c r="AA273" s="21">
        <f t="shared" si="93"/>
        <v>-0.42078745760908837</v>
      </c>
      <c r="AC273" s="9">
        <v>14482.32</v>
      </c>
      <c r="AE273" s="9">
        <v>15415.41</v>
      </c>
      <c r="AG273" s="9">
        <f t="shared" si="94"/>
        <v>-933.0900000000001</v>
      </c>
      <c r="AI273" s="21">
        <f t="shared" si="95"/>
        <v>-0.06052969074452124</v>
      </c>
    </row>
    <row r="274" spans="1:35" ht="12.75" outlineLevel="1">
      <c r="A274" s="1" t="s">
        <v>710</v>
      </c>
      <c r="B274" s="16" t="s">
        <v>711</v>
      </c>
      <c r="C274" s="1" t="s">
        <v>1238</v>
      </c>
      <c r="E274" s="5">
        <v>148537</v>
      </c>
      <c r="G274" s="5">
        <v>119333.33</v>
      </c>
      <c r="I274" s="9">
        <f t="shared" si="88"/>
        <v>29203.67</v>
      </c>
      <c r="K274" s="21">
        <f t="shared" si="89"/>
        <v>0.24472349845596364</v>
      </c>
      <c r="M274" s="9">
        <v>247537</v>
      </c>
      <c r="O274" s="9">
        <v>253500</v>
      </c>
      <c r="Q274" s="9">
        <f t="shared" si="90"/>
        <v>-5963</v>
      </c>
      <c r="S274" s="21">
        <f t="shared" si="91"/>
        <v>-0.02352268244575937</v>
      </c>
      <c r="U274" s="9">
        <v>247537</v>
      </c>
      <c r="W274" s="9">
        <v>253500</v>
      </c>
      <c r="Y274" s="9">
        <f t="shared" si="92"/>
        <v>-5963</v>
      </c>
      <c r="AA274" s="21">
        <f t="shared" si="93"/>
        <v>-0.02352268244575937</v>
      </c>
      <c r="AC274" s="9">
        <v>1008088.91</v>
      </c>
      <c r="AE274" s="9">
        <v>1324059.72</v>
      </c>
      <c r="AG274" s="9">
        <f t="shared" si="94"/>
        <v>-315970.80999999994</v>
      </c>
      <c r="AI274" s="21">
        <f t="shared" si="95"/>
        <v>-0.23863788409785622</v>
      </c>
    </row>
    <row r="275" spans="1:35" ht="12.75" outlineLevel="1">
      <c r="A275" s="1" t="s">
        <v>712</v>
      </c>
      <c r="B275" s="16" t="s">
        <v>713</v>
      </c>
      <c r="C275" s="1" t="s">
        <v>1239</v>
      </c>
      <c r="E275" s="5">
        <v>7492.78</v>
      </c>
      <c r="G275" s="5">
        <v>11744.59</v>
      </c>
      <c r="I275" s="9">
        <f t="shared" si="88"/>
        <v>-4251.81</v>
      </c>
      <c r="K275" s="21">
        <f t="shared" si="89"/>
        <v>-0.3620228547782426</v>
      </c>
      <c r="M275" s="9">
        <v>35960.88</v>
      </c>
      <c r="O275" s="9">
        <v>35083.74</v>
      </c>
      <c r="Q275" s="9">
        <f t="shared" si="90"/>
        <v>877.1399999999994</v>
      </c>
      <c r="S275" s="21">
        <f t="shared" si="91"/>
        <v>0.025001325400313634</v>
      </c>
      <c r="U275" s="9">
        <v>35960.88</v>
      </c>
      <c r="W275" s="9">
        <v>35083.74</v>
      </c>
      <c r="Y275" s="9">
        <f t="shared" si="92"/>
        <v>877.1399999999994</v>
      </c>
      <c r="AA275" s="21">
        <f t="shared" si="93"/>
        <v>0.025001325400313634</v>
      </c>
      <c r="AC275" s="9">
        <v>147511.24</v>
      </c>
      <c r="AE275" s="9">
        <v>133457.94</v>
      </c>
      <c r="AG275" s="9">
        <f t="shared" si="94"/>
        <v>14053.299999999988</v>
      </c>
      <c r="AI275" s="21">
        <f t="shared" si="95"/>
        <v>0.10530134063211218</v>
      </c>
    </row>
    <row r="276" spans="1:35" ht="12.75" outlineLevel="1">
      <c r="A276" s="1" t="s">
        <v>714</v>
      </c>
      <c r="B276" s="16" t="s">
        <v>715</v>
      </c>
      <c r="C276" s="1" t="s">
        <v>1240</v>
      </c>
      <c r="E276" s="5">
        <v>348664.54</v>
      </c>
      <c r="G276" s="5">
        <v>316540.83</v>
      </c>
      <c r="I276" s="9">
        <f t="shared" si="88"/>
        <v>32123.709999999963</v>
      </c>
      <c r="K276" s="21">
        <f t="shared" si="89"/>
        <v>0.1014836221918037</v>
      </c>
      <c r="M276" s="9">
        <v>1047556.57</v>
      </c>
      <c r="O276" s="9">
        <v>950242.2</v>
      </c>
      <c r="Q276" s="9">
        <f t="shared" si="90"/>
        <v>97314.37</v>
      </c>
      <c r="S276" s="21">
        <f t="shared" si="91"/>
        <v>0.10241006976958085</v>
      </c>
      <c r="U276" s="9">
        <v>1047556.57</v>
      </c>
      <c r="W276" s="9">
        <v>950242.2</v>
      </c>
      <c r="Y276" s="9">
        <f t="shared" si="92"/>
        <v>97314.37</v>
      </c>
      <c r="AA276" s="21">
        <f t="shared" si="93"/>
        <v>0.10241006976958085</v>
      </c>
      <c r="AC276" s="9">
        <v>3887143.53</v>
      </c>
      <c r="AE276" s="9">
        <v>3516822.67</v>
      </c>
      <c r="AG276" s="9">
        <f t="shared" si="94"/>
        <v>370320.85999999987</v>
      </c>
      <c r="AI276" s="21">
        <f t="shared" si="95"/>
        <v>0.10529983873198812</v>
      </c>
    </row>
    <row r="277" spans="1:35" ht="12.75" outlineLevel="1">
      <c r="A277" s="1" t="s">
        <v>716</v>
      </c>
      <c r="B277" s="16" t="s">
        <v>717</v>
      </c>
      <c r="C277" s="1" t="s">
        <v>1241</v>
      </c>
      <c r="E277" s="5">
        <v>0</v>
      </c>
      <c r="G277" s="5">
        <v>0</v>
      </c>
      <c r="I277" s="9">
        <f t="shared" si="88"/>
        <v>0</v>
      </c>
      <c r="K277" s="21">
        <f t="shared" si="89"/>
        <v>0</v>
      </c>
      <c r="M277" s="9">
        <v>0</v>
      </c>
      <c r="O277" s="9">
        <v>0</v>
      </c>
      <c r="Q277" s="9">
        <f t="shared" si="90"/>
        <v>0</v>
      </c>
      <c r="S277" s="21">
        <f t="shared" si="91"/>
        <v>0</v>
      </c>
      <c r="U277" s="9">
        <v>0</v>
      </c>
      <c r="W277" s="9">
        <v>0</v>
      </c>
      <c r="Y277" s="9">
        <f t="shared" si="92"/>
        <v>0</v>
      </c>
      <c r="AA277" s="21">
        <f t="shared" si="93"/>
        <v>0</v>
      </c>
      <c r="AC277" s="9">
        <v>80.43900000000001</v>
      </c>
      <c r="AE277" s="9">
        <v>212.73100000000002</v>
      </c>
      <c r="AG277" s="9">
        <f t="shared" si="94"/>
        <v>-132.29200000000003</v>
      </c>
      <c r="AI277" s="21">
        <f t="shared" si="95"/>
        <v>-0.621874573992507</v>
      </c>
    </row>
    <row r="278" spans="1:35" ht="12.75" outlineLevel="1">
      <c r="A278" s="1" t="s">
        <v>718</v>
      </c>
      <c r="B278" s="16" t="s">
        <v>719</v>
      </c>
      <c r="C278" s="1" t="s">
        <v>1242</v>
      </c>
      <c r="E278" s="5">
        <v>15619.72</v>
      </c>
      <c r="G278" s="5">
        <v>4865.08</v>
      </c>
      <c r="I278" s="9">
        <f t="shared" si="88"/>
        <v>10754.64</v>
      </c>
      <c r="K278" s="21">
        <f t="shared" si="89"/>
        <v>2.210578243317684</v>
      </c>
      <c r="M278" s="9">
        <v>47122.53</v>
      </c>
      <c r="O278" s="9">
        <v>13505.09</v>
      </c>
      <c r="Q278" s="9">
        <f t="shared" si="90"/>
        <v>33617.44</v>
      </c>
      <c r="S278" s="21">
        <f t="shared" si="91"/>
        <v>2.4892422042355884</v>
      </c>
      <c r="U278" s="9">
        <v>47122.53</v>
      </c>
      <c r="W278" s="9">
        <v>13505.09</v>
      </c>
      <c r="Y278" s="9">
        <f t="shared" si="92"/>
        <v>33617.44</v>
      </c>
      <c r="AA278" s="21">
        <f t="shared" si="93"/>
        <v>2.4892422042355884</v>
      </c>
      <c r="AC278" s="9">
        <v>214153.28</v>
      </c>
      <c r="AE278" s="9">
        <v>76025.43</v>
      </c>
      <c r="AG278" s="9">
        <f t="shared" si="94"/>
        <v>138127.85</v>
      </c>
      <c r="AI278" s="21">
        <f t="shared" si="95"/>
        <v>1.8168637783436412</v>
      </c>
    </row>
    <row r="279" spans="1:35" ht="12.75" outlineLevel="1">
      <c r="A279" s="1" t="s">
        <v>720</v>
      </c>
      <c r="B279" s="16" t="s">
        <v>721</v>
      </c>
      <c r="C279" s="1" t="s">
        <v>1243</v>
      </c>
      <c r="E279" s="5">
        <v>22366.42</v>
      </c>
      <c r="G279" s="5">
        <v>21855.14</v>
      </c>
      <c r="I279" s="9">
        <f t="shared" si="88"/>
        <v>511.27999999999884</v>
      </c>
      <c r="K279" s="21">
        <f t="shared" si="89"/>
        <v>0.023394039113910907</v>
      </c>
      <c r="M279" s="9">
        <v>67234.43</v>
      </c>
      <c r="O279" s="9">
        <v>65468.94</v>
      </c>
      <c r="Q279" s="9">
        <f t="shared" si="90"/>
        <v>1765.4899999999907</v>
      </c>
      <c r="S279" s="21">
        <f t="shared" si="91"/>
        <v>0.026966833432769656</v>
      </c>
      <c r="U279" s="9">
        <v>67234.43</v>
      </c>
      <c r="W279" s="9">
        <v>65468.94</v>
      </c>
      <c r="Y279" s="9">
        <f t="shared" si="92"/>
        <v>1765.4899999999907</v>
      </c>
      <c r="AA279" s="21">
        <f t="shared" si="93"/>
        <v>0.026966833432769656</v>
      </c>
      <c r="AC279" s="9">
        <v>263771.86</v>
      </c>
      <c r="AE279" s="9">
        <v>250352.53</v>
      </c>
      <c r="AG279" s="9">
        <f t="shared" si="94"/>
        <v>13419.329999999987</v>
      </c>
      <c r="AI279" s="21">
        <f t="shared" si="95"/>
        <v>0.05360173512127074</v>
      </c>
    </row>
    <row r="280" spans="1:35" ht="12.75" outlineLevel="1">
      <c r="A280" s="1" t="s">
        <v>722</v>
      </c>
      <c r="B280" s="16" t="s">
        <v>723</v>
      </c>
      <c r="C280" s="1" t="s">
        <v>1244</v>
      </c>
      <c r="E280" s="5">
        <v>281.914</v>
      </c>
      <c r="G280" s="5">
        <v>199.19</v>
      </c>
      <c r="I280" s="9">
        <f t="shared" si="88"/>
        <v>82.72399999999999</v>
      </c>
      <c r="K280" s="21">
        <f t="shared" si="89"/>
        <v>0.41530197299061195</v>
      </c>
      <c r="M280" s="9">
        <v>304.61400000000003</v>
      </c>
      <c r="O280" s="9">
        <v>257.04</v>
      </c>
      <c r="Q280" s="9">
        <f t="shared" si="90"/>
        <v>47.57400000000001</v>
      </c>
      <c r="S280" s="21">
        <f t="shared" si="91"/>
        <v>0.18508403361344541</v>
      </c>
      <c r="U280" s="9">
        <v>304.61400000000003</v>
      </c>
      <c r="W280" s="9">
        <v>257.04</v>
      </c>
      <c r="Y280" s="9">
        <f t="shared" si="92"/>
        <v>47.57400000000001</v>
      </c>
      <c r="AA280" s="21">
        <f t="shared" si="93"/>
        <v>0.18508403361344541</v>
      </c>
      <c r="AC280" s="9">
        <v>943.499</v>
      </c>
      <c r="AE280" s="9">
        <v>1862.556</v>
      </c>
      <c r="AG280" s="9">
        <f t="shared" si="94"/>
        <v>-919.057</v>
      </c>
      <c r="AI280" s="21">
        <f t="shared" si="95"/>
        <v>-0.49343858654451195</v>
      </c>
    </row>
    <row r="281" spans="1:35" ht="12.75" outlineLevel="1">
      <c r="A281" s="1" t="s">
        <v>724</v>
      </c>
      <c r="B281" s="16" t="s">
        <v>725</v>
      </c>
      <c r="C281" s="1" t="s">
        <v>1245</v>
      </c>
      <c r="E281" s="5">
        <v>78.896</v>
      </c>
      <c r="G281" s="5">
        <v>47.39</v>
      </c>
      <c r="I281" s="9">
        <f t="shared" si="88"/>
        <v>31.506</v>
      </c>
      <c r="K281" s="21">
        <f t="shared" si="89"/>
        <v>0.6648238024899767</v>
      </c>
      <c r="M281" s="9">
        <v>316.31</v>
      </c>
      <c r="O281" s="9">
        <v>250.97</v>
      </c>
      <c r="Q281" s="9">
        <f t="shared" si="90"/>
        <v>65.34</v>
      </c>
      <c r="S281" s="21">
        <f t="shared" si="91"/>
        <v>0.2603498426106706</v>
      </c>
      <c r="U281" s="9">
        <v>316.31</v>
      </c>
      <c r="W281" s="9">
        <v>250.97</v>
      </c>
      <c r="Y281" s="9">
        <f t="shared" si="92"/>
        <v>65.34</v>
      </c>
      <c r="AA281" s="21">
        <f t="shared" si="93"/>
        <v>0.2603498426106706</v>
      </c>
      <c r="AC281" s="9">
        <v>506.87</v>
      </c>
      <c r="AE281" s="9">
        <v>1761.863</v>
      </c>
      <c r="AG281" s="9">
        <f t="shared" si="94"/>
        <v>-1254.993</v>
      </c>
      <c r="AI281" s="21">
        <f t="shared" si="95"/>
        <v>-0.7123102080014166</v>
      </c>
    </row>
    <row r="282" spans="1:35" ht="12.75" outlineLevel="1">
      <c r="A282" s="1" t="s">
        <v>726</v>
      </c>
      <c r="B282" s="16" t="s">
        <v>727</v>
      </c>
      <c r="C282" s="1" t="s">
        <v>1246</v>
      </c>
      <c r="E282" s="5">
        <v>2779.93</v>
      </c>
      <c r="G282" s="5">
        <v>513.13</v>
      </c>
      <c r="I282" s="9">
        <f t="shared" si="88"/>
        <v>2266.7999999999997</v>
      </c>
      <c r="K282" s="21">
        <f t="shared" si="89"/>
        <v>4.4175939820318435</v>
      </c>
      <c r="M282" s="9">
        <v>10639.649</v>
      </c>
      <c r="O282" s="9">
        <v>7219.636</v>
      </c>
      <c r="Q282" s="9">
        <f t="shared" si="90"/>
        <v>3420.012999999999</v>
      </c>
      <c r="S282" s="21">
        <f t="shared" si="91"/>
        <v>0.4737098934073683</v>
      </c>
      <c r="U282" s="9">
        <v>10639.649</v>
      </c>
      <c r="W282" s="9">
        <v>7219.636</v>
      </c>
      <c r="Y282" s="9">
        <f t="shared" si="92"/>
        <v>3420.012999999999</v>
      </c>
      <c r="AA282" s="21">
        <f t="shared" si="93"/>
        <v>0.4737098934073683</v>
      </c>
      <c r="AC282" s="9">
        <v>20964.79</v>
      </c>
      <c r="AE282" s="9">
        <v>13645.286</v>
      </c>
      <c r="AG282" s="9">
        <f t="shared" si="94"/>
        <v>7319.504000000001</v>
      </c>
      <c r="AI282" s="21">
        <f t="shared" si="95"/>
        <v>0.5364126482948031</v>
      </c>
    </row>
    <row r="283" spans="1:35" ht="12.75" outlineLevel="1">
      <c r="A283" s="1" t="s">
        <v>728</v>
      </c>
      <c r="B283" s="16" t="s">
        <v>729</v>
      </c>
      <c r="C283" s="1" t="s">
        <v>1247</v>
      </c>
      <c r="E283" s="5">
        <v>0</v>
      </c>
      <c r="G283" s="5">
        <v>0</v>
      </c>
      <c r="I283" s="9">
        <f t="shared" si="88"/>
        <v>0</v>
      </c>
      <c r="K283" s="21">
        <f t="shared" si="89"/>
        <v>0</v>
      </c>
      <c r="M283" s="9">
        <v>0</v>
      </c>
      <c r="O283" s="9">
        <v>0</v>
      </c>
      <c r="Q283" s="9">
        <f t="shared" si="90"/>
        <v>0</v>
      </c>
      <c r="S283" s="21">
        <f t="shared" si="91"/>
        <v>0</v>
      </c>
      <c r="U283" s="9">
        <v>0</v>
      </c>
      <c r="W283" s="9">
        <v>0</v>
      </c>
      <c r="Y283" s="9">
        <f t="shared" si="92"/>
        <v>0</v>
      </c>
      <c r="AA283" s="21">
        <f t="shared" si="93"/>
        <v>0</v>
      </c>
      <c r="AC283" s="9">
        <v>0</v>
      </c>
      <c r="AE283" s="9">
        <v>4000</v>
      </c>
      <c r="AG283" s="9">
        <f t="shared" si="94"/>
        <v>-4000</v>
      </c>
      <c r="AI283" s="21" t="str">
        <f t="shared" si="95"/>
        <v>N.M.</v>
      </c>
    </row>
    <row r="284" spans="1:35" ht="12.75" outlineLevel="1">
      <c r="A284" s="1" t="s">
        <v>730</v>
      </c>
      <c r="B284" s="16" t="s">
        <v>731</v>
      </c>
      <c r="C284" s="1" t="s">
        <v>1248</v>
      </c>
      <c r="E284" s="5">
        <v>225573.596</v>
      </c>
      <c r="G284" s="5">
        <v>227833.33</v>
      </c>
      <c r="I284" s="9">
        <f t="shared" si="88"/>
        <v>-2259.7339999999967</v>
      </c>
      <c r="K284" s="21">
        <f t="shared" si="89"/>
        <v>-0.009918364446501295</v>
      </c>
      <c r="M284" s="9">
        <v>641740.256</v>
      </c>
      <c r="O284" s="9">
        <v>662750</v>
      </c>
      <c r="Q284" s="9">
        <f t="shared" si="90"/>
        <v>-21009.743999999948</v>
      </c>
      <c r="S284" s="21">
        <f t="shared" si="91"/>
        <v>-0.0317008585439456</v>
      </c>
      <c r="U284" s="9">
        <v>641740.256</v>
      </c>
      <c r="W284" s="9">
        <v>662750</v>
      </c>
      <c r="Y284" s="9">
        <f t="shared" si="92"/>
        <v>-21009.743999999948</v>
      </c>
      <c r="AA284" s="21">
        <f t="shared" si="93"/>
        <v>-0.0317008585439456</v>
      </c>
      <c r="AC284" s="9">
        <v>2629820.2860000003</v>
      </c>
      <c r="AE284" s="9">
        <v>2908415.87</v>
      </c>
      <c r="AG284" s="9">
        <f t="shared" si="94"/>
        <v>-278595.5839999998</v>
      </c>
      <c r="AI284" s="21">
        <f t="shared" si="95"/>
        <v>-0.09578945943518036</v>
      </c>
    </row>
    <row r="285" spans="1:35" ht="12.75" outlineLevel="1">
      <c r="A285" s="1" t="s">
        <v>732</v>
      </c>
      <c r="B285" s="16" t="s">
        <v>733</v>
      </c>
      <c r="C285" s="1" t="s">
        <v>1249</v>
      </c>
      <c r="E285" s="5">
        <v>0</v>
      </c>
      <c r="G285" s="5">
        <v>0</v>
      </c>
      <c r="I285" s="9">
        <f t="shared" si="88"/>
        <v>0</v>
      </c>
      <c r="K285" s="21">
        <f t="shared" si="89"/>
        <v>0</v>
      </c>
      <c r="M285" s="9">
        <v>0</v>
      </c>
      <c r="O285" s="9">
        <v>0</v>
      </c>
      <c r="Q285" s="9">
        <f t="shared" si="90"/>
        <v>0</v>
      </c>
      <c r="S285" s="21">
        <f t="shared" si="91"/>
        <v>0</v>
      </c>
      <c r="U285" s="9">
        <v>0</v>
      </c>
      <c r="W285" s="9">
        <v>0</v>
      </c>
      <c r="Y285" s="9">
        <f t="shared" si="92"/>
        <v>0</v>
      </c>
      <c r="AA285" s="21">
        <f t="shared" si="93"/>
        <v>0</v>
      </c>
      <c r="AC285" s="9">
        <v>0</v>
      </c>
      <c r="AE285" s="9">
        <v>85343.26</v>
      </c>
      <c r="AG285" s="9">
        <f t="shared" si="94"/>
        <v>-85343.26</v>
      </c>
      <c r="AI285" s="21" t="str">
        <f t="shared" si="95"/>
        <v>N.M.</v>
      </c>
    </row>
    <row r="286" spans="1:35" ht="12.75" outlineLevel="1">
      <c r="A286" s="1" t="s">
        <v>734</v>
      </c>
      <c r="B286" s="16" t="s">
        <v>735</v>
      </c>
      <c r="C286" s="1" t="s">
        <v>1250</v>
      </c>
      <c r="E286" s="5">
        <v>89760.132</v>
      </c>
      <c r="G286" s="5">
        <v>129383.006</v>
      </c>
      <c r="I286" s="9">
        <f t="shared" si="88"/>
        <v>-39622.873999999996</v>
      </c>
      <c r="K286" s="21">
        <f t="shared" si="89"/>
        <v>-0.3062448093067184</v>
      </c>
      <c r="M286" s="9">
        <v>383328.268</v>
      </c>
      <c r="O286" s="9">
        <v>329601.41</v>
      </c>
      <c r="Q286" s="9">
        <f t="shared" si="90"/>
        <v>53726.85800000001</v>
      </c>
      <c r="S286" s="21">
        <f t="shared" si="91"/>
        <v>0.16300554660855368</v>
      </c>
      <c r="U286" s="9">
        <v>383328.268</v>
      </c>
      <c r="W286" s="9">
        <v>329601.41</v>
      </c>
      <c r="Y286" s="9">
        <f t="shared" si="92"/>
        <v>53726.85800000001</v>
      </c>
      <c r="AA286" s="21">
        <f t="shared" si="93"/>
        <v>0.16300554660855368</v>
      </c>
      <c r="AC286" s="9">
        <v>1525770.544</v>
      </c>
      <c r="AE286" s="9">
        <v>1326002.494</v>
      </c>
      <c r="AG286" s="9">
        <f t="shared" si="94"/>
        <v>199768.05000000005</v>
      </c>
      <c r="AI286" s="21">
        <f t="shared" si="95"/>
        <v>0.15065435465161353</v>
      </c>
    </row>
    <row r="287" spans="1:35" ht="12.75" outlineLevel="1">
      <c r="A287" s="1" t="s">
        <v>736</v>
      </c>
      <c r="B287" s="16" t="s">
        <v>737</v>
      </c>
      <c r="C287" s="1" t="s">
        <v>1251</v>
      </c>
      <c r="E287" s="5">
        <v>0</v>
      </c>
      <c r="G287" s="5">
        <v>0</v>
      </c>
      <c r="I287" s="9">
        <f t="shared" si="88"/>
        <v>0</v>
      </c>
      <c r="K287" s="21">
        <f t="shared" si="89"/>
        <v>0</v>
      </c>
      <c r="M287" s="9">
        <v>0</v>
      </c>
      <c r="O287" s="9">
        <v>0</v>
      </c>
      <c r="Q287" s="9">
        <f t="shared" si="90"/>
        <v>0</v>
      </c>
      <c r="S287" s="21">
        <f t="shared" si="91"/>
        <v>0</v>
      </c>
      <c r="U287" s="9">
        <v>0</v>
      </c>
      <c r="W287" s="9">
        <v>0</v>
      </c>
      <c r="Y287" s="9">
        <f t="shared" si="92"/>
        <v>0</v>
      </c>
      <c r="AA287" s="21">
        <f t="shared" si="93"/>
        <v>0</v>
      </c>
      <c r="AC287" s="9">
        <v>-471.69</v>
      </c>
      <c r="AE287" s="9">
        <v>-5810.01</v>
      </c>
      <c r="AG287" s="9">
        <f t="shared" si="94"/>
        <v>5338.320000000001</v>
      </c>
      <c r="AI287" s="21">
        <f t="shared" si="95"/>
        <v>0.9188142533317499</v>
      </c>
    </row>
    <row r="288" spans="1:35" ht="12.75" outlineLevel="1">
      <c r="A288" s="1" t="s">
        <v>738</v>
      </c>
      <c r="B288" s="16" t="s">
        <v>739</v>
      </c>
      <c r="C288" s="1" t="s">
        <v>1252</v>
      </c>
      <c r="E288" s="5">
        <v>1310.75</v>
      </c>
      <c r="G288" s="5">
        <v>500</v>
      </c>
      <c r="I288" s="9">
        <f t="shared" si="88"/>
        <v>810.75</v>
      </c>
      <c r="K288" s="21">
        <f t="shared" si="89"/>
        <v>1.6215</v>
      </c>
      <c r="M288" s="9">
        <v>1310.75</v>
      </c>
      <c r="O288" s="9">
        <v>1000</v>
      </c>
      <c r="Q288" s="9">
        <f t="shared" si="90"/>
        <v>310.75</v>
      </c>
      <c r="S288" s="21">
        <f t="shared" si="91"/>
        <v>0.31075</v>
      </c>
      <c r="U288" s="9">
        <v>1310.75</v>
      </c>
      <c r="W288" s="9">
        <v>1000</v>
      </c>
      <c r="Y288" s="9">
        <f t="shared" si="92"/>
        <v>310.75</v>
      </c>
      <c r="AA288" s="21">
        <f t="shared" si="93"/>
        <v>0.31075</v>
      </c>
      <c r="AC288" s="9">
        <v>4435.72</v>
      </c>
      <c r="AE288" s="9">
        <v>6162.94</v>
      </c>
      <c r="AG288" s="9">
        <f t="shared" si="94"/>
        <v>-1727.2199999999993</v>
      </c>
      <c r="AI288" s="21">
        <f t="shared" si="95"/>
        <v>-0.28025909711923197</v>
      </c>
    </row>
    <row r="289" spans="1:35" ht="12.75" outlineLevel="1">
      <c r="A289" s="1" t="s">
        <v>740</v>
      </c>
      <c r="B289" s="16" t="s">
        <v>741</v>
      </c>
      <c r="C289" s="1" t="s">
        <v>1253</v>
      </c>
      <c r="E289" s="5">
        <v>-18438.076</v>
      </c>
      <c r="G289" s="5">
        <v>-37058.724</v>
      </c>
      <c r="I289" s="9">
        <f t="shared" si="88"/>
        <v>18620.648</v>
      </c>
      <c r="K289" s="21">
        <f t="shared" si="89"/>
        <v>0.5024632796315384</v>
      </c>
      <c r="M289" s="9">
        <v>-61236.532</v>
      </c>
      <c r="O289" s="9">
        <v>-81598.938</v>
      </c>
      <c r="Q289" s="9">
        <f t="shared" si="90"/>
        <v>20362.405999999995</v>
      </c>
      <c r="S289" s="21">
        <f t="shared" si="91"/>
        <v>0.24954253693840964</v>
      </c>
      <c r="U289" s="9">
        <v>-61236.532</v>
      </c>
      <c r="W289" s="9">
        <v>-81598.938</v>
      </c>
      <c r="Y289" s="9">
        <f t="shared" si="92"/>
        <v>20362.405999999995</v>
      </c>
      <c r="AA289" s="21">
        <f t="shared" si="93"/>
        <v>0.24954253693840964</v>
      </c>
      <c r="AC289" s="9">
        <v>-350462.19</v>
      </c>
      <c r="AE289" s="9">
        <v>-544338.197</v>
      </c>
      <c r="AG289" s="9">
        <f t="shared" si="94"/>
        <v>193876.00700000004</v>
      </c>
      <c r="AI289" s="21">
        <f t="shared" si="95"/>
        <v>0.35616829402842737</v>
      </c>
    </row>
    <row r="290" spans="1:35" ht="12.75" outlineLevel="1">
      <c r="A290" s="1" t="s">
        <v>742</v>
      </c>
      <c r="B290" s="16" t="s">
        <v>743</v>
      </c>
      <c r="C290" s="1" t="s">
        <v>1254</v>
      </c>
      <c r="E290" s="5">
        <v>-131104.857</v>
      </c>
      <c r="G290" s="5">
        <v>-203721.482</v>
      </c>
      <c r="I290" s="9">
        <f t="shared" si="88"/>
        <v>72616.625</v>
      </c>
      <c r="K290" s="21">
        <f t="shared" si="89"/>
        <v>0.35645050432138525</v>
      </c>
      <c r="M290" s="9">
        <v>-448163.917</v>
      </c>
      <c r="O290" s="9">
        <v>-453886.455</v>
      </c>
      <c r="Q290" s="9">
        <f t="shared" si="90"/>
        <v>5722.5380000000005</v>
      </c>
      <c r="S290" s="21">
        <f t="shared" si="91"/>
        <v>0.01260786246639592</v>
      </c>
      <c r="U290" s="9">
        <v>-448163.917</v>
      </c>
      <c r="W290" s="9">
        <v>-453886.455</v>
      </c>
      <c r="Y290" s="9">
        <f t="shared" si="92"/>
        <v>5722.5380000000005</v>
      </c>
      <c r="AA290" s="21">
        <f t="shared" si="93"/>
        <v>0.01260786246639592</v>
      </c>
      <c r="AC290" s="9">
        <v>-1654000.207</v>
      </c>
      <c r="AE290" s="9">
        <v>-1651208.012</v>
      </c>
      <c r="AG290" s="9">
        <f t="shared" si="94"/>
        <v>-2792.1949999998324</v>
      </c>
      <c r="AI290" s="21">
        <f t="shared" si="95"/>
        <v>-0.0016910013636730295</v>
      </c>
    </row>
    <row r="291" spans="1:35" ht="12.75" outlineLevel="1">
      <c r="A291" s="1" t="s">
        <v>744</v>
      </c>
      <c r="B291" s="16" t="s">
        <v>745</v>
      </c>
      <c r="C291" s="1" t="s">
        <v>1255</v>
      </c>
      <c r="E291" s="5">
        <v>-40641.723</v>
      </c>
      <c r="G291" s="5">
        <v>-66328.519</v>
      </c>
      <c r="I291" s="9">
        <f t="shared" si="88"/>
        <v>25686.796000000002</v>
      </c>
      <c r="K291" s="21">
        <f t="shared" si="89"/>
        <v>0.38726623761944695</v>
      </c>
      <c r="M291" s="9">
        <v>-144115.361</v>
      </c>
      <c r="O291" s="9">
        <v>-161551.873</v>
      </c>
      <c r="Q291" s="9">
        <f t="shared" si="90"/>
        <v>17436.511999999988</v>
      </c>
      <c r="S291" s="21">
        <f t="shared" si="91"/>
        <v>0.1079313515603746</v>
      </c>
      <c r="U291" s="9">
        <v>-144115.361</v>
      </c>
      <c r="W291" s="9">
        <v>-161551.873</v>
      </c>
      <c r="Y291" s="9">
        <f t="shared" si="92"/>
        <v>17436.511999999988</v>
      </c>
      <c r="AA291" s="21">
        <f t="shared" si="93"/>
        <v>0.1079313515603746</v>
      </c>
      <c r="AC291" s="9">
        <v>-556527.6410000001</v>
      </c>
      <c r="AE291" s="9">
        <v>-557884.061</v>
      </c>
      <c r="AG291" s="9">
        <f t="shared" si="94"/>
        <v>1356.4199999999255</v>
      </c>
      <c r="AI291" s="21">
        <f t="shared" si="95"/>
        <v>0.0024313653943949577</v>
      </c>
    </row>
    <row r="292" spans="1:35" ht="12.75" outlineLevel="1">
      <c r="A292" s="1" t="s">
        <v>746</v>
      </c>
      <c r="B292" s="16" t="s">
        <v>747</v>
      </c>
      <c r="C292" s="1" t="s">
        <v>1256</v>
      </c>
      <c r="E292" s="5">
        <v>-43409.478</v>
      </c>
      <c r="G292" s="5">
        <v>-88276.029</v>
      </c>
      <c r="I292" s="9">
        <f t="shared" si="88"/>
        <v>44866.55099999999</v>
      </c>
      <c r="K292" s="21">
        <f t="shared" si="89"/>
        <v>0.5082529369326297</v>
      </c>
      <c r="M292" s="9">
        <v>-148890.772</v>
      </c>
      <c r="O292" s="9">
        <v>-184114.088</v>
      </c>
      <c r="Q292" s="9">
        <f t="shared" si="90"/>
        <v>35223.31599999999</v>
      </c>
      <c r="S292" s="21">
        <f t="shared" si="91"/>
        <v>0.19131244318468446</v>
      </c>
      <c r="U292" s="9">
        <v>-148890.772</v>
      </c>
      <c r="W292" s="9">
        <v>-184114.088</v>
      </c>
      <c r="Y292" s="9">
        <f t="shared" si="92"/>
        <v>35223.31599999999</v>
      </c>
      <c r="AA292" s="21">
        <f t="shared" si="93"/>
        <v>0.19131244318468446</v>
      </c>
      <c r="AC292" s="9">
        <v>-641209.419</v>
      </c>
      <c r="AE292" s="9">
        <v>-834141.211</v>
      </c>
      <c r="AG292" s="9">
        <f t="shared" si="94"/>
        <v>192931.79200000002</v>
      </c>
      <c r="AI292" s="21">
        <f t="shared" si="95"/>
        <v>0.23129392176740207</v>
      </c>
    </row>
    <row r="293" spans="1:35" ht="12.75" outlineLevel="1">
      <c r="A293" s="1" t="s">
        <v>748</v>
      </c>
      <c r="B293" s="16" t="s">
        <v>749</v>
      </c>
      <c r="C293" s="1" t="s">
        <v>1257</v>
      </c>
      <c r="E293" s="5">
        <v>-59458.923</v>
      </c>
      <c r="G293" s="5">
        <v>-125375.491</v>
      </c>
      <c r="I293" s="9">
        <f t="shared" si="88"/>
        <v>65916.568</v>
      </c>
      <c r="K293" s="21">
        <f t="shared" si="89"/>
        <v>0.5257532191838037</v>
      </c>
      <c r="M293" s="9">
        <v>-217325.027</v>
      </c>
      <c r="O293" s="9">
        <v>-263702.663</v>
      </c>
      <c r="Q293" s="9">
        <f t="shared" si="90"/>
        <v>46377.636</v>
      </c>
      <c r="S293" s="21">
        <f t="shared" si="91"/>
        <v>0.17587094294910477</v>
      </c>
      <c r="U293" s="9">
        <v>-217325.027</v>
      </c>
      <c r="W293" s="9">
        <v>-263702.663</v>
      </c>
      <c r="Y293" s="9">
        <f t="shared" si="92"/>
        <v>46377.636</v>
      </c>
      <c r="AA293" s="21">
        <f t="shared" si="93"/>
        <v>0.17587094294910477</v>
      </c>
      <c r="AC293" s="9">
        <v>-873263.492</v>
      </c>
      <c r="AE293" s="9">
        <v>-1032052.1329999999</v>
      </c>
      <c r="AG293" s="9">
        <f t="shared" si="94"/>
        <v>158788.64099999995</v>
      </c>
      <c r="AI293" s="21">
        <f t="shared" si="95"/>
        <v>0.1538571898867438</v>
      </c>
    </row>
    <row r="294" spans="1:35" ht="12.75" outlineLevel="1">
      <c r="A294" s="1" t="s">
        <v>750</v>
      </c>
      <c r="B294" s="16" t="s">
        <v>751</v>
      </c>
      <c r="C294" s="1" t="s">
        <v>1258</v>
      </c>
      <c r="E294" s="5">
        <v>-74103.75</v>
      </c>
      <c r="G294" s="5">
        <v>-77250.01</v>
      </c>
      <c r="I294" s="9">
        <f t="shared" si="88"/>
        <v>3146.2599999999948</v>
      </c>
      <c r="K294" s="21">
        <f t="shared" si="89"/>
        <v>0.04072827951737475</v>
      </c>
      <c r="M294" s="9">
        <v>-241103.75</v>
      </c>
      <c r="O294" s="9">
        <v>-236250</v>
      </c>
      <c r="Q294" s="9">
        <f t="shared" si="90"/>
        <v>-4853.75</v>
      </c>
      <c r="S294" s="21">
        <f t="shared" si="91"/>
        <v>-0.020544973544973547</v>
      </c>
      <c r="U294" s="9">
        <v>-241103.75</v>
      </c>
      <c r="W294" s="9">
        <v>-236250</v>
      </c>
      <c r="Y294" s="9">
        <f t="shared" si="92"/>
        <v>-4853.75</v>
      </c>
      <c r="AA294" s="21">
        <f t="shared" si="93"/>
        <v>-0.020544973544973547</v>
      </c>
      <c r="AC294" s="9">
        <v>-950152.75</v>
      </c>
      <c r="AE294" s="9">
        <v>-944301.96</v>
      </c>
      <c r="AG294" s="9">
        <f t="shared" si="94"/>
        <v>-5850.790000000037</v>
      </c>
      <c r="AI294" s="21">
        <f t="shared" si="95"/>
        <v>-0.006195888865887811</v>
      </c>
    </row>
    <row r="295" spans="1:35" ht="12.75" outlineLevel="1">
      <c r="A295" s="1" t="s">
        <v>752</v>
      </c>
      <c r="B295" s="16" t="s">
        <v>753</v>
      </c>
      <c r="C295" s="1" t="s">
        <v>1259</v>
      </c>
      <c r="E295" s="5">
        <v>-40853.596</v>
      </c>
      <c r="G295" s="5">
        <v>127599.296</v>
      </c>
      <c r="I295" s="9">
        <f aca="true" t="shared" si="96" ref="I295:I319">+E295-G295</f>
        <v>-168452.892</v>
      </c>
      <c r="K295" s="21">
        <f aca="true" t="shared" si="97" ref="K295:K319">IF(G295&lt;0,IF(I295=0,0,IF(OR(G295=0,E295=0),"N.M.",IF(ABS(I295/G295)&gt;=10,"N.M.",I295/(-G295)))),IF(I295=0,0,IF(OR(G295=0,E295=0),"N.M.",IF(ABS(I295/G295)&gt;=10,"N.M.",I295/G295))))</f>
        <v>-1.3201710141096703</v>
      </c>
      <c r="M295" s="9">
        <v>125246.203</v>
      </c>
      <c r="O295" s="9">
        <v>172687.071</v>
      </c>
      <c r="Q295" s="9">
        <f aca="true" t="shared" si="98" ref="Q295:Q319">(+M295-O295)</f>
        <v>-47440.868</v>
      </c>
      <c r="S295" s="21">
        <f aca="true" t="shared" si="99" ref="S295:S319">IF(O295&lt;0,IF(Q295=0,0,IF(OR(O295=0,M295=0),"N.M.",IF(ABS(Q295/O295)&gt;=10,"N.M.",Q295/(-O295)))),IF(Q295=0,0,IF(OR(O295=0,M295=0),"N.M.",IF(ABS(Q295/O295)&gt;=10,"N.M.",Q295/O295))))</f>
        <v>-0.2747215974263644</v>
      </c>
      <c r="U295" s="9">
        <v>125246.203</v>
      </c>
      <c r="W295" s="9">
        <v>172687.071</v>
      </c>
      <c r="Y295" s="9">
        <f aca="true" t="shared" si="100" ref="Y295:Y319">(+U295-W295)</f>
        <v>-47440.868</v>
      </c>
      <c r="AA295" s="21">
        <f aca="true" t="shared" si="101" ref="AA295:AA319">IF(W295&lt;0,IF(Y295=0,0,IF(OR(W295=0,U295=0),"N.M.",IF(ABS(Y295/W295)&gt;=10,"N.M.",Y295/(-W295)))),IF(Y295=0,0,IF(OR(W295=0,U295=0),"N.M.",IF(ABS(Y295/W295)&gt;=10,"N.M.",Y295/W295))))</f>
        <v>-0.2747215974263644</v>
      </c>
      <c r="AC295" s="9">
        <v>-28379.785000000018</v>
      </c>
      <c r="AE295" s="9">
        <v>13623.198999999993</v>
      </c>
      <c r="AG295" s="9">
        <f aca="true" t="shared" si="102" ref="AG295:AG319">(+AC295-AE295)</f>
        <v>-42002.98400000001</v>
      </c>
      <c r="AI295" s="21">
        <f aca="true" t="shared" si="103" ref="AI295:AI319">IF(AE295&lt;0,IF(AG295=0,0,IF(OR(AE295=0,AC295=0),"N.M.",IF(ABS(AG295/AE295)&gt;=10,"N.M.",AG295/(-AE295)))),IF(AG295=0,0,IF(OR(AE295=0,AC295=0),"N.M.",IF(ABS(AG295/AE295)&gt;=10,"N.M.",AG295/AE295))))</f>
        <v>-3.0831953640257352</v>
      </c>
    </row>
    <row r="296" spans="1:35" ht="12.75" outlineLevel="1">
      <c r="A296" s="1" t="s">
        <v>754</v>
      </c>
      <c r="B296" s="16" t="s">
        <v>755</v>
      </c>
      <c r="C296" s="1" t="s">
        <v>1260</v>
      </c>
      <c r="E296" s="5">
        <v>14548.69</v>
      </c>
      <c r="G296" s="5">
        <v>15200.46</v>
      </c>
      <c r="I296" s="9">
        <f t="shared" si="96"/>
        <v>-651.7699999999986</v>
      </c>
      <c r="K296" s="21">
        <f t="shared" si="97"/>
        <v>-0.04287830763016374</v>
      </c>
      <c r="M296" s="9">
        <v>42477.91</v>
      </c>
      <c r="O296" s="9">
        <v>43384.51</v>
      </c>
      <c r="Q296" s="9">
        <f t="shared" si="98"/>
        <v>-906.5999999999985</v>
      </c>
      <c r="S296" s="21">
        <f t="shared" si="99"/>
        <v>-0.020896859270739684</v>
      </c>
      <c r="U296" s="9">
        <v>42477.91</v>
      </c>
      <c r="W296" s="9">
        <v>43384.51</v>
      </c>
      <c r="Y296" s="9">
        <f t="shared" si="100"/>
        <v>-906.5999999999985</v>
      </c>
      <c r="AA296" s="21">
        <f t="shared" si="101"/>
        <v>-0.020896859270739684</v>
      </c>
      <c r="AC296" s="9">
        <v>167842.93</v>
      </c>
      <c r="AE296" s="9">
        <v>166687.45</v>
      </c>
      <c r="AG296" s="9">
        <f t="shared" si="102"/>
        <v>1155.4799999999814</v>
      </c>
      <c r="AI296" s="21">
        <f t="shared" si="103"/>
        <v>0.006932015577657354</v>
      </c>
    </row>
    <row r="297" spans="1:35" ht="12.75" outlineLevel="1">
      <c r="A297" s="1" t="s">
        <v>756</v>
      </c>
      <c r="B297" s="16" t="s">
        <v>757</v>
      </c>
      <c r="C297" s="1" t="s">
        <v>1261</v>
      </c>
      <c r="E297" s="5">
        <v>0.03</v>
      </c>
      <c r="G297" s="5">
        <v>0</v>
      </c>
      <c r="I297" s="9">
        <f t="shared" si="96"/>
        <v>0.03</v>
      </c>
      <c r="K297" s="21" t="str">
        <f t="shared" si="97"/>
        <v>N.M.</v>
      </c>
      <c r="M297" s="9">
        <v>28.84</v>
      </c>
      <c r="O297" s="9">
        <v>0</v>
      </c>
      <c r="Q297" s="9">
        <f t="shared" si="98"/>
        <v>28.84</v>
      </c>
      <c r="S297" s="21" t="str">
        <f t="shared" si="99"/>
        <v>N.M.</v>
      </c>
      <c r="U297" s="9">
        <v>28.84</v>
      </c>
      <c r="W297" s="9">
        <v>0</v>
      </c>
      <c r="Y297" s="9">
        <f t="shared" si="100"/>
        <v>28.84</v>
      </c>
      <c r="AA297" s="21" t="str">
        <f t="shared" si="101"/>
        <v>N.M.</v>
      </c>
      <c r="AC297" s="9">
        <v>1135</v>
      </c>
      <c r="AE297" s="9">
        <v>33948.031</v>
      </c>
      <c r="AG297" s="9">
        <f t="shared" si="102"/>
        <v>-32813.031</v>
      </c>
      <c r="AI297" s="21">
        <f t="shared" si="103"/>
        <v>-0.9665665440213602</v>
      </c>
    </row>
    <row r="298" spans="1:35" ht="12.75" outlineLevel="1">
      <c r="A298" s="1" t="s">
        <v>758</v>
      </c>
      <c r="B298" s="16" t="s">
        <v>759</v>
      </c>
      <c r="C298" s="1" t="s">
        <v>1262</v>
      </c>
      <c r="E298" s="5">
        <v>52.06</v>
      </c>
      <c r="G298" s="5">
        <v>0</v>
      </c>
      <c r="I298" s="9">
        <f t="shared" si="96"/>
        <v>52.06</v>
      </c>
      <c r="K298" s="21" t="str">
        <f t="shared" si="97"/>
        <v>N.M.</v>
      </c>
      <c r="M298" s="9">
        <v>52.06</v>
      </c>
      <c r="O298" s="9">
        <v>0</v>
      </c>
      <c r="Q298" s="9">
        <f t="shared" si="98"/>
        <v>52.06</v>
      </c>
      <c r="S298" s="21" t="str">
        <f t="shared" si="99"/>
        <v>N.M.</v>
      </c>
      <c r="U298" s="9">
        <v>52.06</v>
      </c>
      <c r="W298" s="9">
        <v>0</v>
      </c>
      <c r="Y298" s="9">
        <f t="shared" si="100"/>
        <v>52.06</v>
      </c>
      <c r="AA298" s="21" t="str">
        <f t="shared" si="101"/>
        <v>N.M.</v>
      </c>
      <c r="AC298" s="9">
        <v>1037.19</v>
      </c>
      <c r="AE298" s="9">
        <v>0</v>
      </c>
      <c r="AG298" s="9">
        <f t="shared" si="102"/>
        <v>1037.19</v>
      </c>
      <c r="AI298" s="21" t="str">
        <f t="shared" si="103"/>
        <v>N.M.</v>
      </c>
    </row>
    <row r="299" spans="1:35" ht="12.75" outlineLevel="1">
      <c r="A299" s="1" t="s">
        <v>760</v>
      </c>
      <c r="B299" s="16" t="s">
        <v>761</v>
      </c>
      <c r="C299" s="1" t="s">
        <v>1263</v>
      </c>
      <c r="E299" s="5">
        <v>713.36</v>
      </c>
      <c r="G299" s="5">
        <v>3665</v>
      </c>
      <c r="I299" s="9">
        <f t="shared" si="96"/>
        <v>-2951.64</v>
      </c>
      <c r="K299" s="21">
        <f t="shared" si="97"/>
        <v>-0.8053587994542973</v>
      </c>
      <c r="M299" s="9">
        <v>2613.36</v>
      </c>
      <c r="O299" s="9">
        <v>4965</v>
      </c>
      <c r="Q299" s="9">
        <f t="shared" si="98"/>
        <v>-2351.64</v>
      </c>
      <c r="S299" s="21">
        <f t="shared" si="99"/>
        <v>-0.47364350453172205</v>
      </c>
      <c r="U299" s="9">
        <v>2613.36</v>
      </c>
      <c r="W299" s="9">
        <v>4965</v>
      </c>
      <c r="Y299" s="9">
        <f t="shared" si="100"/>
        <v>-2351.64</v>
      </c>
      <c r="AA299" s="21">
        <f t="shared" si="101"/>
        <v>-0.47364350453172205</v>
      </c>
      <c r="AC299" s="9">
        <v>15803.164</v>
      </c>
      <c r="AE299" s="9">
        <v>23838.23</v>
      </c>
      <c r="AG299" s="9">
        <f t="shared" si="102"/>
        <v>-8035.065999999999</v>
      </c>
      <c r="AI299" s="21">
        <f t="shared" si="103"/>
        <v>-0.33706638454281207</v>
      </c>
    </row>
    <row r="300" spans="1:35" ht="12.75" outlineLevel="1">
      <c r="A300" s="1" t="s">
        <v>762</v>
      </c>
      <c r="B300" s="16" t="s">
        <v>763</v>
      </c>
      <c r="C300" s="1" t="s">
        <v>1264</v>
      </c>
      <c r="E300" s="5">
        <v>0</v>
      </c>
      <c r="G300" s="5">
        <v>0</v>
      </c>
      <c r="I300" s="9">
        <f t="shared" si="96"/>
        <v>0</v>
      </c>
      <c r="K300" s="21">
        <f t="shared" si="97"/>
        <v>0</v>
      </c>
      <c r="M300" s="9">
        <v>572.5</v>
      </c>
      <c r="O300" s="9">
        <v>35</v>
      </c>
      <c r="Q300" s="9">
        <f t="shared" si="98"/>
        <v>537.5</v>
      </c>
      <c r="S300" s="21" t="str">
        <f t="shared" si="99"/>
        <v>N.M.</v>
      </c>
      <c r="U300" s="9">
        <v>572.5</v>
      </c>
      <c r="W300" s="9">
        <v>35</v>
      </c>
      <c r="Y300" s="9">
        <f t="shared" si="100"/>
        <v>537.5</v>
      </c>
      <c r="AA300" s="21" t="str">
        <f t="shared" si="101"/>
        <v>N.M.</v>
      </c>
      <c r="AC300" s="9">
        <v>572.5</v>
      </c>
      <c r="AE300" s="9">
        <v>35</v>
      </c>
      <c r="AG300" s="9">
        <f t="shared" si="102"/>
        <v>537.5</v>
      </c>
      <c r="AI300" s="21" t="str">
        <f t="shared" si="103"/>
        <v>N.M.</v>
      </c>
    </row>
    <row r="301" spans="1:35" ht="12.75" outlineLevel="1">
      <c r="A301" s="1" t="s">
        <v>764</v>
      </c>
      <c r="B301" s="16" t="s">
        <v>765</v>
      </c>
      <c r="C301" s="1" t="s">
        <v>1265</v>
      </c>
      <c r="E301" s="5">
        <v>0</v>
      </c>
      <c r="G301" s="5">
        <v>0</v>
      </c>
      <c r="I301" s="9">
        <f t="shared" si="96"/>
        <v>0</v>
      </c>
      <c r="K301" s="21">
        <f t="shared" si="97"/>
        <v>0</v>
      </c>
      <c r="M301" s="9">
        <v>0</v>
      </c>
      <c r="O301" s="9">
        <v>0</v>
      </c>
      <c r="Q301" s="9">
        <f t="shared" si="98"/>
        <v>0</v>
      </c>
      <c r="S301" s="21">
        <f t="shared" si="99"/>
        <v>0</v>
      </c>
      <c r="U301" s="9">
        <v>0</v>
      </c>
      <c r="W301" s="9">
        <v>0</v>
      </c>
      <c r="Y301" s="9">
        <f t="shared" si="100"/>
        <v>0</v>
      </c>
      <c r="AA301" s="21">
        <f t="shared" si="101"/>
        <v>0</v>
      </c>
      <c r="AC301" s="9">
        <v>74.38</v>
      </c>
      <c r="AE301" s="9">
        <v>0</v>
      </c>
      <c r="AG301" s="9">
        <f t="shared" si="102"/>
        <v>74.38</v>
      </c>
      <c r="AI301" s="21" t="str">
        <f t="shared" si="103"/>
        <v>N.M.</v>
      </c>
    </row>
    <row r="302" spans="1:35" ht="12.75" outlineLevel="1">
      <c r="A302" s="1" t="s">
        <v>766</v>
      </c>
      <c r="B302" s="16" t="s">
        <v>767</v>
      </c>
      <c r="C302" s="1" t="s">
        <v>1266</v>
      </c>
      <c r="E302" s="5">
        <v>0</v>
      </c>
      <c r="G302" s="5">
        <v>5.32</v>
      </c>
      <c r="I302" s="9">
        <f t="shared" si="96"/>
        <v>-5.32</v>
      </c>
      <c r="K302" s="21" t="str">
        <f t="shared" si="97"/>
        <v>N.M.</v>
      </c>
      <c r="M302" s="9">
        <v>0</v>
      </c>
      <c r="O302" s="9">
        <v>5.32</v>
      </c>
      <c r="Q302" s="9">
        <f t="shared" si="98"/>
        <v>-5.32</v>
      </c>
      <c r="S302" s="21" t="str">
        <f t="shared" si="99"/>
        <v>N.M.</v>
      </c>
      <c r="U302" s="9">
        <v>0</v>
      </c>
      <c r="W302" s="9">
        <v>5.32</v>
      </c>
      <c r="Y302" s="9">
        <f t="shared" si="100"/>
        <v>-5.32</v>
      </c>
      <c r="AA302" s="21" t="str">
        <f t="shared" si="101"/>
        <v>N.M.</v>
      </c>
      <c r="AC302" s="9">
        <v>7.82</v>
      </c>
      <c r="AE302" s="9">
        <v>5.32</v>
      </c>
      <c r="AG302" s="9">
        <f t="shared" si="102"/>
        <v>2.5</v>
      </c>
      <c r="AI302" s="21">
        <f t="shared" si="103"/>
        <v>0.4699248120300752</v>
      </c>
    </row>
    <row r="303" spans="1:35" ht="12.75" outlineLevel="1">
      <c r="A303" s="1" t="s">
        <v>768</v>
      </c>
      <c r="B303" s="16" t="s">
        <v>769</v>
      </c>
      <c r="C303" s="1" t="s">
        <v>1267</v>
      </c>
      <c r="E303" s="5">
        <v>0</v>
      </c>
      <c r="G303" s="5">
        <v>0</v>
      </c>
      <c r="I303" s="9">
        <f t="shared" si="96"/>
        <v>0</v>
      </c>
      <c r="K303" s="21">
        <f t="shared" si="97"/>
        <v>0</v>
      </c>
      <c r="M303" s="9">
        <v>0</v>
      </c>
      <c r="O303" s="9">
        <v>0</v>
      </c>
      <c r="Q303" s="9">
        <f t="shared" si="98"/>
        <v>0</v>
      </c>
      <c r="S303" s="21">
        <f t="shared" si="99"/>
        <v>0</v>
      </c>
      <c r="U303" s="9">
        <v>0</v>
      </c>
      <c r="W303" s="9">
        <v>0</v>
      </c>
      <c r="Y303" s="9">
        <f t="shared" si="100"/>
        <v>0</v>
      </c>
      <c r="AA303" s="21">
        <f t="shared" si="101"/>
        <v>0</v>
      </c>
      <c r="AC303" s="9">
        <v>250</v>
      </c>
      <c r="AE303" s="9">
        <v>0</v>
      </c>
      <c r="AG303" s="9">
        <f t="shared" si="102"/>
        <v>250</v>
      </c>
      <c r="AI303" s="21" t="str">
        <f t="shared" si="103"/>
        <v>N.M.</v>
      </c>
    </row>
    <row r="304" spans="1:35" ht="12.75" outlineLevel="1">
      <c r="A304" s="1" t="s">
        <v>770</v>
      </c>
      <c r="B304" s="16" t="s">
        <v>771</v>
      </c>
      <c r="C304" s="1" t="s">
        <v>1268</v>
      </c>
      <c r="E304" s="5">
        <v>0</v>
      </c>
      <c r="G304" s="5">
        <v>23.97</v>
      </c>
      <c r="I304" s="9">
        <f t="shared" si="96"/>
        <v>-23.97</v>
      </c>
      <c r="K304" s="21" t="str">
        <f t="shared" si="97"/>
        <v>N.M.</v>
      </c>
      <c r="M304" s="9">
        <v>0</v>
      </c>
      <c r="O304" s="9">
        <v>23.97</v>
      </c>
      <c r="Q304" s="9">
        <f t="shared" si="98"/>
        <v>-23.97</v>
      </c>
      <c r="S304" s="21" t="str">
        <f t="shared" si="99"/>
        <v>N.M.</v>
      </c>
      <c r="U304" s="9">
        <v>0</v>
      </c>
      <c r="W304" s="9">
        <v>23.97</v>
      </c>
      <c r="Y304" s="9">
        <f t="shared" si="100"/>
        <v>-23.97</v>
      </c>
      <c r="AA304" s="21" t="str">
        <f t="shared" si="101"/>
        <v>N.M.</v>
      </c>
      <c r="AC304" s="9">
        <v>91.4</v>
      </c>
      <c r="AE304" s="9">
        <v>626.64</v>
      </c>
      <c r="AG304" s="9">
        <f t="shared" si="102"/>
        <v>-535.24</v>
      </c>
      <c r="AI304" s="21">
        <f t="shared" si="103"/>
        <v>-0.8541427294778502</v>
      </c>
    </row>
    <row r="305" spans="1:35" ht="12.75" outlineLevel="1">
      <c r="A305" s="1" t="s">
        <v>772</v>
      </c>
      <c r="B305" s="16" t="s">
        <v>773</v>
      </c>
      <c r="C305" s="1" t="s">
        <v>1269</v>
      </c>
      <c r="E305" s="5">
        <v>45.259</v>
      </c>
      <c r="G305" s="5">
        <v>102.96</v>
      </c>
      <c r="I305" s="9">
        <f t="shared" si="96"/>
        <v>-57.70099999999999</v>
      </c>
      <c r="K305" s="21">
        <f t="shared" si="97"/>
        <v>-0.5604215229215229</v>
      </c>
      <c r="M305" s="9">
        <v>188.37900000000002</v>
      </c>
      <c r="O305" s="9">
        <v>706.3760000000001</v>
      </c>
      <c r="Q305" s="9">
        <f t="shared" si="98"/>
        <v>-517.9970000000001</v>
      </c>
      <c r="S305" s="21">
        <f t="shared" si="99"/>
        <v>-0.7333162508352492</v>
      </c>
      <c r="U305" s="9">
        <v>188.37900000000002</v>
      </c>
      <c r="W305" s="9">
        <v>706.3760000000001</v>
      </c>
      <c r="Y305" s="9">
        <f t="shared" si="100"/>
        <v>-517.9970000000001</v>
      </c>
      <c r="AA305" s="21">
        <f t="shared" si="101"/>
        <v>-0.7333162508352492</v>
      </c>
      <c r="AC305" s="9">
        <v>1446.4859999999999</v>
      </c>
      <c r="AE305" s="9">
        <v>906.806</v>
      </c>
      <c r="AG305" s="9">
        <f t="shared" si="102"/>
        <v>539.6799999999998</v>
      </c>
      <c r="AI305" s="21">
        <f t="shared" si="103"/>
        <v>0.5951438345136665</v>
      </c>
    </row>
    <row r="306" spans="1:35" ht="12.75" outlineLevel="1">
      <c r="A306" s="1" t="s">
        <v>774</v>
      </c>
      <c r="B306" s="16" t="s">
        <v>775</v>
      </c>
      <c r="C306" s="1" t="s">
        <v>1270</v>
      </c>
      <c r="E306" s="5">
        <v>95.68</v>
      </c>
      <c r="G306" s="5">
        <v>23.98</v>
      </c>
      <c r="I306" s="9">
        <f t="shared" si="96"/>
        <v>71.7</v>
      </c>
      <c r="K306" s="21">
        <f t="shared" si="97"/>
        <v>2.98999165971643</v>
      </c>
      <c r="M306" s="9">
        <v>377.617</v>
      </c>
      <c r="O306" s="9">
        <v>166.68200000000002</v>
      </c>
      <c r="Q306" s="9">
        <f t="shared" si="98"/>
        <v>210.935</v>
      </c>
      <c r="S306" s="21">
        <f t="shared" si="99"/>
        <v>1.2654935745911375</v>
      </c>
      <c r="U306" s="9">
        <v>377.617</v>
      </c>
      <c r="W306" s="9">
        <v>166.68200000000002</v>
      </c>
      <c r="Y306" s="9">
        <f t="shared" si="100"/>
        <v>210.935</v>
      </c>
      <c r="AA306" s="21">
        <f t="shared" si="101"/>
        <v>1.2654935745911375</v>
      </c>
      <c r="AC306" s="9">
        <v>1231.376</v>
      </c>
      <c r="AE306" s="9">
        <v>1108.179</v>
      </c>
      <c r="AG306" s="9">
        <f t="shared" si="102"/>
        <v>123.19699999999989</v>
      </c>
      <c r="AI306" s="21">
        <f t="shared" si="103"/>
        <v>0.11117066827651478</v>
      </c>
    </row>
    <row r="307" spans="1:35" ht="12.75" outlineLevel="1">
      <c r="A307" s="1" t="s">
        <v>776</v>
      </c>
      <c r="B307" s="16" t="s">
        <v>777</v>
      </c>
      <c r="C307" s="1" t="s">
        <v>1271</v>
      </c>
      <c r="E307" s="5">
        <v>0</v>
      </c>
      <c r="G307" s="5">
        <v>0</v>
      </c>
      <c r="I307" s="9">
        <f t="shared" si="96"/>
        <v>0</v>
      </c>
      <c r="K307" s="21">
        <f t="shared" si="97"/>
        <v>0</v>
      </c>
      <c r="M307" s="9">
        <v>0</v>
      </c>
      <c r="O307" s="9">
        <v>0</v>
      </c>
      <c r="Q307" s="9">
        <f t="shared" si="98"/>
        <v>0</v>
      </c>
      <c r="S307" s="21">
        <f t="shared" si="99"/>
        <v>0</v>
      </c>
      <c r="U307" s="9">
        <v>0</v>
      </c>
      <c r="W307" s="9">
        <v>0</v>
      </c>
      <c r="Y307" s="9">
        <f t="shared" si="100"/>
        <v>0</v>
      </c>
      <c r="AA307" s="21">
        <f t="shared" si="101"/>
        <v>0</v>
      </c>
      <c r="AC307" s="9">
        <v>2.52</v>
      </c>
      <c r="AE307" s="9">
        <v>2.71</v>
      </c>
      <c r="AG307" s="9">
        <f t="shared" si="102"/>
        <v>-0.18999999999999995</v>
      </c>
      <c r="AI307" s="21">
        <f t="shared" si="103"/>
        <v>-0.07011070110701105</v>
      </c>
    </row>
    <row r="308" spans="1:35" ht="12.75" outlineLevel="1">
      <c r="A308" s="1" t="s">
        <v>778</v>
      </c>
      <c r="B308" s="16" t="s">
        <v>779</v>
      </c>
      <c r="C308" s="1" t="s">
        <v>1272</v>
      </c>
      <c r="E308" s="5">
        <v>0</v>
      </c>
      <c r="G308" s="5">
        <v>0</v>
      </c>
      <c r="I308" s="9">
        <f t="shared" si="96"/>
        <v>0</v>
      </c>
      <c r="K308" s="21">
        <f t="shared" si="97"/>
        <v>0</v>
      </c>
      <c r="M308" s="9">
        <v>0</v>
      </c>
      <c r="O308" s="9">
        <v>0</v>
      </c>
      <c r="Q308" s="9">
        <f t="shared" si="98"/>
        <v>0</v>
      </c>
      <c r="S308" s="21">
        <f t="shared" si="99"/>
        <v>0</v>
      </c>
      <c r="U308" s="9">
        <v>0</v>
      </c>
      <c r="W308" s="9">
        <v>0</v>
      </c>
      <c r="Y308" s="9">
        <f t="shared" si="100"/>
        <v>0</v>
      </c>
      <c r="AA308" s="21">
        <f t="shared" si="101"/>
        <v>0</v>
      </c>
      <c r="AC308" s="9">
        <v>338.32</v>
      </c>
      <c r="AE308" s="9">
        <v>0</v>
      </c>
      <c r="AG308" s="9">
        <f t="shared" si="102"/>
        <v>338.32</v>
      </c>
      <c r="AI308" s="21" t="str">
        <f t="shared" si="103"/>
        <v>N.M.</v>
      </c>
    </row>
    <row r="309" spans="1:35" ht="12.75" outlineLevel="1">
      <c r="A309" s="1" t="s">
        <v>780</v>
      </c>
      <c r="B309" s="16" t="s">
        <v>781</v>
      </c>
      <c r="C309" s="1" t="s">
        <v>1273</v>
      </c>
      <c r="E309" s="5">
        <v>3550.659</v>
      </c>
      <c r="G309" s="5">
        <v>3465.485</v>
      </c>
      <c r="I309" s="9">
        <f t="shared" si="96"/>
        <v>85.17399999999998</v>
      </c>
      <c r="K309" s="21">
        <f t="shared" si="97"/>
        <v>0.02457780079844523</v>
      </c>
      <c r="M309" s="9">
        <v>18951.439000000002</v>
      </c>
      <c r="O309" s="9">
        <v>18416.515</v>
      </c>
      <c r="Q309" s="9">
        <f t="shared" si="98"/>
        <v>534.9240000000027</v>
      </c>
      <c r="S309" s="21">
        <f t="shared" si="99"/>
        <v>0.029045886260239937</v>
      </c>
      <c r="U309" s="9">
        <v>18951.439000000002</v>
      </c>
      <c r="W309" s="9">
        <v>18416.515</v>
      </c>
      <c r="Y309" s="9">
        <f t="shared" si="100"/>
        <v>534.9240000000027</v>
      </c>
      <c r="AA309" s="21">
        <f t="shared" si="101"/>
        <v>0.029045886260239937</v>
      </c>
      <c r="AC309" s="9">
        <v>30726.45</v>
      </c>
      <c r="AE309" s="9">
        <v>46334.092000000004</v>
      </c>
      <c r="AG309" s="9">
        <f t="shared" si="102"/>
        <v>-15607.642000000003</v>
      </c>
      <c r="AI309" s="21">
        <f t="shared" si="103"/>
        <v>-0.3368500671168867</v>
      </c>
    </row>
    <row r="310" spans="1:35" ht="12.75" outlineLevel="1">
      <c r="A310" s="1" t="s">
        <v>782</v>
      </c>
      <c r="B310" s="16" t="s">
        <v>783</v>
      </c>
      <c r="C310" s="1" t="s">
        <v>1274</v>
      </c>
      <c r="E310" s="5">
        <v>23.14</v>
      </c>
      <c r="G310" s="5">
        <v>20.95</v>
      </c>
      <c r="I310" s="9">
        <f t="shared" si="96"/>
        <v>2.1900000000000013</v>
      </c>
      <c r="K310" s="21">
        <f t="shared" si="97"/>
        <v>0.10453460620525067</v>
      </c>
      <c r="M310" s="9">
        <v>59.77</v>
      </c>
      <c r="O310" s="9">
        <v>58.28</v>
      </c>
      <c r="Q310" s="9">
        <f t="shared" si="98"/>
        <v>1.490000000000002</v>
      </c>
      <c r="S310" s="21">
        <f t="shared" si="99"/>
        <v>0.02556623198352783</v>
      </c>
      <c r="U310" s="9">
        <v>59.77</v>
      </c>
      <c r="W310" s="9">
        <v>58.28</v>
      </c>
      <c r="Y310" s="9">
        <f t="shared" si="100"/>
        <v>1.490000000000002</v>
      </c>
      <c r="AA310" s="21">
        <f t="shared" si="101"/>
        <v>0.02556623198352783</v>
      </c>
      <c r="AC310" s="9">
        <v>271.46</v>
      </c>
      <c r="AE310" s="9">
        <v>230.06</v>
      </c>
      <c r="AG310" s="9">
        <f t="shared" si="102"/>
        <v>41.39999999999998</v>
      </c>
      <c r="AI310" s="21">
        <f t="shared" si="103"/>
        <v>0.1799530557245935</v>
      </c>
    </row>
    <row r="311" spans="1:35" ht="12.75" outlineLevel="1">
      <c r="A311" s="1" t="s">
        <v>784</v>
      </c>
      <c r="B311" s="16" t="s">
        <v>785</v>
      </c>
      <c r="C311" s="1" t="s">
        <v>1275</v>
      </c>
      <c r="E311" s="5">
        <v>4882.639</v>
      </c>
      <c r="G311" s="5">
        <v>5667.65</v>
      </c>
      <c r="I311" s="9">
        <f t="shared" si="96"/>
        <v>-785.0109999999995</v>
      </c>
      <c r="K311" s="21">
        <f t="shared" si="97"/>
        <v>-0.13850731784778517</v>
      </c>
      <c r="M311" s="9">
        <v>21899.714</v>
      </c>
      <c r="O311" s="9">
        <v>16369.762</v>
      </c>
      <c r="Q311" s="9">
        <f t="shared" si="98"/>
        <v>5529.951999999999</v>
      </c>
      <c r="S311" s="21">
        <f t="shared" si="99"/>
        <v>0.3378150519231739</v>
      </c>
      <c r="U311" s="9">
        <v>21899.714</v>
      </c>
      <c r="W311" s="9">
        <v>16369.762</v>
      </c>
      <c r="Y311" s="9">
        <f t="shared" si="100"/>
        <v>5529.951999999999</v>
      </c>
      <c r="AA311" s="21">
        <f t="shared" si="101"/>
        <v>0.3378150519231739</v>
      </c>
      <c r="AC311" s="9">
        <v>69985.322</v>
      </c>
      <c r="AE311" s="9">
        <v>62007.113000000005</v>
      </c>
      <c r="AG311" s="9">
        <f t="shared" si="102"/>
        <v>7978.208999999995</v>
      </c>
      <c r="AI311" s="21">
        <f t="shared" si="103"/>
        <v>0.1286660290086396</v>
      </c>
    </row>
    <row r="312" spans="1:35" ht="12.75" outlineLevel="1">
      <c r="A312" s="1" t="s">
        <v>786</v>
      </c>
      <c r="B312" s="16" t="s">
        <v>787</v>
      </c>
      <c r="C312" s="1" t="s">
        <v>1276</v>
      </c>
      <c r="E312" s="5">
        <v>0</v>
      </c>
      <c r="G312" s="5">
        <v>0</v>
      </c>
      <c r="I312" s="9">
        <f t="shared" si="96"/>
        <v>0</v>
      </c>
      <c r="K312" s="21">
        <f t="shared" si="97"/>
        <v>0</v>
      </c>
      <c r="M312" s="9">
        <v>0</v>
      </c>
      <c r="O312" s="9">
        <v>0</v>
      </c>
      <c r="Q312" s="9">
        <f t="shared" si="98"/>
        <v>0</v>
      </c>
      <c r="S312" s="21">
        <f t="shared" si="99"/>
        <v>0</v>
      </c>
      <c r="U312" s="9">
        <v>0</v>
      </c>
      <c r="W312" s="9">
        <v>0</v>
      </c>
      <c r="Y312" s="9">
        <f t="shared" si="100"/>
        <v>0</v>
      </c>
      <c r="AA312" s="21">
        <f t="shared" si="101"/>
        <v>0</v>
      </c>
      <c r="AC312" s="9">
        <v>105.97200000000001</v>
      </c>
      <c r="AE312" s="9">
        <v>0</v>
      </c>
      <c r="AG312" s="9">
        <f t="shared" si="102"/>
        <v>105.97200000000001</v>
      </c>
      <c r="AI312" s="21" t="str">
        <f t="shared" si="103"/>
        <v>N.M.</v>
      </c>
    </row>
    <row r="313" spans="1:35" ht="12.75" outlineLevel="1">
      <c r="A313" s="1" t="s">
        <v>788</v>
      </c>
      <c r="B313" s="16" t="s">
        <v>789</v>
      </c>
      <c r="C313" s="1" t="s">
        <v>1277</v>
      </c>
      <c r="E313" s="5">
        <v>13951.505000000001</v>
      </c>
      <c r="G313" s="5">
        <v>18872.926</v>
      </c>
      <c r="I313" s="9">
        <f t="shared" si="96"/>
        <v>-4921.4209999999985</v>
      </c>
      <c r="K313" s="21">
        <f t="shared" si="97"/>
        <v>-0.2607661896199878</v>
      </c>
      <c r="M313" s="9">
        <v>90953.254</v>
      </c>
      <c r="O313" s="9">
        <v>95686.565</v>
      </c>
      <c r="Q313" s="9">
        <f t="shared" si="98"/>
        <v>-4733.3110000000015</v>
      </c>
      <c r="S313" s="21">
        <f t="shared" si="99"/>
        <v>-0.04946682953871321</v>
      </c>
      <c r="U313" s="9">
        <v>90953.254</v>
      </c>
      <c r="W313" s="9">
        <v>95686.565</v>
      </c>
      <c r="Y313" s="9">
        <f t="shared" si="100"/>
        <v>-4733.3110000000015</v>
      </c>
      <c r="AA313" s="21">
        <f t="shared" si="101"/>
        <v>-0.04946682953871321</v>
      </c>
      <c r="AC313" s="9">
        <v>276946.035</v>
      </c>
      <c r="AE313" s="9">
        <v>204830.224</v>
      </c>
      <c r="AG313" s="9">
        <f t="shared" si="102"/>
        <v>72115.81099999999</v>
      </c>
      <c r="AI313" s="21">
        <f t="shared" si="103"/>
        <v>0.3520760246788579</v>
      </c>
    </row>
    <row r="314" spans="1:35" ht="12.75" outlineLevel="1">
      <c r="A314" s="1" t="s">
        <v>790</v>
      </c>
      <c r="B314" s="16" t="s">
        <v>791</v>
      </c>
      <c r="C314" s="1" t="s">
        <v>1278</v>
      </c>
      <c r="E314" s="5">
        <v>599.541</v>
      </c>
      <c r="G314" s="5">
        <v>2177.93</v>
      </c>
      <c r="I314" s="9">
        <f t="shared" si="96"/>
        <v>-1578.3889999999997</v>
      </c>
      <c r="K314" s="21">
        <f t="shared" si="97"/>
        <v>-0.7247198027484812</v>
      </c>
      <c r="M314" s="9">
        <v>6454.1990000000005</v>
      </c>
      <c r="O314" s="9">
        <v>10411.056</v>
      </c>
      <c r="Q314" s="9">
        <f t="shared" si="98"/>
        <v>-3956.857</v>
      </c>
      <c r="S314" s="21">
        <f t="shared" si="99"/>
        <v>-0.3800629830441792</v>
      </c>
      <c r="U314" s="9">
        <v>6454.1990000000005</v>
      </c>
      <c r="W314" s="9">
        <v>10411.056</v>
      </c>
      <c r="Y314" s="9">
        <f t="shared" si="100"/>
        <v>-3956.857</v>
      </c>
      <c r="AA314" s="21">
        <f t="shared" si="101"/>
        <v>-0.3800629830441792</v>
      </c>
      <c r="AC314" s="9">
        <v>24825.34</v>
      </c>
      <c r="AE314" s="9">
        <v>38341.082</v>
      </c>
      <c r="AG314" s="9">
        <f t="shared" si="102"/>
        <v>-13515.742000000002</v>
      </c>
      <c r="AI314" s="21">
        <f t="shared" si="103"/>
        <v>-0.35251331717764256</v>
      </c>
    </row>
    <row r="315" spans="1:35" ht="12.75" outlineLevel="1">
      <c r="A315" s="1" t="s">
        <v>792</v>
      </c>
      <c r="B315" s="16" t="s">
        <v>793</v>
      </c>
      <c r="C315" s="1" t="s">
        <v>1279</v>
      </c>
      <c r="E315" s="5">
        <v>159.08</v>
      </c>
      <c r="G315" s="5">
        <v>0</v>
      </c>
      <c r="I315" s="9">
        <f t="shared" si="96"/>
        <v>159.08</v>
      </c>
      <c r="K315" s="21" t="str">
        <f t="shared" si="97"/>
        <v>N.M.</v>
      </c>
      <c r="M315" s="9">
        <v>247.173</v>
      </c>
      <c r="O315" s="9">
        <v>15.69</v>
      </c>
      <c r="Q315" s="9">
        <f t="shared" si="98"/>
        <v>231.483</v>
      </c>
      <c r="S315" s="21" t="str">
        <f t="shared" si="99"/>
        <v>N.M.</v>
      </c>
      <c r="U315" s="9">
        <v>247.173</v>
      </c>
      <c r="W315" s="9">
        <v>15.69</v>
      </c>
      <c r="Y315" s="9">
        <f t="shared" si="100"/>
        <v>231.483</v>
      </c>
      <c r="AA315" s="21" t="str">
        <f t="shared" si="101"/>
        <v>N.M.</v>
      </c>
      <c r="AC315" s="9">
        <v>4215.173</v>
      </c>
      <c r="AE315" s="9">
        <v>6413.08</v>
      </c>
      <c r="AG315" s="9">
        <f t="shared" si="102"/>
        <v>-2197.907</v>
      </c>
      <c r="AI315" s="21">
        <f t="shared" si="103"/>
        <v>-0.3427225295801706</v>
      </c>
    </row>
    <row r="316" spans="1:35" ht="12.75" outlineLevel="1">
      <c r="A316" s="1" t="s">
        <v>794</v>
      </c>
      <c r="B316" s="16" t="s">
        <v>795</v>
      </c>
      <c r="C316" s="1" t="s">
        <v>1280</v>
      </c>
      <c r="E316" s="5">
        <v>92675.922</v>
      </c>
      <c r="G316" s="5">
        <v>30161.437</v>
      </c>
      <c r="I316" s="9">
        <f t="shared" si="96"/>
        <v>62514.485</v>
      </c>
      <c r="K316" s="21">
        <f t="shared" si="97"/>
        <v>2.072662685136653</v>
      </c>
      <c r="M316" s="9">
        <v>126850.056</v>
      </c>
      <c r="O316" s="9">
        <v>87189.361</v>
      </c>
      <c r="Q316" s="9">
        <f t="shared" si="98"/>
        <v>39660.69499999999</v>
      </c>
      <c r="S316" s="21">
        <f t="shared" si="99"/>
        <v>0.45487998243271893</v>
      </c>
      <c r="U316" s="9">
        <v>126850.056</v>
      </c>
      <c r="W316" s="9">
        <v>87189.361</v>
      </c>
      <c r="Y316" s="9">
        <f t="shared" si="100"/>
        <v>39660.69499999999</v>
      </c>
      <c r="AA316" s="21">
        <f t="shared" si="101"/>
        <v>0.45487998243271893</v>
      </c>
      <c r="AC316" s="9">
        <v>328374.622</v>
      </c>
      <c r="AE316" s="9">
        <v>721216.942</v>
      </c>
      <c r="AG316" s="9">
        <f t="shared" si="102"/>
        <v>-392842.32000000007</v>
      </c>
      <c r="AI316" s="21">
        <f t="shared" si="103"/>
        <v>-0.544693693565507</v>
      </c>
    </row>
    <row r="317" spans="1:35" ht="12.75" outlineLevel="1">
      <c r="A317" s="1" t="s">
        <v>796</v>
      </c>
      <c r="B317" s="16" t="s">
        <v>797</v>
      </c>
      <c r="C317" s="1" t="s">
        <v>1281</v>
      </c>
      <c r="E317" s="5">
        <v>7928.02</v>
      </c>
      <c r="G317" s="5">
        <v>7928.02</v>
      </c>
      <c r="I317" s="9">
        <f t="shared" si="96"/>
        <v>0</v>
      </c>
      <c r="K317" s="21">
        <f t="shared" si="97"/>
        <v>0</v>
      </c>
      <c r="M317" s="9">
        <v>23784.06</v>
      </c>
      <c r="O317" s="9">
        <v>23784.06</v>
      </c>
      <c r="Q317" s="9">
        <f t="shared" si="98"/>
        <v>0</v>
      </c>
      <c r="S317" s="21">
        <f t="shared" si="99"/>
        <v>0</v>
      </c>
      <c r="U317" s="9">
        <v>23784.06</v>
      </c>
      <c r="W317" s="9">
        <v>23784.06</v>
      </c>
      <c r="Y317" s="9">
        <f t="shared" si="100"/>
        <v>0</v>
      </c>
      <c r="AA317" s="21">
        <f t="shared" si="101"/>
        <v>0</v>
      </c>
      <c r="AC317" s="9">
        <v>96036.24</v>
      </c>
      <c r="AE317" s="9">
        <v>94536.24</v>
      </c>
      <c r="AG317" s="9">
        <f t="shared" si="102"/>
        <v>1500</v>
      </c>
      <c r="AI317" s="21">
        <f t="shared" si="103"/>
        <v>0.01586693103089355</v>
      </c>
    </row>
    <row r="318" spans="1:35" ht="12.75" outlineLevel="1">
      <c r="A318" s="1" t="s">
        <v>798</v>
      </c>
      <c r="B318" s="16" t="s">
        <v>799</v>
      </c>
      <c r="C318" s="1" t="s">
        <v>1282</v>
      </c>
      <c r="E318" s="5">
        <v>24455.61</v>
      </c>
      <c r="G318" s="5">
        <v>23611.86</v>
      </c>
      <c r="I318" s="9">
        <f t="shared" si="96"/>
        <v>843.75</v>
      </c>
      <c r="K318" s="21">
        <f t="shared" si="97"/>
        <v>0.03573416071414958</v>
      </c>
      <c r="M318" s="9">
        <v>73885.52</v>
      </c>
      <c r="O318" s="9">
        <v>70428.759</v>
      </c>
      <c r="Q318" s="9">
        <f t="shared" si="98"/>
        <v>3456.7609999999986</v>
      </c>
      <c r="S318" s="21">
        <f t="shared" si="99"/>
        <v>0.04908166847012026</v>
      </c>
      <c r="U318" s="9">
        <v>73885.52</v>
      </c>
      <c r="W318" s="9">
        <v>70428.759</v>
      </c>
      <c r="Y318" s="9">
        <f t="shared" si="100"/>
        <v>3456.7609999999986</v>
      </c>
      <c r="AA318" s="21">
        <f t="shared" si="101"/>
        <v>0.04908166847012026</v>
      </c>
      <c r="AC318" s="9">
        <v>298682.75</v>
      </c>
      <c r="AE318" s="9">
        <v>272734.292</v>
      </c>
      <c r="AG318" s="9">
        <f t="shared" si="102"/>
        <v>25948.457999999984</v>
      </c>
      <c r="AI318" s="21">
        <f t="shared" si="103"/>
        <v>0.09514189730127513</v>
      </c>
    </row>
    <row r="319" spans="1:35" ht="12.75" outlineLevel="1">
      <c r="A319" s="1" t="s">
        <v>800</v>
      </c>
      <c r="B319" s="16" t="s">
        <v>801</v>
      </c>
      <c r="C319" s="1" t="s">
        <v>1283</v>
      </c>
      <c r="E319" s="5">
        <v>35834.77</v>
      </c>
      <c r="G319" s="5">
        <v>23943.65</v>
      </c>
      <c r="I319" s="9">
        <f t="shared" si="96"/>
        <v>11891.119999999995</v>
      </c>
      <c r="K319" s="21">
        <f t="shared" si="97"/>
        <v>0.4966293777264533</v>
      </c>
      <c r="M319" s="9">
        <v>69138.54</v>
      </c>
      <c r="O319" s="9">
        <v>71830.95</v>
      </c>
      <c r="Q319" s="9">
        <f t="shared" si="98"/>
        <v>-2692.4100000000035</v>
      </c>
      <c r="S319" s="21">
        <f t="shared" si="99"/>
        <v>-0.03748258932953001</v>
      </c>
      <c r="U319" s="9">
        <v>69138.54</v>
      </c>
      <c r="W319" s="9">
        <v>71830.95</v>
      </c>
      <c r="Y319" s="9">
        <f t="shared" si="100"/>
        <v>-2692.4100000000035</v>
      </c>
      <c r="AA319" s="21">
        <f t="shared" si="101"/>
        <v>-0.03748258932953001</v>
      </c>
      <c r="AC319" s="9">
        <v>284631.39</v>
      </c>
      <c r="AE319" s="9">
        <v>548577.44</v>
      </c>
      <c r="AG319" s="9">
        <f t="shared" si="102"/>
        <v>-263946.04999999993</v>
      </c>
      <c r="AI319" s="21">
        <f t="shared" si="103"/>
        <v>-0.48114638108340724</v>
      </c>
    </row>
    <row r="320" spans="1:68" s="90" customFormat="1" ht="12.75">
      <c r="A320" s="90" t="s">
        <v>33</v>
      </c>
      <c r="B320" s="91"/>
      <c r="C320" s="77" t="s">
        <v>1284</v>
      </c>
      <c r="D320" s="105"/>
      <c r="E320" s="105">
        <v>5183539.715999997</v>
      </c>
      <c r="F320" s="105"/>
      <c r="G320" s="105">
        <v>5640502.811</v>
      </c>
      <c r="H320" s="105"/>
      <c r="I320" s="9">
        <f>+E320-G320</f>
        <v>-456963.09500000253</v>
      </c>
      <c r="J320" s="37" t="str">
        <f>IF((+E320-G320)=(I320),"  ",$AO$515)</f>
        <v>  </v>
      </c>
      <c r="K320" s="38">
        <f>IF(G320&lt;0,IF(I320=0,0,IF(OR(G320=0,E320=0),"N.M.",IF(ABS(I320/G320)&gt;=10,"N.M.",I320/(-G320)))),IF(I320=0,0,IF(OR(G320=0,E320=0),"N.M.",IF(ABS(I320/G320)&gt;=10,"N.M.",I320/G320))))</f>
        <v>-0.08101460283094655</v>
      </c>
      <c r="L320" s="39"/>
      <c r="M320" s="5">
        <v>15841668.312000006</v>
      </c>
      <c r="N320" s="9"/>
      <c r="O320" s="5">
        <v>16283768.627999997</v>
      </c>
      <c r="P320" s="9"/>
      <c r="Q320" s="9">
        <f>(+M320-O320)</f>
        <v>-442100.31599999033</v>
      </c>
      <c r="R320" s="37" t="str">
        <f>IF((+M320-O320)=(Q320),"  ",$AO$515)</f>
        <v>  </v>
      </c>
      <c r="S320" s="38">
        <f>IF(O320&lt;0,IF(Q320=0,0,IF(OR(O320=0,M320=0),"N.M.",IF(ABS(Q320/O320)&gt;=10,"N.M.",Q320/(-O320)))),IF(Q320=0,0,IF(OR(O320=0,M320=0),"N.M.",IF(ABS(Q320/O320)&gt;=10,"N.M.",Q320/O320))))</f>
        <v>-0.027149754218430574</v>
      </c>
      <c r="T320" s="39"/>
      <c r="U320" s="9">
        <v>15841668.312000006</v>
      </c>
      <c r="V320" s="9"/>
      <c r="W320" s="9">
        <v>16283768.627999997</v>
      </c>
      <c r="X320" s="9"/>
      <c r="Y320" s="9">
        <f>(+U320-W320)</f>
        <v>-442100.31599999033</v>
      </c>
      <c r="Z320" s="37" t="str">
        <f>IF((+U320-W320)=(Y320),"  ",$AO$515)</f>
        <v>  </v>
      </c>
      <c r="AA320" s="38">
        <f>IF(W320&lt;0,IF(Y320=0,0,IF(OR(W320=0,U320=0),"N.M.",IF(ABS(Y320/W320)&gt;=10,"N.M.",Y320/(-W320)))),IF(Y320=0,0,IF(OR(W320=0,U320=0),"N.M.",IF(ABS(Y320/W320)&gt;=10,"N.M.",Y320/W320))))</f>
        <v>-0.027149754218430574</v>
      </c>
      <c r="AB320" s="39"/>
      <c r="AC320" s="9">
        <v>66950533.59300008</v>
      </c>
      <c r="AD320" s="9"/>
      <c r="AE320" s="9">
        <v>65786063.82600004</v>
      </c>
      <c r="AF320" s="9"/>
      <c r="AG320" s="9">
        <f>(+AC320-AE320)</f>
        <v>1164469.7670000345</v>
      </c>
      <c r="AH320" s="37" t="str">
        <f>IF((+AC320-AE320)=(AG320),"  ",$AO$515)</f>
        <v>  </v>
      </c>
      <c r="AI320" s="38">
        <f>IF(AE320&lt;0,IF(AG320=0,0,IF(OR(AE320=0,AC320=0),"N.M.",IF(ABS(AG320/AE320)&gt;=10,"N.M.",AG320/(-AE320)))),IF(AG320=0,0,IF(OR(AE320=0,AC320=0),"N.M.",IF(ABS(AG320/AE320)&gt;=10,"N.M.",AG320/AE320))))</f>
        <v>0.017700857891117836</v>
      </c>
      <c r="AJ320" s="105"/>
      <c r="AK320" s="105"/>
      <c r="AL320" s="105"/>
      <c r="AM320" s="105"/>
      <c r="AN320" s="105"/>
      <c r="AO320" s="105"/>
      <c r="AP320" s="106"/>
      <c r="AQ320" s="107"/>
      <c r="AR320" s="108"/>
      <c r="AS320" s="105"/>
      <c r="AT320" s="105"/>
      <c r="AU320" s="105"/>
      <c r="AV320" s="105"/>
      <c r="AW320" s="105"/>
      <c r="AX320" s="106"/>
      <c r="AY320" s="107"/>
      <c r="AZ320" s="108"/>
      <c r="BA320" s="105"/>
      <c r="BB320" s="105"/>
      <c r="BC320" s="105"/>
      <c r="BD320" s="106"/>
      <c r="BE320" s="107"/>
      <c r="BF320" s="108"/>
      <c r="BG320" s="105"/>
      <c r="BH320" s="109"/>
      <c r="BI320" s="105"/>
      <c r="BJ320" s="109"/>
      <c r="BK320" s="105"/>
      <c r="BL320" s="109"/>
      <c r="BM320" s="105"/>
      <c r="BN320" s="97"/>
      <c r="BO320" s="97"/>
      <c r="BP320" s="97"/>
    </row>
    <row r="321" spans="1:35" ht="12.75" outlineLevel="1">
      <c r="A321" s="1" t="s">
        <v>802</v>
      </c>
      <c r="B321" s="16" t="s">
        <v>803</v>
      </c>
      <c r="C321" s="1" t="s">
        <v>1285</v>
      </c>
      <c r="E321" s="5">
        <v>41450.192</v>
      </c>
      <c r="G321" s="5">
        <v>74137.086</v>
      </c>
      <c r="I321" s="9">
        <f aca="true" t="shared" si="104" ref="I321:I351">+E321-G321</f>
        <v>-32686.893999999993</v>
      </c>
      <c r="K321" s="21">
        <f aca="true" t="shared" si="105" ref="K321:K351">IF(G321&lt;0,IF(I321=0,0,IF(OR(G321=0,E321=0),"N.M.",IF(ABS(I321/G321)&gt;=10,"N.M.",I321/(-G321)))),IF(I321=0,0,IF(OR(G321=0,E321=0),"N.M.",IF(ABS(I321/G321)&gt;=10,"N.M.",I321/G321))))</f>
        <v>-0.44089801425429637</v>
      </c>
      <c r="M321" s="9">
        <v>139798.303</v>
      </c>
      <c r="O321" s="9">
        <v>179088.635</v>
      </c>
      <c r="Q321" s="9">
        <f aca="true" t="shared" si="106" ref="Q321:Q351">(+M321-O321)</f>
        <v>-39290.331999999995</v>
      </c>
      <c r="S321" s="21">
        <f aca="true" t="shared" si="107" ref="S321:S351">IF(O321&lt;0,IF(Q321=0,0,IF(OR(O321=0,M321=0),"N.M.",IF(ABS(Q321/O321)&gt;=10,"N.M.",Q321/(-O321)))),IF(Q321=0,0,IF(OR(O321=0,M321=0),"N.M.",IF(ABS(Q321/O321)&gt;=10,"N.M.",Q321/O321))))</f>
        <v>-0.21939042642208978</v>
      </c>
      <c r="U321" s="9">
        <v>139798.303</v>
      </c>
      <c r="W321" s="9">
        <v>179088.635</v>
      </c>
      <c r="Y321" s="9">
        <f aca="true" t="shared" si="108" ref="Y321:Y351">(+U321-W321)</f>
        <v>-39290.331999999995</v>
      </c>
      <c r="AA321" s="21">
        <f aca="true" t="shared" si="109" ref="AA321:AA351">IF(W321&lt;0,IF(Y321=0,0,IF(OR(W321=0,U321=0),"N.M.",IF(ABS(Y321/W321)&gt;=10,"N.M.",Y321/(-W321)))),IF(Y321=0,0,IF(OR(W321=0,U321=0),"N.M.",IF(ABS(Y321/W321)&gt;=10,"N.M.",Y321/W321))))</f>
        <v>-0.21939042642208978</v>
      </c>
      <c r="AC321" s="9">
        <v>606313.518</v>
      </c>
      <c r="AE321" s="9">
        <v>835303.358</v>
      </c>
      <c r="AG321" s="9">
        <f aca="true" t="shared" si="110" ref="AG321:AG351">(+AC321-AE321)</f>
        <v>-228989.83999999997</v>
      </c>
      <c r="AI321" s="21">
        <f aca="true" t="shared" si="111" ref="AI321:AI351">IF(AE321&lt;0,IF(AG321=0,0,IF(OR(AE321=0,AC321=0),"N.M.",IF(ABS(AG321/AE321)&gt;=10,"N.M.",AG321/(-AE321)))),IF(AG321=0,0,IF(OR(AE321=0,AC321=0),"N.M.",IF(ABS(AG321/AE321)&gt;=10,"N.M.",AG321/AE321))))</f>
        <v>-0.27413973355533905</v>
      </c>
    </row>
    <row r="322" spans="1:35" ht="12.75" outlineLevel="1">
      <c r="A322" s="1" t="s">
        <v>804</v>
      </c>
      <c r="B322" s="16" t="s">
        <v>805</v>
      </c>
      <c r="C322" s="1" t="s">
        <v>1286</v>
      </c>
      <c r="E322" s="5">
        <v>45008.507</v>
      </c>
      <c r="G322" s="5">
        <v>66455.638</v>
      </c>
      <c r="I322" s="9">
        <f t="shared" si="104"/>
        <v>-21447.13100000001</v>
      </c>
      <c r="K322" s="21">
        <f t="shared" si="105"/>
        <v>-0.32272853960110964</v>
      </c>
      <c r="M322" s="9">
        <v>192194.9</v>
      </c>
      <c r="O322" s="9">
        <v>91049.725</v>
      </c>
      <c r="Q322" s="9">
        <f t="shared" si="106"/>
        <v>101145.17499999999</v>
      </c>
      <c r="S322" s="21">
        <f t="shared" si="107"/>
        <v>1.110878423850264</v>
      </c>
      <c r="U322" s="9">
        <v>192194.9</v>
      </c>
      <c r="W322" s="9">
        <v>91049.725</v>
      </c>
      <c r="Y322" s="9">
        <f t="shared" si="108"/>
        <v>101145.17499999999</v>
      </c>
      <c r="AA322" s="21">
        <f t="shared" si="109"/>
        <v>1.110878423850264</v>
      </c>
      <c r="AC322" s="9">
        <v>733280.5160000001</v>
      </c>
      <c r="AE322" s="9">
        <v>715777.951</v>
      </c>
      <c r="AG322" s="9">
        <f t="shared" si="110"/>
        <v>17502.56500000006</v>
      </c>
      <c r="AI322" s="21">
        <f t="shared" si="111"/>
        <v>0.024452506500860432</v>
      </c>
    </row>
    <row r="323" spans="1:35" ht="12.75" outlineLevel="1">
      <c r="A323" s="1" t="s">
        <v>806</v>
      </c>
      <c r="B323" s="16" t="s">
        <v>807</v>
      </c>
      <c r="C323" s="1" t="s">
        <v>1287</v>
      </c>
      <c r="E323" s="5">
        <v>1150012.331</v>
      </c>
      <c r="G323" s="5">
        <v>916870.396</v>
      </c>
      <c r="I323" s="9">
        <f t="shared" si="104"/>
        <v>233141.93500000006</v>
      </c>
      <c r="K323" s="21">
        <f t="shared" si="105"/>
        <v>0.2542801425557207</v>
      </c>
      <c r="M323" s="9">
        <v>2677375.172</v>
      </c>
      <c r="O323" s="9">
        <v>2165703.001</v>
      </c>
      <c r="Q323" s="9">
        <f t="shared" si="106"/>
        <v>511672.1709999996</v>
      </c>
      <c r="S323" s="21">
        <f t="shared" si="107"/>
        <v>0.2362614683378737</v>
      </c>
      <c r="U323" s="9">
        <v>2677375.172</v>
      </c>
      <c r="W323" s="9">
        <v>2165703.001</v>
      </c>
      <c r="Y323" s="9">
        <f t="shared" si="108"/>
        <v>511672.1709999996</v>
      </c>
      <c r="AA323" s="21">
        <f t="shared" si="109"/>
        <v>0.2362614683378737</v>
      </c>
      <c r="AC323" s="9">
        <v>10579466.707</v>
      </c>
      <c r="AE323" s="9">
        <v>8682202.52</v>
      </c>
      <c r="AG323" s="9">
        <f t="shared" si="110"/>
        <v>1897264.1870000008</v>
      </c>
      <c r="AI323" s="21">
        <f t="shared" si="111"/>
        <v>0.21852337383625106</v>
      </c>
    </row>
    <row r="324" spans="1:35" ht="12.75" outlineLevel="1">
      <c r="A324" s="1" t="s">
        <v>808</v>
      </c>
      <c r="B324" s="16" t="s">
        <v>809</v>
      </c>
      <c r="C324" s="1" t="s">
        <v>1288</v>
      </c>
      <c r="E324" s="5">
        <v>91719.154</v>
      </c>
      <c r="G324" s="5">
        <v>172621.427</v>
      </c>
      <c r="I324" s="9">
        <f t="shared" si="104"/>
        <v>-80902.273</v>
      </c>
      <c r="K324" s="21">
        <f t="shared" si="105"/>
        <v>-0.4686687765592391</v>
      </c>
      <c r="M324" s="9">
        <v>373932.238</v>
      </c>
      <c r="O324" s="9">
        <v>350570.396</v>
      </c>
      <c r="Q324" s="9">
        <f t="shared" si="106"/>
        <v>23361.842000000004</v>
      </c>
      <c r="S324" s="21">
        <f t="shared" si="107"/>
        <v>0.06663951738811398</v>
      </c>
      <c r="U324" s="9">
        <v>373932.238</v>
      </c>
      <c r="W324" s="9">
        <v>350570.396</v>
      </c>
      <c r="Y324" s="9">
        <f t="shared" si="108"/>
        <v>23361.842000000004</v>
      </c>
      <c r="AA324" s="21">
        <f t="shared" si="109"/>
        <v>0.06663951738811398</v>
      </c>
      <c r="AC324" s="9">
        <v>2043878.917</v>
      </c>
      <c r="AE324" s="9">
        <v>2325721.2660000003</v>
      </c>
      <c r="AG324" s="9">
        <f t="shared" si="110"/>
        <v>-281842.3490000004</v>
      </c>
      <c r="AI324" s="21">
        <f t="shared" si="111"/>
        <v>-0.1211849214780325</v>
      </c>
    </row>
    <row r="325" spans="1:35" ht="12.75" outlineLevel="1">
      <c r="A325" s="1" t="s">
        <v>810</v>
      </c>
      <c r="B325" s="16" t="s">
        <v>811</v>
      </c>
      <c r="C325" s="1" t="s">
        <v>1289</v>
      </c>
      <c r="E325" s="5">
        <v>66685.482</v>
      </c>
      <c r="G325" s="5">
        <v>44219.482</v>
      </c>
      <c r="I325" s="9">
        <f t="shared" si="104"/>
        <v>22466</v>
      </c>
      <c r="K325" s="21">
        <f t="shared" si="105"/>
        <v>0.5080566072664532</v>
      </c>
      <c r="M325" s="9">
        <v>189555.086</v>
      </c>
      <c r="O325" s="9">
        <v>172582.814</v>
      </c>
      <c r="Q325" s="9">
        <f t="shared" si="106"/>
        <v>16972.271999999997</v>
      </c>
      <c r="S325" s="21">
        <f t="shared" si="107"/>
        <v>0.09834277009760657</v>
      </c>
      <c r="U325" s="9">
        <v>189555.086</v>
      </c>
      <c r="W325" s="9">
        <v>172582.814</v>
      </c>
      <c r="Y325" s="9">
        <f t="shared" si="108"/>
        <v>16972.271999999997</v>
      </c>
      <c r="AA325" s="21">
        <f t="shared" si="109"/>
        <v>0.09834277009760657</v>
      </c>
      <c r="AC325" s="9">
        <v>586967.497</v>
      </c>
      <c r="AE325" s="9">
        <v>633303.146</v>
      </c>
      <c r="AG325" s="9">
        <f t="shared" si="110"/>
        <v>-46335.648999999976</v>
      </c>
      <c r="AI325" s="21">
        <f t="shared" si="111"/>
        <v>-0.07316503840642531</v>
      </c>
    </row>
    <row r="326" spans="1:35" ht="12.75" outlineLevel="1">
      <c r="A326" s="1" t="s">
        <v>812</v>
      </c>
      <c r="B326" s="16" t="s">
        <v>813</v>
      </c>
      <c r="C326" s="1" t="s">
        <v>1285</v>
      </c>
      <c r="E326" s="5">
        <v>13793.74</v>
      </c>
      <c r="G326" s="5">
        <v>17710.87</v>
      </c>
      <c r="I326" s="9">
        <f t="shared" si="104"/>
        <v>-3917.129999999999</v>
      </c>
      <c r="K326" s="21">
        <f t="shared" si="105"/>
        <v>-0.22117095320557373</v>
      </c>
      <c r="M326" s="9">
        <v>45680.05</v>
      </c>
      <c r="O326" s="9">
        <v>33343.45</v>
      </c>
      <c r="Q326" s="9">
        <f t="shared" si="106"/>
        <v>12336.600000000006</v>
      </c>
      <c r="S326" s="21">
        <f t="shared" si="107"/>
        <v>0.36998570933721636</v>
      </c>
      <c r="U326" s="9">
        <v>45680.05</v>
      </c>
      <c r="W326" s="9">
        <v>33343.45</v>
      </c>
      <c r="Y326" s="9">
        <f t="shared" si="108"/>
        <v>12336.600000000006</v>
      </c>
      <c r="AA326" s="21">
        <f t="shared" si="109"/>
        <v>0.36998570933721636</v>
      </c>
      <c r="AC326" s="9">
        <v>174043.46600000001</v>
      </c>
      <c r="AE326" s="9">
        <v>98715.07</v>
      </c>
      <c r="AG326" s="9">
        <f t="shared" si="110"/>
        <v>75328.39600000001</v>
      </c>
      <c r="AI326" s="21">
        <f t="shared" si="111"/>
        <v>0.7630891210430181</v>
      </c>
    </row>
    <row r="327" spans="1:35" ht="12.75" outlineLevel="1">
      <c r="A327" s="1" t="s">
        <v>814</v>
      </c>
      <c r="B327" s="16" t="s">
        <v>815</v>
      </c>
      <c r="C327" s="1" t="s">
        <v>1286</v>
      </c>
      <c r="E327" s="5">
        <v>4437.174</v>
      </c>
      <c r="G327" s="5">
        <v>906.581</v>
      </c>
      <c r="I327" s="9">
        <f t="shared" si="104"/>
        <v>3530.593</v>
      </c>
      <c r="K327" s="21">
        <f t="shared" si="105"/>
        <v>3.8944043610002854</v>
      </c>
      <c r="M327" s="9">
        <v>11970.859</v>
      </c>
      <c r="O327" s="9">
        <v>11235.595</v>
      </c>
      <c r="Q327" s="9">
        <f t="shared" si="106"/>
        <v>735.264000000001</v>
      </c>
      <c r="S327" s="21">
        <f t="shared" si="107"/>
        <v>0.06544059304380419</v>
      </c>
      <c r="U327" s="9">
        <v>11970.859</v>
      </c>
      <c r="W327" s="9">
        <v>11235.595</v>
      </c>
      <c r="Y327" s="9">
        <f t="shared" si="108"/>
        <v>735.264000000001</v>
      </c>
      <c r="AA327" s="21">
        <f t="shared" si="109"/>
        <v>0.06544059304380419</v>
      </c>
      <c r="AC327" s="9">
        <v>54142.740999999995</v>
      </c>
      <c r="AE327" s="9">
        <v>20400.177</v>
      </c>
      <c r="AG327" s="9">
        <f t="shared" si="110"/>
        <v>33742.564</v>
      </c>
      <c r="AI327" s="21">
        <f t="shared" si="111"/>
        <v>1.6540329037341195</v>
      </c>
    </row>
    <row r="328" spans="1:35" ht="12.75" outlineLevel="1">
      <c r="A328" s="1" t="s">
        <v>816</v>
      </c>
      <c r="B328" s="16" t="s">
        <v>817</v>
      </c>
      <c r="C328" s="1" t="s">
        <v>1290</v>
      </c>
      <c r="E328" s="5">
        <v>4221.73</v>
      </c>
      <c r="G328" s="5">
        <v>788.19</v>
      </c>
      <c r="I328" s="9">
        <f t="shared" si="104"/>
        <v>3433.5399999999995</v>
      </c>
      <c r="K328" s="21">
        <f t="shared" si="105"/>
        <v>4.3562339029929324</v>
      </c>
      <c r="M328" s="9">
        <v>11226.76</v>
      </c>
      <c r="O328" s="9">
        <v>2078.66</v>
      </c>
      <c r="Q328" s="9">
        <f t="shared" si="106"/>
        <v>9148.1</v>
      </c>
      <c r="S328" s="21">
        <f t="shared" si="107"/>
        <v>4.400960233996902</v>
      </c>
      <c r="U328" s="9">
        <v>11226.76</v>
      </c>
      <c r="W328" s="9">
        <v>2078.66</v>
      </c>
      <c r="Y328" s="9">
        <f t="shared" si="108"/>
        <v>9148.1</v>
      </c>
      <c r="AA328" s="21">
        <f t="shared" si="109"/>
        <v>4.400960233996902</v>
      </c>
      <c r="AC328" s="9">
        <v>19770.21</v>
      </c>
      <c r="AE328" s="9">
        <v>38308.757</v>
      </c>
      <c r="AG328" s="9">
        <f t="shared" si="110"/>
        <v>-18538.547</v>
      </c>
      <c r="AI328" s="21">
        <f t="shared" si="111"/>
        <v>-0.4839245240977148</v>
      </c>
    </row>
    <row r="329" spans="1:35" ht="12.75" outlineLevel="1">
      <c r="A329" s="1" t="s">
        <v>818</v>
      </c>
      <c r="B329" s="16" t="s">
        <v>819</v>
      </c>
      <c r="C329" s="1" t="s">
        <v>1291</v>
      </c>
      <c r="E329" s="5">
        <v>20283.08</v>
      </c>
      <c r="G329" s="5">
        <v>8194.33</v>
      </c>
      <c r="I329" s="9">
        <f t="shared" si="104"/>
        <v>12088.750000000002</v>
      </c>
      <c r="K329" s="21">
        <f t="shared" si="105"/>
        <v>1.4752578917373358</v>
      </c>
      <c r="M329" s="9">
        <v>63864.71</v>
      </c>
      <c r="O329" s="9">
        <v>18486.87</v>
      </c>
      <c r="Q329" s="9">
        <f t="shared" si="106"/>
        <v>45377.84</v>
      </c>
      <c r="S329" s="21">
        <f t="shared" si="107"/>
        <v>2.454598317616773</v>
      </c>
      <c r="U329" s="9">
        <v>63864.71</v>
      </c>
      <c r="W329" s="9">
        <v>18486.87</v>
      </c>
      <c r="Y329" s="9">
        <f t="shared" si="108"/>
        <v>45377.84</v>
      </c>
      <c r="AA329" s="21">
        <f t="shared" si="109"/>
        <v>2.454598317616773</v>
      </c>
      <c r="AC329" s="9">
        <v>142646.52</v>
      </c>
      <c r="AE329" s="9">
        <v>116070.41</v>
      </c>
      <c r="AG329" s="9">
        <f t="shared" si="110"/>
        <v>26576.109999999986</v>
      </c>
      <c r="AI329" s="21">
        <f t="shared" si="111"/>
        <v>0.22896541849038</v>
      </c>
    </row>
    <row r="330" spans="1:35" ht="12.75" outlineLevel="1">
      <c r="A330" s="1" t="s">
        <v>820</v>
      </c>
      <c r="B330" s="16" t="s">
        <v>821</v>
      </c>
      <c r="C330" s="1" t="s">
        <v>1292</v>
      </c>
      <c r="E330" s="5">
        <v>23860.13</v>
      </c>
      <c r="G330" s="5">
        <v>635.17</v>
      </c>
      <c r="I330" s="9">
        <f t="shared" si="104"/>
        <v>23224.960000000003</v>
      </c>
      <c r="K330" s="21" t="str">
        <f t="shared" si="105"/>
        <v>N.M.</v>
      </c>
      <c r="M330" s="9">
        <v>62556</v>
      </c>
      <c r="O330" s="9">
        <v>1357.53</v>
      </c>
      <c r="Q330" s="9">
        <f t="shared" si="106"/>
        <v>61198.47</v>
      </c>
      <c r="S330" s="21" t="str">
        <f t="shared" si="107"/>
        <v>N.M.</v>
      </c>
      <c r="U330" s="9">
        <v>62556</v>
      </c>
      <c r="W330" s="9">
        <v>1357.53</v>
      </c>
      <c r="Y330" s="9">
        <f t="shared" si="108"/>
        <v>61198.47</v>
      </c>
      <c r="AA330" s="21" t="str">
        <f t="shared" si="109"/>
        <v>N.M.</v>
      </c>
      <c r="AC330" s="9">
        <v>66361.09</v>
      </c>
      <c r="AE330" s="9">
        <v>80124.034</v>
      </c>
      <c r="AG330" s="9">
        <f t="shared" si="110"/>
        <v>-13762.944000000003</v>
      </c>
      <c r="AI330" s="21">
        <f t="shared" si="111"/>
        <v>-0.17177048274928347</v>
      </c>
    </row>
    <row r="331" spans="1:35" ht="12.75" outlineLevel="1">
      <c r="A331" s="1" t="s">
        <v>822</v>
      </c>
      <c r="B331" s="16" t="s">
        <v>823</v>
      </c>
      <c r="C331" s="1" t="s">
        <v>1293</v>
      </c>
      <c r="E331" s="5">
        <v>48184.151</v>
      </c>
      <c r="G331" s="5">
        <v>95634.48</v>
      </c>
      <c r="I331" s="9">
        <f t="shared" si="104"/>
        <v>-47450.329</v>
      </c>
      <c r="K331" s="21">
        <f t="shared" si="105"/>
        <v>-0.4961634025719594</v>
      </c>
      <c r="M331" s="9">
        <v>230830.794</v>
      </c>
      <c r="O331" s="9">
        <v>307096.255</v>
      </c>
      <c r="Q331" s="9">
        <f t="shared" si="106"/>
        <v>-76265.46100000001</v>
      </c>
      <c r="S331" s="21">
        <f t="shared" si="107"/>
        <v>-0.24834383278298203</v>
      </c>
      <c r="U331" s="9">
        <v>230830.794</v>
      </c>
      <c r="W331" s="9">
        <v>307096.255</v>
      </c>
      <c r="Y331" s="9">
        <f t="shared" si="108"/>
        <v>-76265.46100000001</v>
      </c>
      <c r="AA331" s="21">
        <f t="shared" si="109"/>
        <v>-0.24834383278298203</v>
      </c>
      <c r="AC331" s="9">
        <v>906997.88</v>
      </c>
      <c r="AE331" s="9">
        <v>908859.85</v>
      </c>
      <c r="AG331" s="9">
        <f t="shared" si="110"/>
        <v>-1861.969999999972</v>
      </c>
      <c r="AI331" s="21">
        <f t="shared" si="111"/>
        <v>-0.002048687704710437</v>
      </c>
    </row>
    <row r="332" spans="1:35" ht="12.75" outlineLevel="1">
      <c r="A332" s="1" t="s">
        <v>824</v>
      </c>
      <c r="B332" s="16" t="s">
        <v>825</v>
      </c>
      <c r="C332" s="1" t="s">
        <v>1294</v>
      </c>
      <c r="E332" s="5">
        <v>175764.5</v>
      </c>
      <c r="G332" s="5">
        <v>178586.708</v>
      </c>
      <c r="I332" s="9">
        <f t="shared" si="104"/>
        <v>-2822.2080000000133</v>
      </c>
      <c r="K332" s="21">
        <f t="shared" si="105"/>
        <v>-0.015803012618385983</v>
      </c>
      <c r="M332" s="9">
        <v>544216.949</v>
      </c>
      <c r="O332" s="9">
        <v>564990.59</v>
      </c>
      <c r="Q332" s="9">
        <f t="shared" si="106"/>
        <v>-20773.640999999945</v>
      </c>
      <c r="S332" s="21">
        <f t="shared" si="107"/>
        <v>-0.03676811856282411</v>
      </c>
      <c r="U332" s="9">
        <v>544216.949</v>
      </c>
      <c r="W332" s="9">
        <v>564990.59</v>
      </c>
      <c r="Y332" s="9">
        <f t="shared" si="108"/>
        <v>-20773.640999999945</v>
      </c>
      <c r="AA332" s="21">
        <f t="shared" si="109"/>
        <v>-0.03676811856282411</v>
      </c>
      <c r="AC332" s="9">
        <v>2791588.602</v>
      </c>
      <c r="AE332" s="9">
        <v>3991876.972</v>
      </c>
      <c r="AG332" s="9">
        <f t="shared" si="110"/>
        <v>-1200288.37</v>
      </c>
      <c r="AI332" s="21">
        <f t="shared" si="111"/>
        <v>-0.3006827060100088</v>
      </c>
    </row>
    <row r="333" spans="1:35" ht="12.75" outlineLevel="1">
      <c r="A333" s="1" t="s">
        <v>826</v>
      </c>
      <c r="B333" s="16" t="s">
        <v>827</v>
      </c>
      <c r="C333" s="1" t="s">
        <v>1295</v>
      </c>
      <c r="E333" s="5">
        <v>0</v>
      </c>
      <c r="G333" s="5">
        <v>0</v>
      </c>
      <c r="I333" s="9">
        <f t="shared" si="104"/>
        <v>0</v>
      </c>
      <c r="K333" s="21">
        <f t="shared" si="105"/>
        <v>0</v>
      </c>
      <c r="M333" s="9">
        <v>0</v>
      </c>
      <c r="O333" s="9">
        <v>0</v>
      </c>
      <c r="Q333" s="9">
        <f t="shared" si="106"/>
        <v>0</v>
      </c>
      <c r="S333" s="21">
        <f t="shared" si="107"/>
        <v>0</v>
      </c>
      <c r="U333" s="9">
        <v>0</v>
      </c>
      <c r="W333" s="9">
        <v>0</v>
      </c>
      <c r="Y333" s="9">
        <f t="shared" si="108"/>
        <v>0</v>
      </c>
      <c r="AA333" s="21">
        <f t="shared" si="109"/>
        <v>0</v>
      </c>
      <c r="AC333" s="9">
        <v>979.4530000000001</v>
      </c>
      <c r="AE333" s="9">
        <v>0</v>
      </c>
      <c r="AG333" s="9">
        <f t="shared" si="110"/>
        <v>979.4530000000001</v>
      </c>
      <c r="AI333" s="21" t="str">
        <f t="shared" si="111"/>
        <v>N.M.</v>
      </c>
    </row>
    <row r="334" spans="1:35" ht="12.75" outlineLevel="1">
      <c r="A334" s="1" t="s">
        <v>828</v>
      </c>
      <c r="B334" s="16" t="s">
        <v>829</v>
      </c>
      <c r="C334" s="1" t="s">
        <v>1296</v>
      </c>
      <c r="E334" s="5">
        <v>0</v>
      </c>
      <c r="G334" s="5">
        <v>3128.284</v>
      </c>
      <c r="I334" s="9">
        <f t="shared" si="104"/>
        <v>-3128.284</v>
      </c>
      <c r="K334" s="21" t="str">
        <f t="shared" si="105"/>
        <v>N.M.</v>
      </c>
      <c r="M334" s="9">
        <v>227.15</v>
      </c>
      <c r="O334" s="9">
        <v>5160.195000000001</v>
      </c>
      <c r="Q334" s="9">
        <f t="shared" si="106"/>
        <v>-4933.045000000001</v>
      </c>
      <c r="S334" s="21">
        <f t="shared" si="107"/>
        <v>-0.9559803457039899</v>
      </c>
      <c r="U334" s="9">
        <v>227.15</v>
      </c>
      <c r="W334" s="9">
        <v>5160.195000000001</v>
      </c>
      <c r="Y334" s="9">
        <f t="shared" si="108"/>
        <v>-4933.045000000001</v>
      </c>
      <c r="AA334" s="21">
        <f t="shared" si="109"/>
        <v>-0.9559803457039899</v>
      </c>
      <c r="AC334" s="9">
        <v>949.363</v>
      </c>
      <c r="AE334" s="9">
        <v>7769.256000000001</v>
      </c>
      <c r="AG334" s="9">
        <f t="shared" si="110"/>
        <v>-6819.893000000001</v>
      </c>
      <c r="AI334" s="21">
        <f t="shared" si="111"/>
        <v>-0.8778051592070077</v>
      </c>
    </row>
    <row r="335" spans="1:35" ht="12.75" outlineLevel="1">
      <c r="A335" s="1" t="s">
        <v>830</v>
      </c>
      <c r="B335" s="16" t="s">
        <v>831</v>
      </c>
      <c r="C335" s="1" t="s">
        <v>1285</v>
      </c>
      <c r="E335" s="5">
        <v>400.524</v>
      </c>
      <c r="G335" s="5">
        <v>859.0730000000001</v>
      </c>
      <c r="I335" s="9">
        <f t="shared" si="104"/>
        <v>-458.5490000000001</v>
      </c>
      <c r="K335" s="21">
        <f t="shared" si="105"/>
        <v>-0.5337718680484662</v>
      </c>
      <c r="M335" s="9">
        <v>1425.825</v>
      </c>
      <c r="O335" s="9">
        <v>1834.837</v>
      </c>
      <c r="Q335" s="9">
        <f t="shared" si="106"/>
        <v>-409.01199999999994</v>
      </c>
      <c r="S335" s="21">
        <f t="shared" si="107"/>
        <v>-0.22291462402382334</v>
      </c>
      <c r="U335" s="9">
        <v>1425.825</v>
      </c>
      <c r="W335" s="9">
        <v>1834.837</v>
      </c>
      <c r="Y335" s="9">
        <f t="shared" si="108"/>
        <v>-409.01199999999994</v>
      </c>
      <c r="AA335" s="21">
        <f t="shared" si="109"/>
        <v>-0.22291462402382334</v>
      </c>
      <c r="AC335" s="9">
        <v>8392.847</v>
      </c>
      <c r="AE335" s="9">
        <v>7006.058000000001</v>
      </c>
      <c r="AG335" s="9">
        <f t="shared" si="110"/>
        <v>1386.7889999999989</v>
      </c>
      <c r="AI335" s="21">
        <f t="shared" si="111"/>
        <v>0.19794141013391534</v>
      </c>
    </row>
    <row r="336" spans="1:35" ht="12.75" outlineLevel="1">
      <c r="A336" s="1" t="s">
        <v>832</v>
      </c>
      <c r="B336" s="16" t="s">
        <v>833</v>
      </c>
      <c r="C336" s="1" t="s">
        <v>1286</v>
      </c>
      <c r="E336" s="5">
        <v>5017.646000000001</v>
      </c>
      <c r="G336" s="5">
        <v>73.82600000000001</v>
      </c>
      <c r="I336" s="9">
        <f t="shared" si="104"/>
        <v>4943.820000000001</v>
      </c>
      <c r="K336" s="21" t="str">
        <f t="shared" si="105"/>
        <v>N.M.</v>
      </c>
      <c r="M336" s="9">
        <v>7298.567</v>
      </c>
      <c r="O336" s="9">
        <v>3578.6150000000002</v>
      </c>
      <c r="Q336" s="9">
        <f t="shared" si="106"/>
        <v>3719.9519999999998</v>
      </c>
      <c r="S336" s="21">
        <f t="shared" si="107"/>
        <v>1.0394948883855903</v>
      </c>
      <c r="U336" s="9">
        <v>7298.567</v>
      </c>
      <c r="W336" s="9">
        <v>3578.6150000000002</v>
      </c>
      <c r="Y336" s="9">
        <f t="shared" si="108"/>
        <v>3719.9519999999998</v>
      </c>
      <c r="AA336" s="21">
        <f t="shared" si="109"/>
        <v>1.0394948883855903</v>
      </c>
      <c r="AC336" s="9">
        <v>36905.641</v>
      </c>
      <c r="AE336" s="9">
        <v>37107.848</v>
      </c>
      <c r="AG336" s="9">
        <f t="shared" si="110"/>
        <v>-202.20699999999488</v>
      </c>
      <c r="AI336" s="21">
        <f t="shared" si="111"/>
        <v>-0.005449170752235347</v>
      </c>
    </row>
    <row r="337" spans="1:35" ht="12.75" outlineLevel="1">
      <c r="A337" s="1" t="s">
        <v>834</v>
      </c>
      <c r="B337" s="16" t="s">
        <v>835</v>
      </c>
      <c r="C337" s="1" t="s">
        <v>1293</v>
      </c>
      <c r="E337" s="5">
        <v>115186.797</v>
      </c>
      <c r="G337" s="5">
        <v>59192.297</v>
      </c>
      <c r="I337" s="9">
        <f t="shared" si="104"/>
        <v>55994.50000000001</v>
      </c>
      <c r="K337" s="21">
        <f t="shared" si="105"/>
        <v>0.9459761292926343</v>
      </c>
      <c r="M337" s="9">
        <v>267221.261</v>
      </c>
      <c r="O337" s="9">
        <v>188260.68</v>
      </c>
      <c r="Q337" s="9">
        <f t="shared" si="106"/>
        <v>78960.581</v>
      </c>
      <c r="S337" s="21">
        <f t="shared" si="107"/>
        <v>0.4194215223274452</v>
      </c>
      <c r="U337" s="9">
        <v>267221.261</v>
      </c>
      <c r="W337" s="9">
        <v>188260.68</v>
      </c>
      <c r="Y337" s="9">
        <f t="shared" si="108"/>
        <v>78960.581</v>
      </c>
      <c r="AA337" s="21">
        <f t="shared" si="109"/>
        <v>0.4194215223274452</v>
      </c>
      <c r="AC337" s="9">
        <v>834474.3019999999</v>
      </c>
      <c r="AE337" s="9">
        <v>825394.744</v>
      </c>
      <c r="AG337" s="9">
        <f t="shared" si="110"/>
        <v>9079.55799999996</v>
      </c>
      <c r="AI337" s="21">
        <f t="shared" si="111"/>
        <v>0.011000261470043916</v>
      </c>
    </row>
    <row r="338" spans="1:35" ht="12.75" outlineLevel="1">
      <c r="A338" s="1" t="s">
        <v>836</v>
      </c>
      <c r="B338" s="16" t="s">
        <v>837</v>
      </c>
      <c r="C338" s="1" t="s">
        <v>1294</v>
      </c>
      <c r="E338" s="5">
        <v>1512333.413</v>
      </c>
      <c r="G338" s="5">
        <v>815556.464</v>
      </c>
      <c r="I338" s="9">
        <f t="shared" si="104"/>
        <v>696776.9489999999</v>
      </c>
      <c r="K338" s="21">
        <f t="shared" si="105"/>
        <v>0.8543577051459675</v>
      </c>
      <c r="M338" s="9">
        <v>4156267.196</v>
      </c>
      <c r="O338" s="9">
        <v>3317592.399</v>
      </c>
      <c r="Q338" s="9">
        <f t="shared" si="106"/>
        <v>838674.7969999998</v>
      </c>
      <c r="S338" s="21">
        <f t="shared" si="107"/>
        <v>0.2527962136797745</v>
      </c>
      <c r="U338" s="9">
        <v>4156267.196</v>
      </c>
      <c r="W338" s="9">
        <v>3317592.399</v>
      </c>
      <c r="Y338" s="9">
        <f t="shared" si="108"/>
        <v>838674.7969999998</v>
      </c>
      <c r="AA338" s="21">
        <f t="shared" si="109"/>
        <v>0.2527962136797745</v>
      </c>
      <c r="AC338" s="9">
        <v>15210757.706</v>
      </c>
      <c r="AE338" s="9">
        <v>14155598.278</v>
      </c>
      <c r="AG338" s="9">
        <f t="shared" si="110"/>
        <v>1055159.4279999994</v>
      </c>
      <c r="AI338" s="21">
        <f t="shared" si="111"/>
        <v>0.0745400799936433</v>
      </c>
    </row>
    <row r="339" spans="1:35" ht="12.75" outlineLevel="1">
      <c r="A339" s="1" t="s">
        <v>838</v>
      </c>
      <c r="B339" s="16" t="s">
        <v>839</v>
      </c>
      <c r="C339" s="1" t="s">
        <v>1297</v>
      </c>
      <c r="E339" s="5">
        <v>11154.364</v>
      </c>
      <c r="G339" s="5">
        <v>6304.569</v>
      </c>
      <c r="I339" s="9">
        <f t="shared" si="104"/>
        <v>4849.794999999999</v>
      </c>
      <c r="K339" s="21">
        <f t="shared" si="105"/>
        <v>0.7692508401446632</v>
      </c>
      <c r="M339" s="9">
        <v>35038.475</v>
      </c>
      <c r="O339" s="9">
        <v>16145.913</v>
      </c>
      <c r="Q339" s="9">
        <f t="shared" si="106"/>
        <v>18892.561999999998</v>
      </c>
      <c r="S339" s="21">
        <f t="shared" si="107"/>
        <v>1.1701141954623437</v>
      </c>
      <c r="U339" s="9">
        <v>35038.475</v>
      </c>
      <c r="W339" s="9">
        <v>16145.913</v>
      </c>
      <c r="Y339" s="9">
        <f t="shared" si="108"/>
        <v>18892.561999999998</v>
      </c>
      <c r="AA339" s="21">
        <f t="shared" si="109"/>
        <v>1.1701141954623437</v>
      </c>
      <c r="AC339" s="9">
        <v>86781.606</v>
      </c>
      <c r="AE339" s="9">
        <v>85465.097</v>
      </c>
      <c r="AG339" s="9">
        <f t="shared" si="110"/>
        <v>1316.5090000000055</v>
      </c>
      <c r="AI339" s="21">
        <f t="shared" si="111"/>
        <v>0.015404054359173143</v>
      </c>
    </row>
    <row r="340" spans="1:35" ht="12.75" outlineLevel="1">
      <c r="A340" s="1" t="s">
        <v>840</v>
      </c>
      <c r="B340" s="16" t="s">
        <v>841</v>
      </c>
      <c r="C340" s="1" t="s">
        <v>1295</v>
      </c>
      <c r="E340" s="5">
        <v>23954.367000000002</v>
      </c>
      <c r="G340" s="5">
        <v>27585.854</v>
      </c>
      <c r="I340" s="9">
        <f t="shared" si="104"/>
        <v>-3631.4869999999974</v>
      </c>
      <c r="K340" s="21">
        <f t="shared" si="105"/>
        <v>-0.1316430877942005</v>
      </c>
      <c r="M340" s="9">
        <v>80213.151</v>
      </c>
      <c r="O340" s="9">
        <v>61997.055</v>
      </c>
      <c r="Q340" s="9">
        <f t="shared" si="106"/>
        <v>18216.095999999998</v>
      </c>
      <c r="S340" s="21">
        <f t="shared" si="107"/>
        <v>0.29382195654293575</v>
      </c>
      <c r="U340" s="9">
        <v>80213.151</v>
      </c>
      <c r="W340" s="9">
        <v>61997.055</v>
      </c>
      <c r="Y340" s="9">
        <f t="shared" si="108"/>
        <v>18216.095999999998</v>
      </c>
      <c r="AA340" s="21">
        <f t="shared" si="109"/>
        <v>0.29382195654293575</v>
      </c>
      <c r="AC340" s="9">
        <v>321523.59</v>
      </c>
      <c r="AE340" s="9">
        <v>242691.86</v>
      </c>
      <c r="AG340" s="9">
        <f t="shared" si="110"/>
        <v>78831.73000000004</v>
      </c>
      <c r="AI340" s="21">
        <f t="shared" si="111"/>
        <v>0.3248223075961429</v>
      </c>
    </row>
    <row r="341" spans="1:35" ht="12.75" outlineLevel="1">
      <c r="A341" s="1" t="s">
        <v>842</v>
      </c>
      <c r="B341" s="16" t="s">
        <v>843</v>
      </c>
      <c r="C341" s="1" t="s">
        <v>1298</v>
      </c>
      <c r="E341" s="5">
        <v>56301.015</v>
      </c>
      <c r="G341" s="5">
        <v>93211.91100000001</v>
      </c>
      <c r="I341" s="9">
        <f t="shared" si="104"/>
        <v>-36910.89600000001</v>
      </c>
      <c r="K341" s="21">
        <f t="shared" si="105"/>
        <v>-0.3959890490819355</v>
      </c>
      <c r="M341" s="9">
        <v>138329.33</v>
      </c>
      <c r="O341" s="9">
        <v>231777.36</v>
      </c>
      <c r="Q341" s="9">
        <f t="shared" si="106"/>
        <v>-93448.03</v>
      </c>
      <c r="S341" s="21">
        <f t="shared" si="107"/>
        <v>-0.40318014667178886</v>
      </c>
      <c r="U341" s="9">
        <v>138329.33</v>
      </c>
      <c r="W341" s="9">
        <v>231777.36</v>
      </c>
      <c r="Y341" s="9">
        <f t="shared" si="108"/>
        <v>-93448.03</v>
      </c>
      <c r="AA341" s="21">
        <f t="shared" si="109"/>
        <v>-0.40318014667178886</v>
      </c>
      <c r="AC341" s="9">
        <v>678677.88</v>
      </c>
      <c r="AE341" s="9">
        <v>681360.126</v>
      </c>
      <c r="AG341" s="9">
        <f t="shared" si="110"/>
        <v>-2682.246000000043</v>
      </c>
      <c r="AI341" s="21">
        <f t="shared" si="111"/>
        <v>-0.003936605471392147</v>
      </c>
    </row>
    <row r="342" spans="1:35" ht="12.75" outlineLevel="1">
      <c r="A342" s="1" t="s">
        <v>844</v>
      </c>
      <c r="B342" s="16" t="s">
        <v>845</v>
      </c>
      <c r="C342" s="1" t="s">
        <v>1299</v>
      </c>
      <c r="E342" s="5">
        <v>4856.482</v>
      </c>
      <c r="G342" s="5">
        <v>8692.347</v>
      </c>
      <c r="I342" s="9">
        <f t="shared" si="104"/>
        <v>-3835.865</v>
      </c>
      <c r="K342" s="21">
        <f t="shared" si="105"/>
        <v>-0.4412922079617852</v>
      </c>
      <c r="M342" s="9">
        <v>13434.344000000001</v>
      </c>
      <c r="O342" s="9">
        <v>20195.198</v>
      </c>
      <c r="Q342" s="9">
        <f t="shared" si="106"/>
        <v>-6760.853999999999</v>
      </c>
      <c r="S342" s="21">
        <f t="shared" si="107"/>
        <v>-0.33477532629291373</v>
      </c>
      <c r="U342" s="9">
        <v>13434.344000000001</v>
      </c>
      <c r="W342" s="9">
        <v>20195.198</v>
      </c>
      <c r="Y342" s="9">
        <f t="shared" si="108"/>
        <v>-6760.853999999999</v>
      </c>
      <c r="AA342" s="21">
        <f t="shared" si="109"/>
        <v>-0.33477532629291373</v>
      </c>
      <c r="AC342" s="9">
        <v>58167.473</v>
      </c>
      <c r="AE342" s="9">
        <v>45594.996</v>
      </c>
      <c r="AG342" s="9">
        <f t="shared" si="110"/>
        <v>12572.476999999999</v>
      </c>
      <c r="AI342" s="21">
        <f t="shared" si="111"/>
        <v>0.275742474020614</v>
      </c>
    </row>
    <row r="343" spans="1:35" ht="12.75" outlineLevel="1">
      <c r="A343" s="1" t="s">
        <v>846</v>
      </c>
      <c r="B343" s="16" t="s">
        <v>847</v>
      </c>
      <c r="C343" s="1" t="s">
        <v>1300</v>
      </c>
      <c r="E343" s="5">
        <v>13325.479</v>
      </c>
      <c r="G343" s="5">
        <v>19189.885000000002</v>
      </c>
      <c r="I343" s="9">
        <f t="shared" si="104"/>
        <v>-5864.406000000003</v>
      </c>
      <c r="K343" s="21">
        <f t="shared" si="105"/>
        <v>-0.3055988089558641</v>
      </c>
      <c r="M343" s="9">
        <v>50740.462</v>
      </c>
      <c r="O343" s="9">
        <v>41364.639</v>
      </c>
      <c r="Q343" s="9">
        <f t="shared" si="106"/>
        <v>9375.822999999997</v>
      </c>
      <c r="S343" s="21">
        <f t="shared" si="107"/>
        <v>0.22666275414611972</v>
      </c>
      <c r="U343" s="9">
        <v>50740.462</v>
      </c>
      <c r="W343" s="9">
        <v>41364.639</v>
      </c>
      <c r="Y343" s="9">
        <f t="shared" si="108"/>
        <v>9375.822999999997</v>
      </c>
      <c r="AA343" s="21">
        <f t="shared" si="109"/>
        <v>0.22666275414611972</v>
      </c>
      <c r="AC343" s="9">
        <v>141141.897</v>
      </c>
      <c r="AE343" s="9">
        <v>158645.47400000002</v>
      </c>
      <c r="AG343" s="9">
        <f t="shared" si="110"/>
        <v>-17503.57700000002</v>
      </c>
      <c r="AI343" s="21">
        <f t="shared" si="111"/>
        <v>-0.11033139842363242</v>
      </c>
    </row>
    <row r="344" spans="1:35" ht="12.75" outlineLevel="1">
      <c r="A344" s="1" t="s">
        <v>848</v>
      </c>
      <c r="B344" s="16" t="s">
        <v>849</v>
      </c>
      <c r="C344" s="1" t="s">
        <v>1301</v>
      </c>
      <c r="E344" s="5">
        <v>105326.967</v>
      </c>
      <c r="G344" s="5">
        <v>22481.423</v>
      </c>
      <c r="I344" s="9">
        <f t="shared" si="104"/>
        <v>82845.54400000001</v>
      </c>
      <c r="K344" s="21">
        <f t="shared" si="105"/>
        <v>3.6850667326530004</v>
      </c>
      <c r="M344" s="9">
        <v>253983.576</v>
      </c>
      <c r="O344" s="9">
        <v>50021.896</v>
      </c>
      <c r="Q344" s="9">
        <f t="shared" si="106"/>
        <v>203961.68</v>
      </c>
      <c r="S344" s="21">
        <f t="shared" si="107"/>
        <v>4.077448003970101</v>
      </c>
      <c r="U344" s="9">
        <v>253983.576</v>
      </c>
      <c r="W344" s="9">
        <v>50021.896</v>
      </c>
      <c r="Y344" s="9">
        <f t="shared" si="108"/>
        <v>203961.68</v>
      </c>
      <c r="AA344" s="21">
        <f t="shared" si="109"/>
        <v>4.077448003970101</v>
      </c>
      <c r="AC344" s="9">
        <v>789322.749</v>
      </c>
      <c r="AE344" s="9">
        <v>321355.342</v>
      </c>
      <c r="AG344" s="9">
        <f t="shared" si="110"/>
        <v>467967.40699999995</v>
      </c>
      <c r="AI344" s="21">
        <f t="shared" si="111"/>
        <v>1.4562303650766757</v>
      </c>
    </row>
    <row r="345" spans="1:35" ht="12.75" outlineLevel="1">
      <c r="A345" s="1" t="s">
        <v>850</v>
      </c>
      <c r="B345" s="16" t="s">
        <v>851</v>
      </c>
      <c r="C345" s="1" t="s">
        <v>1302</v>
      </c>
      <c r="E345" s="5">
        <v>0</v>
      </c>
      <c r="G345" s="5">
        <v>55.62</v>
      </c>
      <c r="I345" s="9">
        <f t="shared" si="104"/>
        <v>-55.62</v>
      </c>
      <c r="K345" s="21" t="str">
        <f t="shared" si="105"/>
        <v>N.M.</v>
      </c>
      <c r="M345" s="9">
        <v>0</v>
      </c>
      <c r="O345" s="9">
        <v>53.11</v>
      </c>
      <c r="Q345" s="9">
        <f t="shared" si="106"/>
        <v>-53.11</v>
      </c>
      <c r="S345" s="21" t="str">
        <f t="shared" si="107"/>
        <v>N.M.</v>
      </c>
      <c r="U345" s="9">
        <v>0</v>
      </c>
      <c r="W345" s="9">
        <v>53.11</v>
      </c>
      <c r="Y345" s="9">
        <f t="shared" si="108"/>
        <v>-53.11</v>
      </c>
      <c r="AA345" s="21" t="str">
        <f t="shared" si="109"/>
        <v>N.M.</v>
      </c>
      <c r="AC345" s="9">
        <v>0</v>
      </c>
      <c r="AE345" s="9">
        <v>1990.86</v>
      </c>
      <c r="AG345" s="9">
        <f t="shared" si="110"/>
        <v>-1990.86</v>
      </c>
      <c r="AI345" s="21" t="str">
        <f t="shared" si="111"/>
        <v>N.M.</v>
      </c>
    </row>
    <row r="346" spans="1:35" ht="12.75" outlineLevel="1">
      <c r="A346" s="1" t="s">
        <v>852</v>
      </c>
      <c r="B346" s="16" t="s">
        <v>853</v>
      </c>
      <c r="C346" s="1" t="s">
        <v>1303</v>
      </c>
      <c r="E346" s="5">
        <v>20833.84</v>
      </c>
      <c r="G346" s="5">
        <v>29692.142</v>
      </c>
      <c r="I346" s="9">
        <f t="shared" si="104"/>
        <v>-8858.302</v>
      </c>
      <c r="K346" s="21">
        <f t="shared" si="105"/>
        <v>-0.2983382606751645</v>
      </c>
      <c r="M346" s="9">
        <v>88605.317</v>
      </c>
      <c r="O346" s="9">
        <v>68719.197</v>
      </c>
      <c r="Q346" s="9">
        <f t="shared" si="106"/>
        <v>19886.119999999995</v>
      </c>
      <c r="S346" s="21">
        <f t="shared" si="107"/>
        <v>0.28938231044812696</v>
      </c>
      <c r="U346" s="9">
        <v>88605.317</v>
      </c>
      <c r="W346" s="9">
        <v>68719.197</v>
      </c>
      <c r="Y346" s="9">
        <f t="shared" si="108"/>
        <v>19886.119999999995</v>
      </c>
      <c r="AA346" s="21">
        <f t="shared" si="109"/>
        <v>0.28938231044812696</v>
      </c>
      <c r="AC346" s="9">
        <v>414234.051</v>
      </c>
      <c r="AE346" s="9">
        <v>361004.56</v>
      </c>
      <c r="AG346" s="9">
        <f t="shared" si="110"/>
        <v>53229.49099999998</v>
      </c>
      <c r="AI346" s="21">
        <f t="shared" si="111"/>
        <v>0.1474482510691831</v>
      </c>
    </row>
    <row r="347" spans="1:35" ht="12.75" outlineLevel="1">
      <c r="A347" s="1" t="s">
        <v>854</v>
      </c>
      <c r="B347" s="16" t="s">
        <v>855</v>
      </c>
      <c r="C347" s="1" t="s">
        <v>1304</v>
      </c>
      <c r="E347" s="5">
        <v>4241.278</v>
      </c>
      <c r="G347" s="5">
        <v>3234.679</v>
      </c>
      <c r="I347" s="9">
        <f t="shared" si="104"/>
        <v>1006.5990000000002</v>
      </c>
      <c r="K347" s="21">
        <f t="shared" si="105"/>
        <v>0.3111897656614459</v>
      </c>
      <c r="M347" s="9">
        <v>9481.722</v>
      </c>
      <c r="O347" s="9">
        <v>7519.584000000001</v>
      </c>
      <c r="Q347" s="9">
        <f t="shared" si="106"/>
        <v>1962.137999999999</v>
      </c>
      <c r="S347" s="21">
        <f t="shared" si="107"/>
        <v>0.2609370411980236</v>
      </c>
      <c r="U347" s="9">
        <v>9481.722</v>
      </c>
      <c r="W347" s="9">
        <v>7519.584000000001</v>
      </c>
      <c r="Y347" s="9">
        <f t="shared" si="108"/>
        <v>1962.137999999999</v>
      </c>
      <c r="AA347" s="21">
        <f t="shared" si="109"/>
        <v>0.2609370411980236</v>
      </c>
      <c r="AC347" s="9">
        <v>43432.396</v>
      </c>
      <c r="AE347" s="9">
        <v>35034.993</v>
      </c>
      <c r="AG347" s="9">
        <f t="shared" si="110"/>
        <v>8397.402999999998</v>
      </c>
      <c r="AI347" s="21">
        <f t="shared" si="111"/>
        <v>0.23968616177545685</v>
      </c>
    </row>
    <row r="348" spans="1:35" ht="12.75" outlineLevel="1">
      <c r="A348" s="1" t="s">
        <v>856</v>
      </c>
      <c r="B348" s="16" t="s">
        <v>857</v>
      </c>
      <c r="C348" s="1" t="s">
        <v>1305</v>
      </c>
      <c r="E348" s="5">
        <v>0</v>
      </c>
      <c r="G348" s="5">
        <v>0</v>
      </c>
      <c r="I348" s="9">
        <f t="shared" si="104"/>
        <v>0</v>
      </c>
      <c r="K348" s="21">
        <f t="shared" si="105"/>
        <v>0</v>
      </c>
      <c r="M348" s="9">
        <v>3572.5</v>
      </c>
      <c r="O348" s="9">
        <v>0</v>
      </c>
      <c r="Q348" s="9">
        <f t="shared" si="106"/>
        <v>3572.5</v>
      </c>
      <c r="S348" s="21" t="str">
        <f t="shared" si="107"/>
        <v>N.M.</v>
      </c>
      <c r="U348" s="9">
        <v>3572.5</v>
      </c>
      <c r="W348" s="9">
        <v>0</v>
      </c>
      <c r="Y348" s="9">
        <f t="shared" si="108"/>
        <v>3572.5</v>
      </c>
      <c r="AA348" s="21" t="str">
        <f t="shared" si="109"/>
        <v>N.M.</v>
      </c>
      <c r="AC348" s="9">
        <v>3572.5</v>
      </c>
      <c r="AE348" s="9">
        <v>0</v>
      </c>
      <c r="AG348" s="9">
        <f t="shared" si="110"/>
        <v>3572.5</v>
      </c>
      <c r="AI348" s="21" t="str">
        <f t="shared" si="111"/>
        <v>N.M.</v>
      </c>
    </row>
    <row r="349" spans="1:35" ht="12.75" outlineLevel="1">
      <c r="A349" s="1" t="s">
        <v>858</v>
      </c>
      <c r="B349" s="16" t="s">
        <v>859</v>
      </c>
      <c r="C349" s="1" t="s">
        <v>1306</v>
      </c>
      <c r="E349" s="5">
        <v>2.89</v>
      </c>
      <c r="G349" s="5">
        <v>2.93</v>
      </c>
      <c r="I349" s="9">
        <f t="shared" si="104"/>
        <v>-0.040000000000000036</v>
      </c>
      <c r="K349" s="21">
        <f t="shared" si="105"/>
        <v>-0.013651877133105813</v>
      </c>
      <c r="M349" s="9">
        <v>27.72</v>
      </c>
      <c r="O349" s="9">
        <v>20.81</v>
      </c>
      <c r="Q349" s="9">
        <f t="shared" si="106"/>
        <v>6.91</v>
      </c>
      <c r="S349" s="21">
        <f t="shared" si="107"/>
        <v>0.332051898125901</v>
      </c>
      <c r="U349" s="9">
        <v>27.72</v>
      </c>
      <c r="W349" s="9">
        <v>20.81</v>
      </c>
      <c r="Y349" s="9">
        <f t="shared" si="108"/>
        <v>6.91</v>
      </c>
      <c r="AA349" s="21">
        <f t="shared" si="109"/>
        <v>0.332051898125901</v>
      </c>
      <c r="AC349" s="9">
        <v>311.47</v>
      </c>
      <c r="AE349" s="9">
        <v>85.95</v>
      </c>
      <c r="AG349" s="9">
        <f t="shared" si="110"/>
        <v>225.52000000000004</v>
      </c>
      <c r="AI349" s="21">
        <f t="shared" si="111"/>
        <v>2.6238510762070977</v>
      </c>
    </row>
    <row r="350" spans="1:35" ht="12.75" outlineLevel="1">
      <c r="A350" s="1" t="s">
        <v>860</v>
      </c>
      <c r="B350" s="16" t="s">
        <v>861</v>
      </c>
      <c r="C350" s="1" t="s">
        <v>1307</v>
      </c>
      <c r="E350" s="5">
        <v>77876.461</v>
      </c>
      <c r="G350" s="5">
        <v>121264.023</v>
      </c>
      <c r="I350" s="9">
        <f t="shared" si="104"/>
        <v>-43387.562000000005</v>
      </c>
      <c r="K350" s="21">
        <f t="shared" si="105"/>
        <v>-0.357794182698359</v>
      </c>
      <c r="M350" s="9">
        <v>270747.524</v>
      </c>
      <c r="O350" s="9">
        <v>291965.408</v>
      </c>
      <c r="Q350" s="9">
        <f t="shared" si="106"/>
        <v>-21217.88400000002</v>
      </c>
      <c r="S350" s="21">
        <f t="shared" si="107"/>
        <v>-0.07267259551515096</v>
      </c>
      <c r="U350" s="9">
        <v>270747.524</v>
      </c>
      <c r="W350" s="9">
        <v>291965.408</v>
      </c>
      <c r="Y350" s="9">
        <f t="shared" si="108"/>
        <v>-21217.88400000002</v>
      </c>
      <c r="AA350" s="21">
        <f t="shared" si="109"/>
        <v>-0.07267259551515096</v>
      </c>
      <c r="AC350" s="9">
        <v>1237843.379</v>
      </c>
      <c r="AE350" s="9">
        <v>1080427.2380000001</v>
      </c>
      <c r="AG350" s="9">
        <f t="shared" si="110"/>
        <v>157416.14099999983</v>
      </c>
      <c r="AI350" s="21">
        <f t="shared" si="111"/>
        <v>0.14569804931185917</v>
      </c>
    </row>
    <row r="351" spans="1:35" ht="12.75" outlineLevel="1">
      <c r="A351" s="1" t="s">
        <v>862</v>
      </c>
      <c r="B351" s="16" t="s">
        <v>863</v>
      </c>
      <c r="C351" s="1" t="s">
        <v>1308</v>
      </c>
      <c r="E351" s="5">
        <v>0</v>
      </c>
      <c r="G351" s="5">
        <v>439.91</v>
      </c>
      <c r="I351" s="9">
        <f t="shared" si="104"/>
        <v>-439.91</v>
      </c>
      <c r="K351" s="21" t="str">
        <f t="shared" si="105"/>
        <v>N.M.</v>
      </c>
      <c r="M351" s="9">
        <v>0</v>
      </c>
      <c r="O351" s="9">
        <v>6443.33</v>
      </c>
      <c r="Q351" s="9">
        <f t="shared" si="106"/>
        <v>-6443.33</v>
      </c>
      <c r="S351" s="21" t="str">
        <f t="shared" si="107"/>
        <v>N.M.</v>
      </c>
      <c r="U351" s="9">
        <v>0</v>
      </c>
      <c r="W351" s="9">
        <v>6443.33</v>
      </c>
      <c r="Y351" s="9">
        <f t="shared" si="108"/>
        <v>-6443.33</v>
      </c>
      <c r="AA351" s="21" t="str">
        <f t="shared" si="109"/>
        <v>N.M.</v>
      </c>
      <c r="AC351" s="9">
        <v>17097.993</v>
      </c>
      <c r="AE351" s="9">
        <v>6502.06</v>
      </c>
      <c r="AG351" s="9">
        <f t="shared" si="110"/>
        <v>10595.932999999997</v>
      </c>
      <c r="AI351" s="21">
        <f t="shared" si="111"/>
        <v>1.6296270720356312</v>
      </c>
    </row>
    <row r="352" spans="1:68" s="90" customFormat="1" ht="12.75">
      <c r="A352" s="90" t="s">
        <v>34</v>
      </c>
      <c r="B352" s="91"/>
      <c r="C352" s="77" t="s">
        <v>1309</v>
      </c>
      <c r="D352" s="105"/>
      <c r="E352" s="105">
        <v>3636231.694</v>
      </c>
      <c r="F352" s="105"/>
      <c r="G352" s="105">
        <v>2787725.595</v>
      </c>
      <c r="H352" s="105"/>
      <c r="I352" s="9">
        <f>+E352-G352</f>
        <v>848506.0989999999</v>
      </c>
      <c r="J352" s="37" t="str">
        <f>IF((+E352-G352)=(I352),"  ",$AO$515)</f>
        <v>  </v>
      </c>
      <c r="K352" s="38">
        <f>IF(G352&lt;0,IF(I352=0,0,IF(OR(G352=0,E352=0),"N.M.",IF(ABS(I352/G352)&gt;=10,"N.M.",I352/(-G352)))),IF(I352=0,0,IF(OR(G352=0,E352=0),"N.M.",IF(ABS(I352/G352)&gt;=10,"N.M.",I352/G352))))</f>
        <v>0.30437217368949826</v>
      </c>
      <c r="L352" s="39"/>
      <c r="M352" s="5">
        <v>9919815.941</v>
      </c>
      <c r="N352" s="9"/>
      <c r="O352" s="5">
        <v>8210233.747</v>
      </c>
      <c r="P352" s="9"/>
      <c r="Q352" s="9">
        <f>(+M352-O352)</f>
        <v>1709582.1939999992</v>
      </c>
      <c r="R352" s="37" t="str">
        <f>IF((+M352-O352)=(Q352),"  ",$AO$515)</f>
        <v>  </v>
      </c>
      <c r="S352" s="38">
        <f>IF(O352&lt;0,IF(Q352=0,0,IF(OR(O352=0,M352=0),"N.M.",IF(ABS(Q352/O352)&gt;=10,"N.M.",Q352/(-O352)))),IF(Q352=0,0,IF(OR(O352=0,M352=0),"N.M.",IF(ABS(Q352/O352)&gt;=10,"N.M.",Q352/O352))))</f>
        <v>0.20822576392842365</v>
      </c>
      <c r="T352" s="39"/>
      <c r="U352" s="9">
        <v>9919815.941</v>
      </c>
      <c r="V352" s="9"/>
      <c r="W352" s="9">
        <v>8210233.747</v>
      </c>
      <c r="X352" s="9"/>
      <c r="Y352" s="9">
        <f>(+U352-W352)</f>
        <v>1709582.1939999992</v>
      </c>
      <c r="Z352" s="37" t="str">
        <f>IF((+U352-W352)=(Y352),"  ",$AO$515)</f>
        <v>  </v>
      </c>
      <c r="AA352" s="38">
        <f>IF(W352&lt;0,IF(Y352=0,0,IF(OR(W352=0,U352=0),"N.M.",IF(ABS(Y352/W352)&gt;=10,"N.M.",Y352/(-W352)))),IF(Y352=0,0,IF(OR(W352=0,U352=0),"N.M.",IF(ABS(Y352/W352)&gt;=10,"N.M.",Y352/W352))))</f>
        <v>0.20822576392842365</v>
      </c>
      <c r="AB352" s="39"/>
      <c r="AC352" s="9">
        <v>38590023.95999999</v>
      </c>
      <c r="AD352" s="9"/>
      <c r="AE352" s="9">
        <v>36499698.251</v>
      </c>
      <c r="AF352" s="9"/>
      <c r="AG352" s="9">
        <f>(+AC352-AE352)</f>
        <v>2090325.7089999914</v>
      </c>
      <c r="AH352" s="37" t="str">
        <f>IF((+AC352-AE352)=(AG352),"  ",$AO$515)</f>
        <v>  </v>
      </c>
      <c r="AI352" s="38">
        <f>IF(AE352&lt;0,IF(AG352=0,0,IF(OR(AE352=0,AC352=0),"N.M.",IF(ABS(AG352/AE352)&gt;=10,"N.M.",AG352/(-AE352)))),IF(AG352=0,0,IF(OR(AE352=0,AC352=0),"N.M.",IF(ABS(AG352/AE352)&gt;=10,"N.M.",AG352/AE352))))</f>
        <v>0.05726967096071052</v>
      </c>
      <c r="AJ352" s="105"/>
      <c r="AK352" s="105"/>
      <c r="AL352" s="105"/>
      <c r="AM352" s="105"/>
      <c r="AN352" s="105"/>
      <c r="AO352" s="105"/>
      <c r="AP352" s="106"/>
      <c r="AQ352" s="107"/>
      <c r="AR352" s="108"/>
      <c r="AS352" s="105"/>
      <c r="AT352" s="105"/>
      <c r="AU352" s="105"/>
      <c r="AV352" s="105"/>
      <c r="AW352" s="105"/>
      <c r="AX352" s="106"/>
      <c r="AY352" s="107"/>
      <c r="AZ352" s="108"/>
      <c r="BA352" s="105"/>
      <c r="BB352" s="105"/>
      <c r="BC352" s="105"/>
      <c r="BD352" s="106"/>
      <c r="BE352" s="107"/>
      <c r="BF352" s="108"/>
      <c r="BG352" s="105"/>
      <c r="BH352" s="109"/>
      <c r="BI352" s="105"/>
      <c r="BJ352" s="109"/>
      <c r="BK352" s="105"/>
      <c r="BL352" s="109"/>
      <c r="BM352" s="105"/>
      <c r="BN352" s="97"/>
      <c r="BO352" s="97"/>
      <c r="BP352" s="97"/>
    </row>
    <row r="353" spans="1:68" s="17" customFormat="1" ht="12.75">
      <c r="A353" s="17" t="s">
        <v>35</v>
      </c>
      <c r="B353" s="98"/>
      <c r="C353" s="17" t="s">
        <v>36</v>
      </c>
      <c r="D353" s="18"/>
      <c r="E353" s="18">
        <v>43984456.054</v>
      </c>
      <c r="F353" s="18"/>
      <c r="G353" s="18">
        <v>39498708.890999965</v>
      </c>
      <c r="H353" s="18"/>
      <c r="I353" s="18">
        <f>+E353-G353</f>
        <v>4485747.163000032</v>
      </c>
      <c r="J353" s="37" t="str">
        <f>IF((+E353-G353)=(I353),"  ",$AO$515)</f>
        <v>  </v>
      </c>
      <c r="K353" s="40">
        <f>IF(G353&lt;0,IF(I353=0,0,IF(OR(G353=0,E353=0),"N.M.",IF(ABS(I353/G353)&gt;=10,"N.M.",I353/(-G353)))),IF(I353=0,0,IF(OR(G353=0,E353=0),"N.M.",IF(ABS(I353/G353)&gt;=10,"N.M.",I353/G353))))</f>
        <v>0.11356693139967769</v>
      </c>
      <c r="L353" s="39"/>
      <c r="M353" s="8">
        <v>139752250.00500005</v>
      </c>
      <c r="N353" s="18"/>
      <c r="O353" s="8">
        <v>110476301.29299994</v>
      </c>
      <c r="P353" s="18"/>
      <c r="Q353" s="18">
        <f>(+M353-O353)</f>
        <v>29275948.712000117</v>
      </c>
      <c r="R353" s="37" t="str">
        <f>IF((+M353-O353)=(Q353),"  ",$AO$515)</f>
        <v>  </v>
      </c>
      <c r="S353" s="40">
        <f>IF(O353&lt;0,IF(Q353=0,0,IF(OR(O353=0,M353=0),"N.M.",IF(ABS(Q353/O353)&gt;=10,"N.M.",Q353/(-O353)))),IF(Q353=0,0,IF(OR(O353=0,M353=0),"N.M.",IF(ABS(Q353/O353)&gt;=10,"N.M.",Q353/O353))))</f>
        <v>0.2649975458026591</v>
      </c>
      <c r="T353" s="39"/>
      <c r="U353" s="18">
        <v>139752250.00500005</v>
      </c>
      <c r="V353" s="18"/>
      <c r="W353" s="18">
        <v>110476301.29299994</v>
      </c>
      <c r="X353" s="18"/>
      <c r="Y353" s="18">
        <f>(+U353-W353)</f>
        <v>29275948.712000117</v>
      </c>
      <c r="Z353" s="37" t="str">
        <f>IF((+U353-W353)=(Y353),"  ",$AO$515)</f>
        <v>  </v>
      </c>
      <c r="AA353" s="40">
        <f>IF(W353&lt;0,IF(Y353=0,0,IF(OR(W353=0,U353=0),"N.M.",IF(ABS(Y353/W353)&gt;=10,"N.M.",Y353/(-W353)))),IF(Y353=0,0,IF(OR(W353=0,U353=0),"N.M.",IF(ABS(Y353/W353)&gt;=10,"N.M.",Y353/W353))))</f>
        <v>0.2649975458026591</v>
      </c>
      <c r="AB353" s="39"/>
      <c r="AC353" s="18">
        <v>502505836.37299997</v>
      </c>
      <c r="AD353" s="18"/>
      <c r="AE353" s="18">
        <v>446940122.888</v>
      </c>
      <c r="AF353" s="18"/>
      <c r="AG353" s="18">
        <f>(+AC353-AE353)</f>
        <v>55565713.484999955</v>
      </c>
      <c r="AH353" s="37" t="str">
        <f>IF((+AC353-AE353)=(AG353),"  ",$AO$515)</f>
        <v>  </v>
      </c>
      <c r="AI353" s="40">
        <f>IF(AE353&lt;0,IF(AG353=0,0,IF(OR(AE353=0,AC353=0),"N.M.",IF(ABS(AG353/AE353)&gt;=10,"N.M.",AG353/(-AE353)))),IF(AG353=0,0,IF(OR(AE353=0,AC353=0),"N.M.",IF(ABS(AG353/AE353)&gt;=10,"N.M.",AG353/AE353))))</f>
        <v>0.12432473756428515</v>
      </c>
      <c r="AJ353" s="18"/>
      <c r="AK353" s="18"/>
      <c r="AL353" s="18"/>
      <c r="AM353" s="18"/>
      <c r="AN353" s="18"/>
      <c r="AO353" s="18"/>
      <c r="AP353" s="85"/>
      <c r="AQ353" s="117"/>
      <c r="AR353" s="39"/>
      <c r="AS353" s="18"/>
      <c r="AT353" s="18"/>
      <c r="AU353" s="18"/>
      <c r="AV353" s="18"/>
      <c r="AW353" s="18"/>
      <c r="AX353" s="85"/>
      <c r="AY353" s="117"/>
      <c r="AZ353" s="39"/>
      <c r="BA353" s="18"/>
      <c r="BB353" s="18"/>
      <c r="BC353" s="18"/>
      <c r="BD353" s="85"/>
      <c r="BE353" s="117"/>
      <c r="BF353" s="39"/>
      <c r="BG353" s="18"/>
      <c r="BH353" s="104"/>
      <c r="BI353" s="18"/>
      <c r="BJ353" s="104"/>
      <c r="BK353" s="18"/>
      <c r="BL353" s="104"/>
      <c r="BM353" s="18"/>
      <c r="BN353" s="104"/>
      <c r="BO353" s="104"/>
      <c r="BP353" s="104"/>
    </row>
    <row r="354" spans="1:35" ht="12.75" outlineLevel="1">
      <c r="A354" s="1" t="s">
        <v>864</v>
      </c>
      <c r="B354" s="16" t="s">
        <v>865</v>
      </c>
      <c r="C354" s="1" t="s">
        <v>1310</v>
      </c>
      <c r="E354" s="5">
        <v>3150981.6</v>
      </c>
      <c r="G354" s="5">
        <v>3038202.5</v>
      </c>
      <c r="I354" s="9">
        <f aca="true" t="shared" si="112" ref="I354:I360">+E354-G354</f>
        <v>112779.1000000001</v>
      </c>
      <c r="K354" s="21">
        <f aca="true" t="shared" si="113" ref="K354:K360">IF(G354&lt;0,IF(I354=0,0,IF(OR(G354=0,E354=0),"N.M.",IF(ABS(I354/G354)&gt;=10,"N.M.",I354/(-G354)))),IF(I354=0,0,IF(OR(G354=0,E354=0),"N.M.",IF(ABS(I354/G354)&gt;=10,"N.M.",I354/G354))))</f>
        <v>0.037120336778078515</v>
      </c>
      <c r="M354" s="9">
        <v>9398246.76</v>
      </c>
      <c r="O354" s="9">
        <v>9106010.85</v>
      </c>
      <c r="Q354" s="9">
        <f aca="true" t="shared" si="114" ref="Q354:Q360">(+M354-O354)</f>
        <v>292235.91000000015</v>
      </c>
      <c r="S354" s="21">
        <f aca="true" t="shared" si="115" ref="S354:S360">IF(O354&lt;0,IF(Q354=0,0,IF(OR(O354=0,M354=0),"N.M.",IF(ABS(Q354/O354)&gt;=10,"N.M.",Q354/(-O354)))),IF(Q354=0,0,IF(OR(O354=0,M354=0),"N.M.",IF(ABS(Q354/O354)&gt;=10,"N.M.",Q354/O354))))</f>
        <v>0.03209263801832612</v>
      </c>
      <c r="U354" s="9">
        <v>9398246.76</v>
      </c>
      <c r="W354" s="9">
        <v>9106010.85</v>
      </c>
      <c r="Y354" s="9">
        <f aca="true" t="shared" si="116" ref="Y354:Y360">(+U354-W354)</f>
        <v>292235.91000000015</v>
      </c>
      <c r="AA354" s="21">
        <f aca="true" t="shared" si="117" ref="AA354:AA360">IF(W354&lt;0,IF(Y354=0,0,IF(OR(W354=0,U354=0),"N.M.",IF(ABS(Y354/W354)&gt;=10,"N.M.",Y354/(-W354)))),IF(Y354=0,0,IF(OR(W354=0,U354=0),"N.M.",IF(ABS(Y354/W354)&gt;=10,"N.M.",Y354/W354))))</f>
        <v>0.03209263801832612</v>
      </c>
      <c r="AC354" s="9">
        <v>37279311.93</v>
      </c>
      <c r="AE354" s="9">
        <v>36083010.07</v>
      </c>
      <c r="AG354" s="9">
        <f aca="true" t="shared" si="118" ref="AG354:AG360">(+AC354-AE354)</f>
        <v>1196301.8599999994</v>
      </c>
      <c r="AI354" s="21">
        <f aca="true" t="shared" si="119" ref="AI354:AI360">IF(AE354&lt;0,IF(AG354=0,0,IF(OR(AE354=0,AC354=0),"N.M.",IF(ABS(AG354/AE354)&gt;=10,"N.M.",AG354/(-AE354)))),IF(AG354=0,0,IF(OR(AE354=0,AC354=0),"N.M.",IF(ABS(AG354/AE354)&gt;=10,"N.M.",AG354/AE354))))</f>
        <v>0.03315415919235142</v>
      </c>
    </row>
    <row r="355" spans="1:35" ht="12.75" outlineLevel="1">
      <c r="A355" s="1" t="s">
        <v>866</v>
      </c>
      <c r="B355" s="16" t="s">
        <v>867</v>
      </c>
      <c r="C355" s="1" t="s">
        <v>1311</v>
      </c>
      <c r="E355" s="5">
        <v>0</v>
      </c>
      <c r="G355" s="5">
        <v>0</v>
      </c>
      <c r="I355" s="9">
        <f t="shared" si="112"/>
        <v>0</v>
      </c>
      <c r="K355" s="21">
        <f t="shared" si="113"/>
        <v>0</v>
      </c>
      <c r="M355" s="9">
        <v>0</v>
      </c>
      <c r="O355" s="9">
        <v>0</v>
      </c>
      <c r="Q355" s="9">
        <f t="shared" si="114"/>
        <v>0</v>
      </c>
      <c r="S355" s="21">
        <f t="shared" si="115"/>
        <v>0</v>
      </c>
      <c r="U355" s="9">
        <v>0</v>
      </c>
      <c r="W355" s="9">
        <v>0</v>
      </c>
      <c r="Y355" s="9">
        <f t="shared" si="116"/>
        <v>0</v>
      </c>
      <c r="AA355" s="21">
        <f t="shared" si="117"/>
        <v>0</v>
      </c>
      <c r="AC355" s="9">
        <v>0</v>
      </c>
      <c r="AE355" s="9">
        <v>8257.14</v>
      </c>
      <c r="AG355" s="9">
        <f t="shared" si="118"/>
        <v>-8257.14</v>
      </c>
      <c r="AI355" s="21" t="str">
        <f t="shared" si="119"/>
        <v>N.M.</v>
      </c>
    </row>
    <row r="356" spans="1:35" ht="12.75" outlineLevel="1">
      <c r="A356" s="1" t="s">
        <v>868</v>
      </c>
      <c r="B356" s="16" t="s">
        <v>869</v>
      </c>
      <c r="C356" s="1" t="s">
        <v>1312</v>
      </c>
      <c r="E356" s="5">
        <v>450682.46</v>
      </c>
      <c r="G356" s="5">
        <v>447823.63</v>
      </c>
      <c r="I356" s="9">
        <f t="shared" si="112"/>
        <v>2858.8300000000163</v>
      </c>
      <c r="K356" s="21">
        <f t="shared" si="113"/>
        <v>0.006383830169926532</v>
      </c>
      <c r="M356" s="9">
        <v>1352040.5</v>
      </c>
      <c r="O356" s="9">
        <v>1341524.25</v>
      </c>
      <c r="Q356" s="9">
        <f t="shared" si="114"/>
        <v>10516.25</v>
      </c>
      <c r="S356" s="21">
        <f t="shared" si="115"/>
        <v>0.0078390308635867</v>
      </c>
      <c r="U356" s="9">
        <v>1352040.5</v>
      </c>
      <c r="W356" s="9">
        <v>1341524.25</v>
      </c>
      <c r="Y356" s="9">
        <f t="shared" si="116"/>
        <v>10516.25</v>
      </c>
      <c r="AA356" s="21">
        <f t="shared" si="117"/>
        <v>0.0078390308635867</v>
      </c>
      <c r="AC356" s="9">
        <v>5408168.34</v>
      </c>
      <c r="AE356" s="9">
        <v>5336787.98</v>
      </c>
      <c r="AG356" s="9">
        <f t="shared" si="118"/>
        <v>71380.3599999994</v>
      </c>
      <c r="AI356" s="21">
        <f t="shared" si="119"/>
        <v>0.013375153794286465</v>
      </c>
    </row>
    <row r="357" spans="1:35" ht="12.75" outlineLevel="1">
      <c r="A357" s="1" t="s">
        <v>870</v>
      </c>
      <c r="B357" s="16" t="s">
        <v>871</v>
      </c>
      <c r="C357" s="1" t="s">
        <v>1313</v>
      </c>
      <c r="E357" s="5">
        <v>336994.44</v>
      </c>
      <c r="G357" s="5">
        <v>361801.99</v>
      </c>
      <c r="I357" s="9">
        <f t="shared" si="112"/>
        <v>-24807.54999999999</v>
      </c>
      <c r="K357" s="21">
        <f t="shared" si="113"/>
        <v>-0.06856664884568488</v>
      </c>
      <c r="M357" s="9">
        <v>991936.96</v>
      </c>
      <c r="O357" s="9">
        <v>1133215.82</v>
      </c>
      <c r="Q357" s="9">
        <f t="shared" si="114"/>
        <v>-141278.8600000001</v>
      </c>
      <c r="S357" s="21">
        <f t="shared" si="115"/>
        <v>-0.1246707445365527</v>
      </c>
      <c r="U357" s="9">
        <v>991936.96</v>
      </c>
      <c r="W357" s="9">
        <v>1133215.82</v>
      </c>
      <c r="Y357" s="9">
        <f t="shared" si="116"/>
        <v>-141278.8600000001</v>
      </c>
      <c r="AA357" s="21">
        <f t="shared" si="117"/>
        <v>-0.1246707445365527</v>
      </c>
      <c r="AC357" s="9">
        <v>3806492.85</v>
      </c>
      <c r="AE357" s="9">
        <v>4425367.74</v>
      </c>
      <c r="AG357" s="9">
        <f t="shared" si="118"/>
        <v>-618874.8900000001</v>
      </c>
      <c r="AI357" s="21">
        <f t="shared" si="119"/>
        <v>-0.13984711019744545</v>
      </c>
    </row>
    <row r="358" spans="1:35" ht="12.75" outlineLevel="1">
      <c r="A358" s="1" t="s">
        <v>872</v>
      </c>
      <c r="B358" s="16" t="s">
        <v>873</v>
      </c>
      <c r="C358" s="1" t="s">
        <v>1314</v>
      </c>
      <c r="E358" s="5">
        <v>3218</v>
      </c>
      <c r="G358" s="5">
        <v>3218</v>
      </c>
      <c r="I358" s="9">
        <f t="shared" si="112"/>
        <v>0</v>
      </c>
      <c r="K358" s="21">
        <f t="shared" si="113"/>
        <v>0</v>
      </c>
      <c r="M358" s="9">
        <v>9654</v>
      </c>
      <c r="O358" s="9">
        <v>9654</v>
      </c>
      <c r="Q358" s="9">
        <f t="shared" si="114"/>
        <v>0</v>
      </c>
      <c r="S358" s="21">
        <f t="shared" si="115"/>
        <v>0</v>
      </c>
      <c r="U358" s="9">
        <v>9654</v>
      </c>
      <c r="W358" s="9">
        <v>9654</v>
      </c>
      <c r="Y358" s="9">
        <f t="shared" si="116"/>
        <v>0</v>
      </c>
      <c r="AA358" s="21">
        <f t="shared" si="117"/>
        <v>0</v>
      </c>
      <c r="AC358" s="9">
        <v>38616</v>
      </c>
      <c r="AE358" s="9">
        <v>38616</v>
      </c>
      <c r="AG358" s="9">
        <f t="shared" si="118"/>
        <v>0</v>
      </c>
      <c r="AI358" s="21">
        <f t="shared" si="119"/>
        <v>0</v>
      </c>
    </row>
    <row r="359" spans="1:35" ht="12.75" outlineLevel="1">
      <c r="A359" s="1" t="s">
        <v>874</v>
      </c>
      <c r="B359" s="16" t="s">
        <v>875</v>
      </c>
      <c r="C359" s="1" t="s">
        <v>1315</v>
      </c>
      <c r="E359" s="5">
        <v>68532.47</v>
      </c>
      <c r="G359" s="5">
        <v>68529.47</v>
      </c>
      <c r="I359" s="9">
        <f t="shared" si="112"/>
        <v>3</v>
      </c>
      <c r="K359" s="21">
        <f t="shared" si="113"/>
        <v>4.377678683346012E-05</v>
      </c>
      <c r="M359" s="9">
        <v>205597.41</v>
      </c>
      <c r="O359" s="9">
        <v>205588.41</v>
      </c>
      <c r="Q359" s="9">
        <f t="shared" si="114"/>
        <v>9</v>
      </c>
      <c r="S359" s="21">
        <f t="shared" si="115"/>
        <v>4.377678683346012E-05</v>
      </c>
      <c r="U359" s="9">
        <v>205597.41</v>
      </c>
      <c r="W359" s="9">
        <v>205588.41</v>
      </c>
      <c r="Y359" s="9">
        <f t="shared" si="116"/>
        <v>9</v>
      </c>
      <c r="AA359" s="21">
        <f t="shared" si="117"/>
        <v>4.377678683346012E-05</v>
      </c>
      <c r="AC359" s="9">
        <v>822377.64</v>
      </c>
      <c r="AE359" s="9">
        <v>812764.82</v>
      </c>
      <c r="AG359" s="9">
        <f t="shared" si="118"/>
        <v>9612.820000000065</v>
      </c>
      <c r="AI359" s="21">
        <f t="shared" si="119"/>
        <v>0.011827308175075867</v>
      </c>
    </row>
    <row r="360" spans="1:35" ht="12.75" outlineLevel="1">
      <c r="A360" s="1" t="s">
        <v>876</v>
      </c>
      <c r="B360" s="16" t="s">
        <v>877</v>
      </c>
      <c r="C360" s="1" t="s">
        <v>1316</v>
      </c>
      <c r="E360" s="5">
        <v>0</v>
      </c>
      <c r="G360" s="5">
        <v>0</v>
      </c>
      <c r="I360" s="9">
        <f t="shared" si="112"/>
        <v>0</v>
      </c>
      <c r="K360" s="21">
        <f t="shared" si="113"/>
        <v>0</v>
      </c>
      <c r="M360" s="9">
        <v>0</v>
      </c>
      <c r="O360" s="9">
        <v>0</v>
      </c>
      <c r="Q360" s="9">
        <f t="shared" si="114"/>
        <v>0</v>
      </c>
      <c r="S360" s="21">
        <f t="shared" si="115"/>
        <v>0</v>
      </c>
      <c r="U360" s="9">
        <v>0</v>
      </c>
      <c r="W360" s="9">
        <v>0</v>
      </c>
      <c r="Y360" s="9">
        <f t="shared" si="116"/>
        <v>0</v>
      </c>
      <c r="AA360" s="21">
        <f t="shared" si="117"/>
        <v>0</v>
      </c>
      <c r="AC360" s="9">
        <v>0</v>
      </c>
      <c r="AE360" s="9">
        <v>-63430.98</v>
      </c>
      <c r="AG360" s="9">
        <f t="shared" si="118"/>
        <v>63430.98</v>
      </c>
      <c r="AI360" s="21" t="str">
        <f t="shared" si="119"/>
        <v>N.M.</v>
      </c>
    </row>
    <row r="361" spans="1:68" s="90" customFormat="1" ht="12.75">
      <c r="A361" s="90" t="s">
        <v>37</v>
      </c>
      <c r="B361" s="91"/>
      <c r="C361" s="77" t="s">
        <v>1317</v>
      </c>
      <c r="D361" s="105"/>
      <c r="E361" s="105">
        <v>4010408.97</v>
      </c>
      <c r="F361" s="105"/>
      <c r="G361" s="105">
        <v>3919575.59</v>
      </c>
      <c r="H361" s="105"/>
      <c r="I361" s="9">
        <f>+E361-G361</f>
        <v>90833.38000000035</v>
      </c>
      <c r="J361" s="37" t="str">
        <f>IF((+E361-G361)=(I361),"  ",$AO$515)</f>
        <v>  </v>
      </c>
      <c r="K361" s="38">
        <f>IF(G361&lt;0,IF(I361=0,0,IF(OR(G361=0,E361=0),"N.M.",IF(ABS(I361/G361)&gt;=10,"N.M.",I361/(-G361)))),IF(I361=0,0,IF(OR(G361=0,E361=0),"N.M.",IF(ABS(I361/G361)&gt;=10,"N.M.",I361/G361))))</f>
        <v>0.023174289642925436</v>
      </c>
      <c r="L361" s="39"/>
      <c r="M361" s="5">
        <v>11957475.629999999</v>
      </c>
      <c r="N361" s="9"/>
      <c r="O361" s="5">
        <v>11795993.33</v>
      </c>
      <c r="P361" s="9"/>
      <c r="Q361" s="9">
        <f>(+M361-O361)</f>
        <v>161482.29999999888</v>
      </c>
      <c r="R361" s="37" t="str">
        <f>IF((+M361-O361)=(Q361),"  ",$AO$515)</f>
        <v>  </v>
      </c>
      <c r="S361" s="38">
        <f>IF(O361&lt;0,IF(Q361=0,0,IF(OR(O361=0,M361=0),"N.M.",IF(ABS(Q361/O361)&gt;=10,"N.M.",Q361/(-O361)))),IF(Q361=0,0,IF(OR(O361=0,M361=0),"N.M.",IF(ABS(Q361/O361)&gt;=10,"N.M.",Q361/O361))))</f>
        <v>0.01368958895469288</v>
      </c>
      <c r="T361" s="39"/>
      <c r="U361" s="9">
        <v>11957475.629999999</v>
      </c>
      <c r="V361" s="9"/>
      <c r="W361" s="9">
        <v>11795993.33</v>
      </c>
      <c r="X361" s="9"/>
      <c r="Y361" s="9">
        <f>(+U361-W361)</f>
        <v>161482.29999999888</v>
      </c>
      <c r="Z361" s="37" t="str">
        <f>IF((+U361-W361)=(Y361),"  ",$AO$515)</f>
        <v>  </v>
      </c>
      <c r="AA361" s="38">
        <f>IF(W361&lt;0,IF(Y361=0,0,IF(OR(W361=0,U361=0),"N.M.",IF(ABS(Y361/W361)&gt;=10,"N.M.",Y361/(-W361)))),IF(Y361=0,0,IF(OR(W361=0,U361=0),"N.M.",IF(ABS(Y361/W361)&gt;=10,"N.M.",Y361/W361))))</f>
        <v>0.01368958895469288</v>
      </c>
      <c r="AB361" s="39"/>
      <c r="AC361" s="9">
        <v>47354966.75999999</v>
      </c>
      <c r="AD361" s="9"/>
      <c r="AE361" s="9">
        <v>46641372.769999996</v>
      </c>
      <c r="AF361" s="9"/>
      <c r="AG361" s="9">
        <f>(+AC361-AE361)</f>
        <v>713593.9899999946</v>
      </c>
      <c r="AH361" s="37" t="str">
        <f>IF((+AC361-AE361)=(AG361),"  ",$AO$515)</f>
        <v>  </v>
      </c>
      <c r="AI361" s="38">
        <f>IF(AE361&lt;0,IF(AG361=0,0,IF(OR(AE361=0,AC361=0),"N.M.",IF(ABS(AG361/AE361)&gt;=10,"N.M.",AG361/(-AE361)))),IF(AG361=0,0,IF(OR(AE361=0,AC361=0),"N.M.",IF(ABS(AG361/AE361)&gt;=10,"N.M.",AG361/AE361))))</f>
        <v>0.015299592349455514</v>
      </c>
      <c r="AJ361" s="105"/>
      <c r="AK361" s="105"/>
      <c r="AL361" s="105"/>
      <c r="AM361" s="105"/>
      <c r="AN361" s="105"/>
      <c r="AO361" s="105"/>
      <c r="AP361" s="106"/>
      <c r="AQ361" s="107"/>
      <c r="AR361" s="108"/>
      <c r="AS361" s="105"/>
      <c r="AT361" s="105"/>
      <c r="AU361" s="105"/>
      <c r="AV361" s="105"/>
      <c r="AW361" s="105"/>
      <c r="AX361" s="106"/>
      <c r="AY361" s="107"/>
      <c r="AZ361" s="108"/>
      <c r="BA361" s="105"/>
      <c r="BB361" s="105"/>
      <c r="BC361" s="105"/>
      <c r="BD361" s="106"/>
      <c r="BE361" s="107"/>
      <c r="BF361" s="108"/>
      <c r="BG361" s="105"/>
      <c r="BH361" s="109"/>
      <c r="BI361" s="105"/>
      <c r="BJ361" s="109"/>
      <c r="BK361" s="105"/>
      <c r="BL361" s="109"/>
      <c r="BM361" s="105"/>
      <c r="BN361" s="97"/>
      <c r="BO361" s="97"/>
      <c r="BP361" s="97"/>
    </row>
    <row r="362" spans="1:35" ht="12.75" outlineLevel="1">
      <c r="A362" s="1" t="s">
        <v>878</v>
      </c>
      <c r="B362" s="16" t="s">
        <v>879</v>
      </c>
      <c r="C362" s="1" t="s">
        <v>1318</v>
      </c>
      <c r="E362" s="5">
        <v>204830.696</v>
      </c>
      <c r="G362" s="5">
        <v>149404.29</v>
      </c>
      <c r="I362" s="9">
        <f aca="true" t="shared" si="120" ref="I362:I400">+E362-G362</f>
        <v>55426.40599999999</v>
      </c>
      <c r="K362" s="21">
        <f aca="true" t="shared" si="121" ref="K362:K400">IF(G362&lt;0,IF(I362=0,0,IF(OR(G362=0,E362=0),"N.M.",IF(ABS(I362/G362)&gt;=10,"N.M.",I362/(-G362)))),IF(I362=0,0,IF(OR(G362=0,E362=0),"N.M.",IF(ABS(I362/G362)&gt;=10,"N.M.",I362/G362))))</f>
        <v>0.3709826940043019</v>
      </c>
      <c r="M362" s="9">
        <v>713654.61</v>
      </c>
      <c r="O362" s="9">
        <v>573988.679</v>
      </c>
      <c r="Q362" s="9">
        <f aca="true" t="shared" si="122" ref="Q362:Q400">(+M362-O362)</f>
        <v>139665.93099999998</v>
      </c>
      <c r="S362" s="21">
        <f aca="true" t="shared" si="123" ref="S362:S400">IF(O362&lt;0,IF(Q362=0,0,IF(OR(O362=0,M362=0),"N.M.",IF(ABS(Q362/O362)&gt;=10,"N.M.",Q362/(-O362)))),IF(Q362=0,0,IF(OR(O362=0,M362=0),"N.M.",IF(ABS(Q362/O362)&gt;=10,"N.M.",Q362/O362))))</f>
        <v>0.24332523638501932</v>
      </c>
      <c r="U362" s="9">
        <v>713654.61</v>
      </c>
      <c r="W362" s="9">
        <v>573988.679</v>
      </c>
      <c r="Y362" s="9">
        <f aca="true" t="shared" si="124" ref="Y362:Y400">(+U362-W362)</f>
        <v>139665.93099999998</v>
      </c>
      <c r="AA362" s="21">
        <f aca="true" t="shared" si="125" ref="AA362:AA400">IF(W362&lt;0,IF(Y362=0,0,IF(OR(W362=0,U362=0),"N.M.",IF(ABS(Y362/W362)&gt;=10,"N.M.",Y362/(-W362)))),IF(Y362=0,0,IF(OR(W362=0,U362=0),"N.M.",IF(ABS(Y362/W362)&gt;=10,"N.M.",Y362/W362))))</f>
        <v>0.24332523638501932</v>
      </c>
      <c r="AC362" s="9">
        <v>2862627.048</v>
      </c>
      <c r="AE362" s="9">
        <v>2466123.21</v>
      </c>
      <c r="AG362" s="9">
        <f aca="true" t="shared" si="126" ref="AG362:AG400">(+AC362-AE362)</f>
        <v>396503.838</v>
      </c>
      <c r="AI362" s="21">
        <f aca="true" t="shared" si="127" ref="AI362:AI400">IF(AE362&lt;0,IF(AG362=0,0,IF(OR(AE362=0,AC362=0),"N.M.",IF(ABS(AG362/AE362)&gt;=10,"N.M.",AG362/(-AE362)))),IF(AG362=0,0,IF(OR(AE362=0,AC362=0),"N.M.",IF(ABS(AG362/AE362)&gt;=10,"N.M.",AG362/AE362))))</f>
        <v>0.16078022233122732</v>
      </c>
    </row>
    <row r="363" spans="1:35" ht="12.75" outlineLevel="1">
      <c r="A363" s="1" t="s">
        <v>880</v>
      </c>
      <c r="B363" s="16" t="s">
        <v>881</v>
      </c>
      <c r="C363" s="1" t="s">
        <v>1319</v>
      </c>
      <c r="E363" s="5">
        <v>315.46</v>
      </c>
      <c r="G363" s="5">
        <v>249.95700000000002</v>
      </c>
      <c r="I363" s="9">
        <f t="shared" si="120"/>
        <v>65.50299999999996</v>
      </c>
      <c r="K363" s="21">
        <f t="shared" si="121"/>
        <v>0.2620570738166963</v>
      </c>
      <c r="M363" s="9">
        <v>14481.02</v>
      </c>
      <c r="O363" s="9">
        <v>16889.575</v>
      </c>
      <c r="Q363" s="9">
        <f t="shared" si="122"/>
        <v>-2408.5550000000003</v>
      </c>
      <c r="S363" s="21">
        <f t="shared" si="123"/>
        <v>-0.14260601584113278</v>
      </c>
      <c r="U363" s="9">
        <v>14481.02</v>
      </c>
      <c r="W363" s="9">
        <v>16889.575</v>
      </c>
      <c r="Y363" s="9">
        <f t="shared" si="124"/>
        <v>-2408.5550000000003</v>
      </c>
      <c r="AA363" s="21">
        <f t="shared" si="125"/>
        <v>-0.14260601584113278</v>
      </c>
      <c r="AC363" s="9">
        <v>28289.015</v>
      </c>
      <c r="AE363" s="9">
        <v>28389.125</v>
      </c>
      <c r="AG363" s="9">
        <f t="shared" si="126"/>
        <v>-100.11000000000058</v>
      </c>
      <c r="AI363" s="21">
        <f t="shared" si="127"/>
        <v>-0.003526350319004217</v>
      </c>
    </row>
    <row r="364" spans="1:35" ht="12.75" outlineLevel="1">
      <c r="A364" s="1" t="s">
        <v>882</v>
      </c>
      <c r="B364" s="16" t="s">
        <v>883</v>
      </c>
      <c r="C364" s="1" t="s">
        <v>1320</v>
      </c>
      <c r="E364" s="5">
        <v>0</v>
      </c>
      <c r="G364" s="5">
        <v>0</v>
      </c>
      <c r="I364" s="9">
        <f t="shared" si="120"/>
        <v>0</v>
      </c>
      <c r="K364" s="21">
        <f t="shared" si="121"/>
        <v>0</v>
      </c>
      <c r="M364" s="9">
        <v>0</v>
      </c>
      <c r="O364" s="9">
        <v>0</v>
      </c>
      <c r="Q364" s="9">
        <f t="shared" si="122"/>
        <v>0</v>
      </c>
      <c r="S364" s="21">
        <f t="shared" si="123"/>
        <v>0</v>
      </c>
      <c r="U364" s="9">
        <v>0</v>
      </c>
      <c r="W364" s="9">
        <v>0</v>
      </c>
      <c r="Y364" s="9">
        <f t="shared" si="124"/>
        <v>0</v>
      </c>
      <c r="AA364" s="21">
        <f t="shared" si="125"/>
        <v>0</v>
      </c>
      <c r="AC364" s="9">
        <v>0</v>
      </c>
      <c r="AE364" s="9">
        <v>603.94</v>
      </c>
      <c r="AG364" s="9">
        <f t="shared" si="126"/>
        <v>-603.94</v>
      </c>
      <c r="AI364" s="21" t="str">
        <f t="shared" si="127"/>
        <v>N.M.</v>
      </c>
    </row>
    <row r="365" spans="1:35" ht="12.75" outlineLevel="1">
      <c r="A365" s="1" t="s">
        <v>884</v>
      </c>
      <c r="B365" s="16" t="s">
        <v>885</v>
      </c>
      <c r="C365" s="1" t="s">
        <v>1320</v>
      </c>
      <c r="E365" s="5">
        <v>0</v>
      </c>
      <c r="G365" s="5">
        <v>0</v>
      </c>
      <c r="I365" s="9">
        <f t="shared" si="120"/>
        <v>0</v>
      </c>
      <c r="K365" s="21">
        <f t="shared" si="121"/>
        <v>0</v>
      </c>
      <c r="M365" s="9">
        <v>0</v>
      </c>
      <c r="O365" s="9">
        <v>0</v>
      </c>
      <c r="Q365" s="9">
        <f t="shared" si="122"/>
        <v>0</v>
      </c>
      <c r="S365" s="21">
        <f t="shared" si="123"/>
        <v>0</v>
      </c>
      <c r="U365" s="9">
        <v>0</v>
      </c>
      <c r="W365" s="9">
        <v>0</v>
      </c>
      <c r="Y365" s="9">
        <f t="shared" si="124"/>
        <v>0</v>
      </c>
      <c r="AA365" s="21">
        <f t="shared" si="125"/>
        <v>0</v>
      </c>
      <c r="AC365" s="9">
        <v>607.79</v>
      </c>
      <c r="AE365" s="9">
        <v>-40712.67</v>
      </c>
      <c r="AG365" s="9">
        <f t="shared" si="126"/>
        <v>41320.46</v>
      </c>
      <c r="AI365" s="21">
        <f t="shared" si="127"/>
        <v>1.0149287678749637</v>
      </c>
    </row>
    <row r="366" spans="1:35" ht="12.75" outlineLevel="1">
      <c r="A366" s="1" t="s">
        <v>886</v>
      </c>
      <c r="B366" s="16" t="s">
        <v>887</v>
      </c>
      <c r="C366" s="1" t="s">
        <v>1320</v>
      </c>
      <c r="E366" s="5">
        <v>0</v>
      </c>
      <c r="G366" s="5">
        <v>0</v>
      </c>
      <c r="I366" s="9">
        <f t="shared" si="120"/>
        <v>0</v>
      </c>
      <c r="K366" s="21">
        <f t="shared" si="121"/>
        <v>0</v>
      </c>
      <c r="M366" s="9">
        <v>896.95</v>
      </c>
      <c r="O366" s="9">
        <v>0</v>
      </c>
      <c r="Q366" s="9">
        <f t="shared" si="122"/>
        <v>896.95</v>
      </c>
      <c r="S366" s="21" t="str">
        <f t="shared" si="123"/>
        <v>N.M.</v>
      </c>
      <c r="U366" s="9">
        <v>896.95</v>
      </c>
      <c r="W366" s="9">
        <v>0</v>
      </c>
      <c r="Y366" s="9">
        <f t="shared" si="124"/>
        <v>896.95</v>
      </c>
      <c r="AA366" s="21" t="str">
        <f t="shared" si="125"/>
        <v>N.M.</v>
      </c>
      <c r="AC366" s="9">
        <v>71990.68</v>
      </c>
      <c r="AE366" s="9">
        <v>5632913.58</v>
      </c>
      <c r="AG366" s="9">
        <f t="shared" si="126"/>
        <v>-5560922.9</v>
      </c>
      <c r="AI366" s="21">
        <f t="shared" si="127"/>
        <v>-0.9872196370532637</v>
      </c>
    </row>
    <row r="367" spans="1:35" ht="12.75" outlineLevel="1">
      <c r="A367" s="1" t="s">
        <v>888</v>
      </c>
      <c r="B367" s="16" t="s">
        <v>889</v>
      </c>
      <c r="C367" s="1" t="s">
        <v>1320</v>
      </c>
      <c r="E367" s="5">
        <v>0</v>
      </c>
      <c r="G367" s="5">
        <v>743870</v>
      </c>
      <c r="I367" s="9">
        <f t="shared" si="120"/>
        <v>-743870</v>
      </c>
      <c r="K367" s="21" t="str">
        <f t="shared" si="121"/>
        <v>N.M.</v>
      </c>
      <c r="M367" s="9">
        <v>-1500000</v>
      </c>
      <c r="O367" s="9">
        <v>2231809.91</v>
      </c>
      <c r="Q367" s="9">
        <f t="shared" si="122"/>
        <v>-3731809.91</v>
      </c>
      <c r="S367" s="21">
        <f t="shared" si="123"/>
        <v>-1.6721002506884648</v>
      </c>
      <c r="U367" s="9">
        <v>-1500000</v>
      </c>
      <c r="W367" s="9">
        <v>2231809.91</v>
      </c>
      <c r="Y367" s="9">
        <f t="shared" si="124"/>
        <v>-3731809.91</v>
      </c>
      <c r="AA367" s="21">
        <f t="shared" si="125"/>
        <v>-1.6721002506884648</v>
      </c>
      <c r="AC367" s="9">
        <v>5196788.48</v>
      </c>
      <c r="AE367" s="9">
        <v>2231809.91</v>
      </c>
      <c r="AG367" s="9">
        <f t="shared" si="126"/>
        <v>2964978.5700000003</v>
      </c>
      <c r="AI367" s="21">
        <f t="shared" si="127"/>
        <v>1.3285085601219506</v>
      </c>
    </row>
    <row r="368" spans="1:35" ht="12.75" outlineLevel="1">
      <c r="A368" s="1" t="s">
        <v>890</v>
      </c>
      <c r="B368" s="16" t="s">
        <v>891</v>
      </c>
      <c r="C368" s="1" t="s">
        <v>1320</v>
      </c>
      <c r="E368" s="5">
        <v>660166</v>
      </c>
      <c r="G368" s="5">
        <v>0</v>
      </c>
      <c r="I368" s="9">
        <f t="shared" si="120"/>
        <v>660166</v>
      </c>
      <c r="K368" s="21" t="str">
        <f t="shared" si="121"/>
        <v>N.M.</v>
      </c>
      <c r="M368" s="9">
        <v>1980498</v>
      </c>
      <c r="O368" s="9">
        <v>0</v>
      </c>
      <c r="Q368" s="9">
        <f t="shared" si="122"/>
        <v>1980498</v>
      </c>
      <c r="S368" s="21" t="str">
        <f t="shared" si="123"/>
        <v>N.M.</v>
      </c>
      <c r="U368" s="9">
        <v>1980498</v>
      </c>
      <c r="W368" s="9">
        <v>0</v>
      </c>
      <c r="Y368" s="9">
        <f t="shared" si="124"/>
        <v>1980498</v>
      </c>
      <c r="AA368" s="21" t="str">
        <f t="shared" si="125"/>
        <v>N.M.</v>
      </c>
      <c r="AC368" s="9">
        <v>1980697.91</v>
      </c>
      <c r="AE368" s="9">
        <v>0</v>
      </c>
      <c r="AG368" s="9">
        <f t="shared" si="126"/>
        <v>1980697.91</v>
      </c>
      <c r="AI368" s="21" t="str">
        <f t="shared" si="127"/>
        <v>N.M.</v>
      </c>
    </row>
    <row r="369" spans="1:35" ht="12.75" outlineLevel="1">
      <c r="A369" s="1" t="s">
        <v>892</v>
      </c>
      <c r="B369" s="16" t="s">
        <v>893</v>
      </c>
      <c r="C369" s="1" t="s">
        <v>1321</v>
      </c>
      <c r="E369" s="5">
        <v>0</v>
      </c>
      <c r="G369" s="5">
        <v>0</v>
      </c>
      <c r="I369" s="9">
        <f t="shared" si="120"/>
        <v>0</v>
      </c>
      <c r="K369" s="21">
        <f t="shared" si="121"/>
        <v>0</v>
      </c>
      <c r="M369" s="9">
        <v>0</v>
      </c>
      <c r="O369" s="9">
        <v>-11685</v>
      </c>
      <c r="Q369" s="9">
        <f t="shared" si="122"/>
        <v>11685</v>
      </c>
      <c r="S369" s="21" t="str">
        <f t="shared" si="123"/>
        <v>N.M.</v>
      </c>
      <c r="U369" s="9">
        <v>0</v>
      </c>
      <c r="W369" s="9">
        <v>-11685</v>
      </c>
      <c r="Y369" s="9">
        <f t="shared" si="124"/>
        <v>11685</v>
      </c>
      <c r="AA369" s="21" t="str">
        <f t="shared" si="125"/>
        <v>N.M.</v>
      </c>
      <c r="AC369" s="9">
        <v>0</v>
      </c>
      <c r="AE369" s="9">
        <v>34976</v>
      </c>
      <c r="AG369" s="9">
        <f t="shared" si="126"/>
        <v>-34976</v>
      </c>
      <c r="AI369" s="21" t="str">
        <f t="shared" si="127"/>
        <v>N.M.</v>
      </c>
    </row>
    <row r="370" spans="1:35" ht="12.75" outlineLevel="1">
      <c r="A370" s="1" t="s">
        <v>894</v>
      </c>
      <c r="B370" s="16" t="s">
        <v>895</v>
      </c>
      <c r="C370" s="1" t="s">
        <v>1321</v>
      </c>
      <c r="E370" s="5">
        <v>0</v>
      </c>
      <c r="G370" s="5">
        <v>9000</v>
      </c>
      <c r="I370" s="9">
        <f t="shared" si="120"/>
        <v>-9000</v>
      </c>
      <c r="K370" s="21" t="str">
        <f t="shared" si="121"/>
        <v>N.M.</v>
      </c>
      <c r="M370" s="9">
        <v>-25603</v>
      </c>
      <c r="O370" s="9">
        <v>27000</v>
      </c>
      <c r="Q370" s="9">
        <f t="shared" si="122"/>
        <v>-52603</v>
      </c>
      <c r="S370" s="21">
        <f t="shared" si="123"/>
        <v>-1.9482592592592594</v>
      </c>
      <c r="U370" s="9">
        <v>-25603</v>
      </c>
      <c r="W370" s="9">
        <v>27000</v>
      </c>
      <c r="Y370" s="9">
        <f t="shared" si="124"/>
        <v>-52603</v>
      </c>
      <c r="AA370" s="21">
        <f t="shared" si="125"/>
        <v>-1.9482592592592594</v>
      </c>
      <c r="AC370" s="9">
        <v>52628</v>
      </c>
      <c r="AE370" s="9">
        <v>27000</v>
      </c>
      <c r="AG370" s="9">
        <f t="shared" si="126"/>
        <v>25628</v>
      </c>
      <c r="AI370" s="21">
        <f t="shared" si="127"/>
        <v>0.9491851851851851</v>
      </c>
    </row>
    <row r="371" spans="1:35" ht="12.75" outlineLevel="1">
      <c r="A371" s="1" t="s">
        <v>896</v>
      </c>
      <c r="B371" s="16" t="s">
        <v>897</v>
      </c>
      <c r="C371" s="1" t="s">
        <v>1321</v>
      </c>
      <c r="E371" s="5">
        <v>10000</v>
      </c>
      <c r="G371" s="5">
        <v>0</v>
      </c>
      <c r="I371" s="9">
        <f t="shared" si="120"/>
        <v>10000</v>
      </c>
      <c r="K371" s="21" t="str">
        <f t="shared" si="121"/>
        <v>N.M.</v>
      </c>
      <c r="M371" s="9">
        <v>30000</v>
      </c>
      <c r="O371" s="9">
        <v>0</v>
      </c>
      <c r="Q371" s="9">
        <f t="shared" si="122"/>
        <v>30000</v>
      </c>
      <c r="S371" s="21" t="str">
        <f t="shared" si="123"/>
        <v>N.M.</v>
      </c>
      <c r="U371" s="9">
        <v>30000</v>
      </c>
      <c r="W371" s="9">
        <v>0</v>
      </c>
      <c r="Y371" s="9">
        <f t="shared" si="124"/>
        <v>30000</v>
      </c>
      <c r="AA371" s="21" t="str">
        <f t="shared" si="125"/>
        <v>N.M.</v>
      </c>
      <c r="AC371" s="9">
        <v>30000</v>
      </c>
      <c r="AE371" s="9">
        <v>0</v>
      </c>
      <c r="AG371" s="9">
        <f t="shared" si="126"/>
        <v>30000</v>
      </c>
      <c r="AI371" s="21" t="str">
        <f t="shared" si="127"/>
        <v>N.M.</v>
      </c>
    </row>
    <row r="372" spans="1:35" ht="12.75" outlineLevel="1">
      <c r="A372" s="1" t="s">
        <v>898</v>
      </c>
      <c r="B372" s="16" t="s">
        <v>899</v>
      </c>
      <c r="C372" s="1" t="s">
        <v>1322</v>
      </c>
      <c r="E372" s="5">
        <v>2620.61</v>
      </c>
      <c r="G372" s="5">
        <v>-638.657</v>
      </c>
      <c r="I372" s="9">
        <f t="shared" si="120"/>
        <v>3259.2670000000003</v>
      </c>
      <c r="K372" s="21">
        <f t="shared" si="121"/>
        <v>5.103313672284184</v>
      </c>
      <c r="M372" s="9">
        <v>15911.03</v>
      </c>
      <c r="O372" s="9">
        <v>12885.095</v>
      </c>
      <c r="Q372" s="9">
        <f t="shared" si="122"/>
        <v>3025.9350000000013</v>
      </c>
      <c r="S372" s="21">
        <f t="shared" si="123"/>
        <v>0.23483994491309543</v>
      </c>
      <c r="U372" s="9">
        <v>15911.03</v>
      </c>
      <c r="W372" s="9">
        <v>12885.095</v>
      </c>
      <c r="Y372" s="9">
        <f t="shared" si="124"/>
        <v>3025.9350000000013</v>
      </c>
      <c r="AA372" s="21">
        <f t="shared" si="125"/>
        <v>0.23483994491309543</v>
      </c>
      <c r="AC372" s="9">
        <v>26872.375</v>
      </c>
      <c r="AE372" s="9">
        <v>20991.315</v>
      </c>
      <c r="AG372" s="9">
        <f t="shared" si="126"/>
        <v>5881.060000000001</v>
      </c>
      <c r="AI372" s="21">
        <f t="shared" si="127"/>
        <v>0.2801663449860098</v>
      </c>
    </row>
    <row r="373" spans="1:35" ht="12.75" outlineLevel="1">
      <c r="A373" s="1" t="s">
        <v>900</v>
      </c>
      <c r="B373" s="16" t="s">
        <v>901</v>
      </c>
      <c r="C373" s="1" t="s">
        <v>1323</v>
      </c>
      <c r="E373" s="5">
        <v>0</v>
      </c>
      <c r="G373" s="5">
        <v>0</v>
      </c>
      <c r="I373" s="9">
        <f t="shared" si="120"/>
        <v>0</v>
      </c>
      <c r="K373" s="21">
        <f t="shared" si="121"/>
        <v>0</v>
      </c>
      <c r="M373" s="9">
        <v>0</v>
      </c>
      <c r="O373" s="9">
        <v>0</v>
      </c>
      <c r="Q373" s="9">
        <f t="shared" si="122"/>
        <v>0</v>
      </c>
      <c r="S373" s="21">
        <f t="shared" si="123"/>
        <v>0</v>
      </c>
      <c r="U373" s="9">
        <v>0</v>
      </c>
      <c r="W373" s="9">
        <v>0</v>
      </c>
      <c r="Y373" s="9">
        <f t="shared" si="124"/>
        <v>0</v>
      </c>
      <c r="AA373" s="21">
        <f t="shared" si="125"/>
        <v>0</v>
      </c>
      <c r="AC373" s="9">
        <v>0</v>
      </c>
      <c r="AE373" s="9">
        <v>82269</v>
      </c>
      <c r="AG373" s="9">
        <f t="shared" si="126"/>
        <v>-82269</v>
      </c>
      <c r="AI373" s="21" t="str">
        <f t="shared" si="127"/>
        <v>N.M.</v>
      </c>
    </row>
    <row r="374" spans="1:35" ht="12.75" outlineLevel="1">
      <c r="A374" s="1" t="s">
        <v>902</v>
      </c>
      <c r="B374" s="16" t="s">
        <v>903</v>
      </c>
      <c r="C374" s="1" t="s">
        <v>1323</v>
      </c>
      <c r="E374" s="5">
        <v>0</v>
      </c>
      <c r="G374" s="5">
        <v>0</v>
      </c>
      <c r="I374" s="9">
        <f t="shared" si="120"/>
        <v>0</v>
      </c>
      <c r="K374" s="21">
        <f t="shared" si="121"/>
        <v>0</v>
      </c>
      <c r="M374" s="9">
        <v>0</v>
      </c>
      <c r="O374" s="9">
        <v>0</v>
      </c>
      <c r="Q374" s="9">
        <f t="shared" si="122"/>
        <v>0</v>
      </c>
      <c r="S374" s="21">
        <f t="shared" si="123"/>
        <v>0</v>
      </c>
      <c r="U374" s="9">
        <v>0</v>
      </c>
      <c r="W374" s="9">
        <v>0</v>
      </c>
      <c r="Y374" s="9">
        <f t="shared" si="124"/>
        <v>0</v>
      </c>
      <c r="AA374" s="21">
        <f t="shared" si="125"/>
        <v>0</v>
      </c>
      <c r="AC374" s="9">
        <v>32455</v>
      </c>
      <c r="AE374" s="9">
        <v>159631</v>
      </c>
      <c r="AG374" s="9">
        <f t="shared" si="126"/>
        <v>-127176</v>
      </c>
      <c r="AI374" s="21">
        <f t="shared" si="127"/>
        <v>-0.7966873602245178</v>
      </c>
    </row>
    <row r="375" spans="1:35" ht="12.75" outlineLevel="1">
      <c r="A375" s="1" t="s">
        <v>904</v>
      </c>
      <c r="B375" s="16" t="s">
        <v>905</v>
      </c>
      <c r="C375" s="1" t="s">
        <v>1323</v>
      </c>
      <c r="E375" s="5">
        <v>0</v>
      </c>
      <c r="G375" s="5">
        <v>14500</v>
      </c>
      <c r="I375" s="9">
        <f t="shared" si="120"/>
        <v>-14500</v>
      </c>
      <c r="K375" s="21" t="str">
        <f t="shared" si="121"/>
        <v>N.M.</v>
      </c>
      <c r="M375" s="9">
        <v>0</v>
      </c>
      <c r="O375" s="9">
        <v>43200</v>
      </c>
      <c r="Q375" s="9">
        <f t="shared" si="122"/>
        <v>-43200</v>
      </c>
      <c r="S375" s="21" t="str">
        <f t="shared" si="123"/>
        <v>N.M.</v>
      </c>
      <c r="U375" s="9">
        <v>0</v>
      </c>
      <c r="W375" s="9">
        <v>43200</v>
      </c>
      <c r="Y375" s="9">
        <f t="shared" si="124"/>
        <v>-43200</v>
      </c>
      <c r="AA375" s="21" t="str">
        <f t="shared" si="125"/>
        <v>N.M.</v>
      </c>
      <c r="AC375" s="9">
        <v>133380</v>
      </c>
      <c r="AE375" s="9">
        <v>43200</v>
      </c>
      <c r="AG375" s="9">
        <f t="shared" si="126"/>
        <v>90180</v>
      </c>
      <c r="AI375" s="21">
        <f t="shared" si="127"/>
        <v>2.0875</v>
      </c>
    </row>
    <row r="376" spans="1:35" ht="12.75" outlineLevel="1">
      <c r="A376" s="1" t="s">
        <v>906</v>
      </c>
      <c r="B376" s="16" t="s">
        <v>907</v>
      </c>
      <c r="C376" s="1" t="s">
        <v>1323</v>
      </c>
      <c r="E376" s="5">
        <v>13100</v>
      </c>
      <c r="G376" s="5">
        <v>0</v>
      </c>
      <c r="I376" s="9">
        <f t="shared" si="120"/>
        <v>13100</v>
      </c>
      <c r="K376" s="21" t="str">
        <f t="shared" si="121"/>
        <v>N.M.</v>
      </c>
      <c r="M376" s="9">
        <v>39300</v>
      </c>
      <c r="O376" s="9">
        <v>0</v>
      </c>
      <c r="Q376" s="9">
        <f t="shared" si="122"/>
        <v>39300</v>
      </c>
      <c r="S376" s="21" t="str">
        <f t="shared" si="123"/>
        <v>N.M.</v>
      </c>
      <c r="U376" s="9">
        <v>39300</v>
      </c>
      <c r="W376" s="9">
        <v>0</v>
      </c>
      <c r="Y376" s="9">
        <f t="shared" si="124"/>
        <v>39300</v>
      </c>
      <c r="AA376" s="21" t="str">
        <f t="shared" si="125"/>
        <v>N.M.</v>
      </c>
      <c r="AC376" s="9">
        <v>39300</v>
      </c>
      <c r="AE376" s="9">
        <v>0</v>
      </c>
      <c r="AG376" s="9">
        <f t="shared" si="126"/>
        <v>39300</v>
      </c>
      <c r="AI376" s="21" t="str">
        <f t="shared" si="127"/>
        <v>N.M.</v>
      </c>
    </row>
    <row r="377" spans="1:35" ht="12.75" outlineLevel="1">
      <c r="A377" s="1" t="s">
        <v>908</v>
      </c>
      <c r="B377" s="16" t="s">
        <v>909</v>
      </c>
      <c r="C377" s="1" t="s">
        <v>1324</v>
      </c>
      <c r="E377" s="5">
        <v>0</v>
      </c>
      <c r="G377" s="5">
        <v>0</v>
      </c>
      <c r="I377" s="9">
        <f t="shared" si="120"/>
        <v>0</v>
      </c>
      <c r="K377" s="21">
        <f t="shared" si="121"/>
        <v>0</v>
      </c>
      <c r="M377" s="9">
        <v>0</v>
      </c>
      <c r="O377" s="9">
        <v>74.56</v>
      </c>
      <c r="Q377" s="9">
        <f t="shared" si="122"/>
        <v>-74.56</v>
      </c>
      <c r="S377" s="21" t="str">
        <f t="shared" si="123"/>
        <v>N.M.</v>
      </c>
      <c r="U377" s="9">
        <v>0</v>
      </c>
      <c r="W377" s="9">
        <v>74.56</v>
      </c>
      <c r="Y377" s="9">
        <f t="shared" si="124"/>
        <v>-74.56</v>
      </c>
      <c r="AA377" s="21" t="str">
        <f t="shared" si="125"/>
        <v>N.M.</v>
      </c>
      <c r="AC377" s="9">
        <v>0</v>
      </c>
      <c r="AE377" s="9">
        <v>8172.56</v>
      </c>
      <c r="AG377" s="9">
        <f t="shared" si="126"/>
        <v>-8172.56</v>
      </c>
      <c r="AI377" s="21" t="str">
        <f t="shared" si="127"/>
        <v>N.M.</v>
      </c>
    </row>
    <row r="378" spans="1:35" ht="12.75" outlineLevel="1">
      <c r="A378" s="1" t="s">
        <v>910</v>
      </c>
      <c r="B378" s="16" t="s">
        <v>911</v>
      </c>
      <c r="C378" s="1" t="s">
        <v>1324</v>
      </c>
      <c r="E378" s="5">
        <v>0</v>
      </c>
      <c r="G378" s="5">
        <v>0</v>
      </c>
      <c r="I378" s="9">
        <f t="shared" si="120"/>
        <v>0</v>
      </c>
      <c r="K378" s="21">
        <f t="shared" si="121"/>
        <v>0</v>
      </c>
      <c r="M378" s="9">
        <v>0</v>
      </c>
      <c r="O378" s="9">
        <v>0</v>
      </c>
      <c r="Q378" s="9">
        <f t="shared" si="122"/>
        <v>0</v>
      </c>
      <c r="S378" s="21">
        <f t="shared" si="123"/>
        <v>0</v>
      </c>
      <c r="U378" s="9">
        <v>0</v>
      </c>
      <c r="W378" s="9">
        <v>0</v>
      </c>
      <c r="Y378" s="9">
        <f t="shared" si="124"/>
        <v>0</v>
      </c>
      <c r="AA378" s="21">
        <f t="shared" si="125"/>
        <v>0</v>
      </c>
      <c r="AC378" s="9">
        <v>6635.88</v>
      </c>
      <c r="AE378" s="9">
        <v>0</v>
      </c>
      <c r="AG378" s="9">
        <f t="shared" si="126"/>
        <v>6635.88</v>
      </c>
      <c r="AI378" s="21" t="str">
        <f t="shared" si="127"/>
        <v>N.M.</v>
      </c>
    </row>
    <row r="379" spans="1:35" ht="12.75" outlineLevel="1">
      <c r="A379" s="1" t="s">
        <v>912</v>
      </c>
      <c r="B379" s="16" t="s">
        <v>913</v>
      </c>
      <c r="C379" s="1" t="s">
        <v>1325</v>
      </c>
      <c r="E379" s="5">
        <v>0</v>
      </c>
      <c r="G379" s="5">
        <v>0</v>
      </c>
      <c r="I379" s="9">
        <f t="shared" si="120"/>
        <v>0</v>
      </c>
      <c r="K379" s="21">
        <f t="shared" si="121"/>
        <v>0</v>
      </c>
      <c r="M379" s="9">
        <v>0</v>
      </c>
      <c r="O379" s="9">
        <v>0</v>
      </c>
      <c r="Q379" s="9">
        <f t="shared" si="122"/>
        <v>0</v>
      </c>
      <c r="S379" s="21">
        <f t="shared" si="123"/>
        <v>0</v>
      </c>
      <c r="U379" s="9">
        <v>0</v>
      </c>
      <c r="W379" s="9">
        <v>0</v>
      </c>
      <c r="Y379" s="9">
        <f t="shared" si="124"/>
        <v>0</v>
      </c>
      <c r="AA379" s="21">
        <f t="shared" si="125"/>
        <v>0</v>
      </c>
      <c r="AC379" s="9">
        <v>0</v>
      </c>
      <c r="AE379" s="9">
        <v>305</v>
      </c>
      <c r="AG379" s="9">
        <f t="shared" si="126"/>
        <v>-305</v>
      </c>
      <c r="AI379" s="21" t="str">
        <f t="shared" si="127"/>
        <v>N.M.</v>
      </c>
    </row>
    <row r="380" spans="1:35" ht="12.75" outlineLevel="1">
      <c r="A380" s="1" t="s">
        <v>914</v>
      </c>
      <c r="B380" s="16" t="s">
        <v>915</v>
      </c>
      <c r="C380" s="1" t="s">
        <v>1325</v>
      </c>
      <c r="E380" s="5">
        <v>0</v>
      </c>
      <c r="G380" s="5">
        <v>0</v>
      </c>
      <c r="I380" s="9">
        <f t="shared" si="120"/>
        <v>0</v>
      </c>
      <c r="K380" s="21">
        <f t="shared" si="121"/>
        <v>0</v>
      </c>
      <c r="M380" s="9">
        <v>0</v>
      </c>
      <c r="O380" s="9">
        <v>0</v>
      </c>
      <c r="Q380" s="9">
        <f t="shared" si="122"/>
        <v>0</v>
      </c>
      <c r="S380" s="21">
        <f t="shared" si="123"/>
        <v>0</v>
      </c>
      <c r="U380" s="9">
        <v>0</v>
      </c>
      <c r="W380" s="9">
        <v>0</v>
      </c>
      <c r="Y380" s="9">
        <f t="shared" si="124"/>
        <v>0</v>
      </c>
      <c r="AA380" s="21">
        <f t="shared" si="125"/>
        <v>0</v>
      </c>
      <c r="AC380" s="9">
        <v>545</v>
      </c>
      <c r="AE380" s="9">
        <v>0</v>
      </c>
      <c r="AG380" s="9">
        <f t="shared" si="126"/>
        <v>545</v>
      </c>
      <c r="AI380" s="21" t="str">
        <f t="shared" si="127"/>
        <v>N.M.</v>
      </c>
    </row>
    <row r="381" spans="1:35" ht="12.75" outlineLevel="1">
      <c r="A381" s="1" t="s">
        <v>916</v>
      </c>
      <c r="B381" s="16" t="s">
        <v>917</v>
      </c>
      <c r="C381" s="1" t="s">
        <v>1326</v>
      </c>
      <c r="E381" s="5">
        <v>0</v>
      </c>
      <c r="G381" s="5">
        <v>0</v>
      </c>
      <c r="I381" s="9">
        <f t="shared" si="120"/>
        <v>0</v>
      </c>
      <c r="K381" s="21">
        <f t="shared" si="121"/>
        <v>0</v>
      </c>
      <c r="M381" s="9">
        <v>0</v>
      </c>
      <c r="O381" s="9">
        <v>0</v>
      </c>
      <c r="Q381" s="9">
        <f t="shared" si="122"/>
        <v>0</v>
      </c>
      <c r="S381" s="21">
        <f t="shared" si="123"/>
        <v>0</v>
      </c>
      <c r="U381" s="9">
        <v>0</v>
      </c>
      <c r="W381" s="9">
        <v>0</v>
      </c>
      <c r="Y381" s="9">
        <f t="shared" si="124"/>
        <v>0</v>
      </c>
      <c r="AA381" s="21">
        <f t="shared" si="125"/>
        <v>0</v>
      </c>
      <c r="AC381" s="9">
        <v>0</v>
      </c>
      <c r="AE381" s="9">
        <v>133772.01</v>
      </c>
      <c r="AG381" s="9">
        <f t="shared" si="126"/>
        <v>-133772.01</v>
      </c>
      <c r="AI381" s="21" t="str">
        <f t="shared" si="127"/>
        <v>N.M.</v>
      </c>
    </row>
    <row r="382" spans="1:35" ht="12.75" outlineLevel="1">
      <c r="A382" s="1" t="s">
        <v>918</v>
      </c>
      <c r="B382" s="16" t="s">
        <v>919</v>
      </c>
      <c r="C382" s="1" t="s">
        <v>1326</v>
      </c>
      <c r="E382" s="5">
        <v>0</v>
      </c>
      <c r="G382" s="5">
        <v>49035</v>
      </c>
      <c r="I382" s="9">
        <f t="shared" si="120"/>
        <v>-49035</v>
      </c>
      <c r="K382" s="21" t="str">
        <f t="shared" si="121"/>
        <v>N.M.</v>
      </c>
      <c r="M382" s="9">
        <v>0</v>
      </c>
      <c r="O382" s="9">
        <v>147105</v>
      </c>
      <c r="Q382" s="9">
        <f t="shared" si="122"/>
        <v>-147105</v>
      </c>
      <c r="S382" s="21" t="str">
        <f t="shared" si="123"/>
        <v>N.M.</v>
      </c>
      <c r="U382" s="9">
        <v>0</v>
      </c>
      <c r="W382" s="9">
        <v>147105</v>
      </c>
      <c r="Y382" s="9">
        <f t="shared" si="124"/>
        <v>-147105</v>
      </c>
      <c r="AA382" s="21" t="str">
        <f t="shared" si="125"/>
        <v>N.M.</v>
      </c>
      <c r="AC382" s="9">
        <v>147094.37</v>
      </c>
      <c r="AE382" s="9">
        <v>441315</v>
      </c>
      <c r="AG382" s="9">
        <f t="shared" si="126"/>
        <v>-294220.63</v>
      </c>
      <c r="AI382" s="21">
        <f t="shared" si="127"/>
        <v>-0.6666907537699829</v>
      </c>
    </row>
    <row r="383" spans="1:35" ht="12.75" outlineLevel="1">
      <c r="A383" s="1" t="s">
        <v>920</v>
      </c>
      <c r="B383" s="16" t="s">
        <v>921</v>
      </c>
      <c r="C383" s="1" t="s">
        <v>1326</v>
      </c>
      <c r="E383" s="5">
        <v>56563.2</v>
      </c>
      <c r="G383" s="5">
        <v>0</v>
      </c>
      <c r="I383" s="9">
        <f t="shared" si="120"/>
        <v>56563.2</v>
      </c>
      <c r="K383" s="21" t="str">
        <f t="shared" si="121"/>
        <v>N.M.</v>
      </c>
      <c r="M383" s="9">
        <v>169689.6</v>
      </c>
      <c r="O383" s="9">
        <v>0</v>
      </c>
      <c r="Q383" s="9">
        <f t="shared" si="122"/>
        <v>169689.6</v>
      </c>
      <c r="S383" s="21" t="str">
        <f t="shared" si="123"/>
        <v>N.M.</v>
      </c>
      <c r="U383" s="9">
        <v>169689.6</v>
      </c>
      <c r="W383" s="9">
        <v>0</v>
      </c>
      <c r="Y383" s="9">
        <f t="shared" si="124"/>
        <v>169689.6</v>
      </c>
      <c r="AA383" s="21" t="str">
        <f t="shared" si="125"/>
        <v>N.M.</v>
      </c>
      <c r="AC383" s="9">
        <v>509068.8</v>
      </c>
      <c r="AE383" s="9">
        <v>0</v>
      </c>
      <c r="AG383" s="9">
        <f t="shared" si="126"/>
        <v>509068.8</v>
      </c>
      <c r="AI383" s="21" t="str">
        <f t="shared" si="127"/>
        <v>N.M.</v>
      </c>
    </row>
    <row r="384" spans="1:35" ht="12.75" outlineLevel="1">
      <c r="A384" s="1" t="s">
        <v>922</v>
      </c>
      <c r="B384" s="16" t="s">
        <v>923</v>
      </c>
      <c r="C384" s="1" t="s">
        <v>1327</v>
      </c>
      <c r="E384" s="5">
        <v>0</v>
      </c>
      <c r="G384" s="5">
        <v>9000</v>
      </c>
      <c r="I384" s="9">
        <f t="shared" si="120"/>
        <v>-9000</v>
      </c>
      <c r="K384" s="21" t="str">
        <f t="shared" si="121"/>
        <v>N.M.</v>
      </c>
      <c r="M384" s="9">
        <v>0</v>
      </c>
      <c r="O384" s="9">
        <v>9000</v>
      </c>
      <c r="Q384" s="9">
        <f t="shared" si="122"/>
        <v>-9000</v>
      </c>
      <c r="S384" s="21" t="str">
        <f t="shared" si="123"/>
        <v>N.M.</v>
      </c>
      <c r="U384" s="9">
        <v>0</v>
      </c>
      <c r="W384" s="9">
        <v>9000</v>
      </c>
      <c r="Y384" s="9">
        <f t="shared" si="124"/>
        <v>-9000</v>
      </c>
      <c r="AA384" s="21" t="str">
        <f t="shared" si="125"/>
        <v>N.M.</v>
      </c>
      <c r="AC384" s="9">
        <v>28000</v>
      </c>
      <c r="AE384" s="9">
        <v>-1429400</v>
      </c>
      <c r="AG384" s="9">
        <f t="shared" si="126"/>
        <v>1457400</v>
      </c>
      <c r="AI384" s="21">
        <f t="shared" si="127"/>
        <v>1.019588638589618</v>
      </c>
    </row>
    <row r="385" spans="1:35" ht="12.75" outlineLevel="1">
      <c r="A385" s="1" t="s">
        <v>924</v>
      </c>
      <c r="B385" s="16" t="s">
        <v>925</v>
      </c>
      <c r="C385" s="1" t="s">
        <v>1327</v>
      </c>
      <c r="E385" s="5">
        <v>0</v>
      </c>
      <c r="G385" s="5">
        <v>0</v>
      </c>
      <c r="I385" s="9">
        <f t="shared" si="120"/>
        <v>0</v>
      </c>
      <c r="K385" s="21">
        <f t="shared" si="121"/>
        <v>0</v>
      </c>
      <c r="M385" s="9">
        <v>0</v>
      </c>
      <c r="O385" s="9">
        <v>7355</v>
      </c>
      <c r="Q385" s="9">
        <f t="shared" si="122"/>
        <v>-7355</v>
      </c>
      <c r="S385" s="21" t="str">
        <f t="shared" si="123"/>
        <v>N.M.</v>
      </c>
      <c r="U385" s="9">
        <v>0</v>
      </c>
      <c r="W385" s="9">
        <v>7355</v>
      </c>
      <c r="Y385" s="9">
        <f t="shared" si="124"/>
        <v>-7355</v>
      </c>
      <c r="AA385" s="21" t="str">
        <f t="shared" si="125"/>
        <v>N.M.</v>
      </c>
      <c r="AC385" s="9">
        <v>0</v>
      </c>
      <c r="AE385" s="9">
        <v>54697.84</v>
      </c>
      <c r="AG385" s="9">
        <f t="shared" si="126"/>
        <v>-54697.84</v>
      </c>
      <c r="AI385" s="21" t="str">
        <f t="shared" si="127"/>
        <v>N.M.</v>
      </c>
    </row>
    <row r="386" spans="1:35" ht="12.75" outlineLevel="1">
      <c r="A386" s="1" t="s">
        <v>926</v>
      </c>
      <c r="B386" s="16" t="s">
        <v>927</v>
      </c>
      <c r="C386" s="1" t="s">
        <v>1327</v>
      </c>
      <c r="E386" s="5">
        <v>0</v>
      </c>
      <c r="G386" s="5">
        <v>3946.35</v>
      </c>
      <c r="I386" s="9">
        <f t="shared" si="120"/>
        <v>-3946.35</v>
      </c>
      <c r="K386" s="21" t="str">
        <f t="shared" si="121"/>
        <v>N.M.</v>
      </c>
      <c r="M386" s="9">
        <v>2404.51</v>
      </c>
      <c r="O386" s="9">
        <v>8254.47</v>
      </c>
      <c r="Q386" s="9">
        <f t="shared" si="122"/>
        <v>-5849.959999999999</v>
      </c>
      <c r="S386" s="21">
        <f t="shared" si="123"/>
        <v>-0.7087020729374508</v>
      </c>
      <c r="U386" s="9">
        <v>2404.51</v>
      </c>
      <c r="W386" s="9">
        <v>8254.47</v>
      </c>
      <c r="Y386" s="9">
        <f t="shared" si="124"/>
        <v>-5849.959999999999</v>
      </c>
      <c r="AA386" s="21">
        <f t="shared" si="125"/>
        <v>-0.7087020729374508</v>
      </c>
      <c r="AC386" s="9">
        <v>101903.88</v>
      </c>
      <c r="AE386" s="9">
        <v>8254.47</v>
      </c>
      <c r="AG386" s="9">
        <f t="shared" si="126"/>
        <v>93649.41</v>
      </c>
      <c r="AI386" s="21" t="str">
        <f t="shared" si="127"/>
        <v>N.M.</v>
      </c>
    </row>
    <row r="387" spans="1:35" ht="12.75" outlineLevel="1">
      <c r="A387" s="1" t="s">
        <v>928</v>
      </c>
      <c r="B387" s="16" t="s">
        <v>929</v>
      </c>
      <c r="C387" s="1" t="s">
        <v>1327</v>
      </c>
      <c r="E387" s="5">
        <v>2342.86</v>
      </c>
      <c r="G387" s="5">
        <v>0</v>
      </c>
      <c r="I387" s="9">
        <f t="shared" si="120"/>
        <v>2342.86</v>
      </c>
      <c r="K387" s="21" t="str">
        <f t="shared" si="121"/>
        <v>N.M.</v>
      </c>
      <c r="M387" s="9">
        <v>5577.83</v>
      </c>
      <c r="O387" s="9">
        <v>0</v>
      </c>
      <c r="Q387" s="9">
        <f t="shared" si="122"/>
        <v>5577.83</v>
      </c>
      <c r="S387" s="21" t="str">
        <f t="shared" si="123"/>
        <v>N.M.</v>
      </c>
      <c r="U387" s="9">
        <v>5577.83</v>
      </c>
      <c r="W387" s="9">
        <v>0</v>
      </c>
      <c r="Y387" s="9">
        <f t="shared" si="124"/>
        <v>5577.83</v>
      </c>
      <c r="AA387" s="21" t="str">
        <f t="shared" si="125"/>
        <v>N.M.</v>
      </c>
      <c r="AC387" s="9">
        <v>5577.83</v>
      </c>
      <c r="AE387" s="9">
        <v>0</v>
      </c>
      <c r="AG387" s="9">
        <f t="shared" si="126"/>
        <v>5577.83</v>
      </c>
      <c r="AI387" s="21" t="str">
        <f t="shared" si="127"/>
        <v>N.M.</v>
      </c>
    </row>
    <row r="388" spans="1:35" ht="12.75" outlineLevel="1">
      <c r="A388" s="1" t="s">
        <v>930</v>
      </c>
      <c r="B388" s="16" t="s">
        <v>931</v>
      </c>
      <c r="C388" s="1" t="s">
        <v>1328</v>
      </c>
      <c r="E388" s="5">
        <v>0</v>
      </c>
      <c r="G388" s="5">
        <v>100</v>
      </c>
      <c r="I388" s="9">
        <f t="shared" si="120"/>
        <v>-100</v>
      </c>
      <c r="K388" s="21" t="str">
        <f t="shared" si="121"/>
        <v>N.M.</v>
      </c>
      <c r="M388" s="9">
        <v>0</v>
      </c>
      <c r="O388" s="9">
        <v>100</v>
      </c>
      <c r="Q388" s="9">
        <f t="shared" si="122"/>
        <v>-100</v>
      </c>
      <c r="S388" s="21" t="str">
        <f t="shared" si="123"/>
        <v>N.M.</v>
      </c>
      <c r="U388" s="9">
        <v>0</v>
      </c>
      <c r="W388" s="9">
        <v>100</v>
      </c>
      <c r="Y388" s="9">
        <f t="shared" si="124"/>
        <v>-100</v>
      </c>
      <c r="AA388" s="21" t="str">
        <f t="shared" si="125"/>
        <v>N.M.</v>
      </c>
      <c r="AC388" s="9">
        <v>0</v>
      </c>
      <c r="AE388" s="9">
        <v>100</v>
      </c>
      <c r="AG388" s="9">
        <f t="shared" si="126"/>
        <v>-100</v>
      </c>
      <c r="AI388" s="21" t="str">
        <f t="shared" si="127"/>
        <v>N.M.</v>
      </c>
    </row>
    <row r="389" spans="1:35" ht="12.75" outlineLevel="1">
      <c r="A389" s="1" t="s">
        <v>932</v>
      </c>
      <c r="B389" s="16" t="s">
        <v>933</v>
      </c>
      <c r="C389" s="1" t="s">
        <v>1328</v>
      </c>
      <c r="E389" s="5">
        <v>0</v>
      </c>
      <c r="G389" s="5">
        <v>0</v>
      </c>
      <c r="I389" s="9">
        <f t="shared" si="120"/>
        <v>0</v>
      </c>
      <c r="K389" s="21">
        <f t="shared" si="121"/>
        <v>0</v>
      </c>
      <c r="M389" s="9">
        <v>100</v>
      </c>
      <c r="O389" s="9">
        <v>0</v>
      </c>
      <c r="Q389" s="9">
        <f t="shared" si="122"/>
        <v>100</v>
      </c>
      <c r="S389" s="21" t="str">
        <f t="shared" si="123"/>
        <v>N.M.</v>
      </c>
      <c r="U389" s="9">
        <v>100</v>
      </c>
      <c r="W389" s="9">
        <v>0</v>
      </c>
      <c r="Y389" s="9">
        <f t="shared" si="124"/>
        <v>100</v>
      </c>
      <c r="AA389" s="21" t="str">
        <f t="shared" si="125"/>
        <v>N.M.</v>
      </c>
      <c r="AC389" s="9">
        <v>100</v>
      </c>
      <c r="AE389" s="9">
        <v>0</v>
      </c>
      <c r="AG389" s="9">
        <f t="shared" si="126"/>
        <v>100</v>
      </c>
      <c r="AI389" s="21" t="str">
        <f t="shared" si="127"/>
        <v>N.M.</v>
      </c>
    </row>
    <row r="390" spans="1:35" ht="12.75" outlineLevel="1">
      <c r="A390" s="1" t="s">
        <v>934</v>
      </c>
      <c r="B390" s="16" t="s">
        <v>935</v>
      </c>
      <c r="C390" s="1" t="s">
        <v>1329</v>
      </c>
      <c r="E390" s="5">
        <v>0</v>
      </c>
      <c r="G390" s="5">
        <v>0</v>
      </c>
      <c r="I390" s="9">
        <f t="shared" si="120"/>
        <v>0</v>
      </c>
      <c r="K390" s="21">
        <f t="shared" si="121"/>
        <v>0</v>
      </c>
      <c r="M390" s="9">
        <v>0</v>
      </c>
      <c r="O390" s="9">
        <v>0</v>
      </c>
      <c r="Q390" s="9">
        <f t="shared" si="122"/>
        <v>0</v>
      </c>
      <c r="S390" s="21">
        <f t="shared" si="123"/>
        <v>0</v>
      </c>
      <c r="U390" s="9">
        <v>0</v>
      </c>
      <c r="W390" s="9">
        <v>0</v>
      </c>
      <c r="Y390" s="9">
        <f t="shared" si="124"/>
        <v>0</v>
      </c>
      <c r="AA390" s="21">
        <f t="shared" si="125"/>
        <v>0</v>
      </c>
      <c r="AC390" s="9">
        <v>0</v>
      </c>
      <c r="AE390" s="9">
        <v>106.77</v>
      </c>
      <c r="AG390" s="9">
        <f t="shared" si="126"/>
        <v>-106.77</v>
      </c>
      <c r="AI390" s="21" t="str">
        <f t="shared" si="127"/>
        <v>N.M.</v>
      </c>
    </row>
    <row r="391" spans="1:35" ht="12.75" outlineLevel="1">
      <c r="A391" s="1" t="s">
        <v>936</v>
      </c>
      <c r="B391" s="16" t="s">
        <v>937</v>
      </c>
      <c r="C391" s="1" t="s">
        <v>1329</v>
      </c>
      <c r="E391" s="5">
        <v>0</v>
      </c>
      <c r="G391" s="5">
        <v>0</v>
      </c>
      <c r="I391" s="9">
        <f t="shared" si="120"/>
        <v>0</v>
      </c>
      <c r="K391" s="21">
        <f t="shared" si="121"/>
        <v>0</v>
      </c>
      <c r="M391" s="9">
        <v>0</v>
      </c>
      <c r="O391" s="9">
        <v>0</v>
      </c>
      <c r="Q391" s="9">
        <f t="shared" si="122"/>
        <v>0</v>
      </c>
      <c r="S391" s="21">
        <f t="shared" si="123"/>
        <v>0</v>
      </c>
      <c r="U391" s="9">
        <v>0</v>
      </c>
      <c r="W391" s="9">
        <v>0</v>
      </c>
      <c r="Y391" s="9">
        <f t="shared" si="124"/>
        <v>0</v>
      </c>
      <c r="AA391" s="21">
        <f t="shared" si="125"/>
        <v>0</v>
      </c>
      <c r="AC391" s="9">
        <v>0</v>
      </c>
      <c r="AE391" s="9">
        <v>83.86</v>
      </c>
      <c r="AG391" s="9">
        <f t="shared" si="126"/>
        <v>-83.86</v>
      </c>
      <c r="AI391" s="21" t="str">
        <f t="shared" si="127"/>
        <v>N.M.</v>
      </c>
    </row>
    <row r="392" spans="1:35" ht="12.75" outlineLevel="1">
      <c r="A392" s="1" t="s">
        <v>938</v>
      </c>
      <c r="B392" s="16" t="s">
        <v>939</v>
      </c>
      <c r="C392" s="1" t="s">
        <v>1329</v>
      </c>
      <c r="E392" s="5">
        <v>0</v>
      </c>
      <c r="G392" s="5">
        <v>0</v>
      </c>
      <c r="I392" s="9">
        <f t="shared" si="120"/>
        <v>0</v>
      </c>
      <c r="K392" s="21">
        <f t="shared" si="121"/>
        <v>0</v>
      </c>
      <c r="M392" s="9">
        <v>211.72</v>
      </c>
      <c r="O392" s="9">
        <v>0</v>
      </c>
      <c r="Q392" s="9">
        <f t="shared" si="122"/>
        <v>211.72</v>
      </c>
      <c r="S392" s="21" t="str">
        <f t="shared" si="123"/>
        <v>N.M.</v>
      </c>
      <c r="U392" s="9">
        <v>211.72</v>
      </c>
      <c r="W392" s="9">
        <v>0</v>
      </c>
      <c r="Y392" s="9">
        <f t="shared" si="124"/>
        <v>211.72</v>
      </c>
      <c r="AA392" s="21" t="str">
        <f t="shared" si="125"/>
        <v>N.M.</v>
      </c>
      <c r="AC392" s="9">
        <v>5119.6</v>
      </c>
      <c r="AE392" s="9">
        <v>31154</v>
      </c>
      <c r="AG392" s="9">
        <f t="shared" si="126"/>
        <v>-26034.4</v>
      </c>
      <c r="AI392" s="21">
        <f t="shared" si="127"/>
        <v>-0.8356679720100149</v>
      </c>
    </row>
    <row r="393" spans="1:35" ht="12.75" outlineLevel="1">
      <c r="A393" s="1" t="s">
        <v>940</v>
      </c>
      <c r="B393" s="16" t="s">
        <v>941</v>
      </c>
      <c r="C393" s="1" t="s">
        <v>1329</v>
      </c>
      <c r="E393" s="5">
        <v>0</v>
      </c>
      <c r="G393" s="5">
        <v>3462</v>
      </c>
      <c r="I393" s="9">
        <f t="shared" si="120"/>
        <v>-3462</v>
      </c>
      <c r="K393" s="21" t="str">
        <f t="shared" si="121"/>
        <v>N.M.</v>
      </c>
      <c r="M393" s="9">
        <v>0</v>
      </c>
      <c r="O393" s="9">
        <v>10386</v>
      </c>
      <c r="Q393" s="9">
        <f t="shared" si="122"/>
        <v>-10386</v>
      </c>
      <c r="S393" s="21" t="str">
        <f t="shared" si="123"/>
        <v>N.M.</v>
      </c>
      <c r="U393" s="9">
        <v>0</v>
      </c>
      <c r="W393" s="9">
        <v>10386</v>
      </c>
      <c r="Y393" s="9">
        <f t="shared" si="124"/>
        <v>-10386</v>
      </c>
      <c r="AA393" s="21" t="str">
        <f t="shared" si="125"/>
        <v>N.M.</v>
      </c>
      <c r="AC393" s="9">
        <v>31154</v>
      </c>
      <c r="AE393" s="9">
        <v>10386</v>
      </c>
      <c r="AG393" s="9">
        <f t="shared" si="126"/>
        <v>20768</v>
      </c>
      <c r="AI393" s="21">
        <f t="shared" si="127"/>
        <v>1.9996148661659927</v>
      </c>
    </row>
    <row r="394" spans="1:35" ht="12.75" outlineLevel="1">
      <c r="A394" s="1" t="s">
        <v>942</v>
      </c>
      <c r="B394" s="16" t="s">
        <v>943</v>
      </c>
      <c r="C394" s="1" t="s">
        <v>1329</v>
      </c>
      <c r="E394" s="5">
        <v>2925</v>
      </c>
      <c r="G394" s="5">
        <v>0</v>
      </c>
      <c r="I394" s="9">
        <f t="shared" si="120"/>
        <v>2925</v>
      </c>
      <c r="K394" s="21" t="str">
        <f t="shared" si="121"/>
        <v>N.M.</v>
      </c>
      <c r="M394" s="9">
        <v>8775</v>
      </c>
      <c r="O394" s="9">
        <v>0</v>
      </c>
      <c r="Q394" s="9">
        <f t="shared" si="122"/>
        <v>8775</v>
      </c>
      <c r="S394" s="21" t="str">
        <f t="shared" si="123"/>
        <v>N.M.</v>
      </c>
      <c r="U394" s="9">
        <v>8775</v>
      </c>
      <c r="W394" s="9">
        <v>0</v>
      </c>
      <c r="Y394" s="9">
        <f t="shared" si="124"/>
        <v>8775</v>
      </c>
      <c r="AA394" s="21" t="str">
        <f t="shared" si="125"/>
        <v>N.M.</v>
      </c>
      <c r="AC394" s="9">
        <v>8775</v>
      </c>
      <c r="AE394" s="9">
        <v>0</v>
      </c>
      <c r="AG394" s="9">
        <f t="shared" si="126"/>
        <v>8775</v>
      </c>
      <c r="AI394" s="21" t="str">
        <f t="shared" si="127"/>
        <v>N.M.</v>
      </c>
    </row>
    <row r="395" spans="1:35" ht="12.75" outlineLevel="1">
      <c r="A395" s="1" t="s">
        <v>944</v>
      </c>
      <c r="B395" s="16" t="s">
        <v>945</v>
      </c>
      <c r="C395" s="1" t="s">
        <v>1330</v>
      </c>
      <c r="E395" s="5">
        <v>-77236.081</v>
      </c>
      <c r="G395" s="5">
        <v>-109492.236</v>
      </c>
      <c r="I395" s="9">
        <f t="shared" si="120"/>
        <v>32256.155</v>
      </c>
      <c r="K395" s="21">
        <f t="shared" si="121"/>
        <v>0.2945976461746566</v>
      </c>
      <c r="M395" s="9">
        <v>-273909.571</v>
      </c>
      <c r="O395" s="9">
        <v>-271998.344</v>
      </c>
      <c r="Q395" s="9">
        <f t="shared" si="122"/>
        <v>-1911.2270000000135</v>
      </c>
      <c r="S395" s="21">
        <f t="shared" si="123"/>
        <v>-0.007026612632612255</v>
      </c>
      <c r="U395" s="9">
        <v>-273909.571</v>
      </c>
      <c r="W395" s="9">
        <v>-271998.344</v>
      </c>
      <c r="Y395" s="9">
        <f t="shared" si="124"/>
        <v>-1911.2270000000135</v>
      </c>
      <c r="AA395" s="21">
        <f t="shared" si="125"/>
        <v>-0.007026612632612255</v>
      </c>
      <c r="AC395" s="9">
        <v>-1042215.49</v>
      </c>
      <c r="AE395" s="9">
        <v>-1037559.152</v>
      </c>
      <c r="AG395" s="9">
        <f t="shared" si="126"/>
        <v>-4656.337999999989</v>
      </c>
      <c r="AI395" s="21">
        <f t="shared" si="127"/>
        <v>-0.004487780760281886</v>
      </c>
    </row>
    <row r="396" spans="1:35" ht="12.75" outlineLevel="1">
      <c r="A396" s="1" t="s">
        <v>946</v>
      </c>
      <c r="B396" s="16" t="s">
        <v>947</v>
      </c>
      <c r="C396" s="1" t="s">
        <v>1331</v>
      </c>
      <c r="E396" s="5">
        <v>-764.971</v>
      </c>
      <c r="G396" s="5">
        <v>-1245.225</v>
      </c>
      <c r="I396" s="9">
        <f t="shared" si="120"/>
        <v>480.2539999999999</v>
      </c>
      <c r="K396" s="21">
        <f t="shared" si="121"/>
        <v>0.38567648416952754</v>
      </c>
      <c r="M396" s="9">
        <v>-2617.512</v>
      </c>
      <c r="O396" s="9">
        <v>-2775.996</v>
      </c>
      <c r="Q396" s="9">
        <f t="shared" si="122"/>
        <v>158.48399999999992</v>
      </c>
      <c r="S396" s="21">
        <f t="shared" si="123"/>
        <v>0.05709086036147023</v>
      </c>
      <c r="U396" s="9">
        <v>-2617.512</v>
      </c>
      <c r="W396" s="9">
        <v>-2775.996</v>
      </c>
      <c r="Y396" s="9">
        <f t="shared" si="124"/>
        <v>158.48399999999992</v>
      </c>
      <c r="AA396" s="21">
        <f t="shared" si="125"/>
        <v>0.05709086036147023</v>
      </c>
      <c r="AC396" s="9">
        <v>-13708.934000000001</v>
      </c>
      <c r="AE396" s="9">
        <v>-11137.006000000001</v>
      </c>
      <c r="AG396" s="9">
        <f t="shared" si="126"/>
        <v>-2571.928</v>
      </c>
      <c r="AI396" s="21">
        <f t="shared" si="127"/>
        <v>-0.2309353160086292</v>
      </c>
    </row>
    <row r="397" spans="1:35" ht="12.75" outlineLevel="1">
      <c r="A397" s="1" t="s">
        <v>948</v>
      </c>
      <c r="B397" s="16" t="s">
        <v>949</v>
      </c>
      <c r="C397" s="1" t="s">
        <v>1332</v>
      </c>
      <c r="E397" s="5">
        <v>-579.678</v>
      </c>
      <c r="G397" s="5">
        <v>-951.165</v>
      </c>
      <c r="I397" s="9">
        <f t="shared" si="120"/>
        <v>371.48699999999997</v>
      </c>
      <c r="K397" s="21">
        <f t="shared" si="121"/>
        <v>0.39055999747677844</v>
      </c>
      <c r="M397" s="9">
        <v>-1987.5590000000002</v>
      </c>
      <c r="O397" s="9">
        <v>-2123.686</v>
      </c>
      <c r="Q397" s="9">
        <f t="shared" si="122"/>
        <v>136.12699999999995</v>
      </c>
      <c r="S397" s="21">
        <f t="shared" si="123"/>
        <v>0.06409940075886922</v>
      </c>
      <c r="U397" s="9">
        <v>-1987.5590000000002</v>
      </c>
      <c r="W397" s="9">
        <v>-2123.686</v>
      </c>
      <c r="Y397" s="9">
        <f t="shared" si="124"/>
        <v>136.12699999999995</v>
      </c>
      <c r="AA397" s="21">
        <f t="shared" si="125"/>
        <v>0.06409940075886922</v>
      </c>
      <c r="AC397" s="9">
        <v>-10350.817</v>
      </c>
      <c r="AE397" s="9">
        <v>-8497.876</v>
      </c>
      <c r="AG397" s="9">
        <f t="shared" si="126"/>
        <v>-1852.940999999999</v>
      </c>
      <c r="AI397" s="21">
        <f t="shared" si="127"/>
        <v>-0.2180475450571412</v>
      </c>
    </row>
    <row r="398" spans="1:35" ht="12.75" outlineLevel="1">
      <c r="A398" s="1" t="s">
        <v>950</v>
      </c>
      <c r="B398" s="16" t="s">
        <v>951</v>
      </c>
      <c r="C398" s="1" t="s">
        <v>1333</v>
      </c>
      <c r="E398" s="5">
        <v>0</v>
      </c>
      <c r="G398" s="5">
        <v>0</v>
      </c>
      <c r="I398" s="9">
        <f t="shared" si="120"/>
        <v>0</v>
      </c>
      <c r="K398" s="21">
        <f t="shared" si="121"/>
        <v>0</v>
      </c>
      <c r="M398" s="9">
        <v>0</v>
      </c>
      <c r="O398" s="9">
        <v>0</v>
      </c>
      <c r="Q398" s="9">
        <f t="shared" si="122"/>
        <v>0</v>
      </c>
      <c r="S398" s="21">
        <f t="shared" si="123"/>
        <v>0</v>
      </c>
      <c r="U398" s="9">
        <v>0</v>
      </c>
      <c r="W398" s="9">
        <v>0</v>
      </c>
      <c r="Y398" s="9">
        <f t="shared" si="124"/>
        <v>0</v>
      </c>
      <c r="AA398" s="21">
        <f t="shared" si="125"/>
        <v>0</v>
      </c>
      <c r="AC398" s="9">
        <v>1748.07</v>
      </c>
      <c r="AE398" s="9">
        <v>11250</v>
      </c>
      <c r="AG398" s="9">
        <f t="shared" si="126"/>
        <v>-9501.93</v>
      </c>
      <c r="AI398" s="21">
        <f t="shared" si="127"/>
        <v>-0.844616</v>
      </c>
    </row>
    <row r="399" spans="1:35" ht="12.75" outlineLevel="1">
      <c r="A399" s="1" t="s">
        <v>952</v>
      </c>
      <c r="B399" s="16" t="s">
        <v>953</v>
      </c>
      <c r="C399" s="1" t="s">
        <v>1333</v>
      </c>
      <c r="E399" s="5">
        <v>0</v>
      </c>
      <c r="G399" s="5">
        <v>1250</v>
      </c>
      <c r="I399" s="9">
        <f t="shared" si="120"/>
        <v>-1250</v>
      </c>
      <c r="K399" s="21" t="str">
        <f t="shared" si="121"/>
        <v>N.M.</v>
      </c>
      <c r="M399" s="9">
        <v>0</v>
      </c>
      <c r="O399" s="9">
        <v>3750</v>
      </c>
      <c r="Q399" s="9">
        <f t="shared" si="122"/>
        <v>-3750</v>
      </c>
      <c r="S399" s="21" t="str">
        <f t="shared" si="123"/>
        <v>N.M.</v>
      </c>
      <c r="U399" s="9">
        <v>0</v>
      </c>
      <c r="W399" s="9">
        <v>3750</v>
      </c>
      <c r="Y399" s="9">
        <f t="shared" si="124"/>
        <v>-3750</v>
      </c>
      <c r="AA399" s="21" t="str">
        <f t="shared" si="125"/>
        <v>N.M.</v>
      </c>
      <c r="AC399" s="9">
        <v>11250</v>
      </c>
      <c r="AE399" s="9">
        <v>3750</v>
      </c>
      <c r="AG399" s="9">
        <f t="shared" si="126"/>
        <v>7500</v>
      </c>
      <c r="AI399" s="21">
        <f t="shared" si="127"/>
        <v>2</v>
      </c>
    </row>
    <row r="400" spans="1:35" ht="12.75" outlineLevel="1">
      <c r="A400" s="1" t="s">
        <v>954</v>
      </c>
      <c r="B400" s="16" t="s">
        <v>955</v>
      </c>
      <c r="C400" s="1" t="s">
        <v>1333</v>
      </c>
      <c r="E400" s="5">
        <v>1002</v>
      </c>
      <c r="G400" s="5">
        <v>0</v>
      </c>
      <c r="I400" s="9">
        <f t="shared" si="120"/>
        <v>1002</v>
      </c>
      <c r="K400" s="21" t="str">
        <f t="shared" si="121"/>
        <v>N.M.</v>
      </c>
      <c r="M400" s="9">
        <v>3006</v>
      </c>
      <c r="O400" s="9">
        <v>0</v>
      </c>
      <c r="Q400" s="9">
        <f t="shared" si="122"/>
        <v>3006</v>
      </c>
      <c r="S400" s="21" t="str">
        <f t="shared" si="123"/>
        <v>N.M.</v>
      </c>
      <c r="U400" s="9">
        <v>3006</v>
      </c>
      <c r="W400" s="9">
        <v>0</v>
      </c>
      <c r="Y400" s="9">
        <f t="shared" si="124"/>
        <v>3006</v>
      </c>
      <c r="AA400" s="21" t="str">
        <f t="shared" si="125"/>
        <v>N.M.</v>
      </c>
      <c r="AC400" s="9">
        <v>3006</v>
      </c>
      <c r="AE400" s="9">
        <v>0</v>
      </c>
      <c r="AG400" s="9">
        <f t="shared" si="126"/>
        <v>3006</v>
      </c>
      <c r="AI400" s="21" t="str">
        <f t="shared" si="127"/>
        <v>N.M.</v>
      </c>
    </row>
    <row r="401" spans="1:68" s="16" customFormat="1" ht="12.75">
      <c r="A401" s="16" t="s">
        <v>38</v>
      </c>
      <c r="B401" s="114"/>
      <c r="C401" s="16" t="s">
        <v>39</v>
      </c>
      <c r="D401" s="9"/>
      <c r="E401" s="9">
        <v>875285.0959999999</v>
      </c>
      <c r="F401" s="9"/>
      <c r="G401" s="9">
        <v>871490.3139999999</v>
      </c>
      <c r="H401" s="9"/>
      <c r="I401" s="9">
        <f aca="true" t="shared" si="128" ref="I401:I413">+E401-G401</f>
        <v>3794.7820000000065</v>
      </c>
      <c r="J401" s="44" t="str">
        <f>IF((+E401-G401)=(I401),"  ",$AO$515)</f>
        <v>  </v>
      </c>
      <c r="K401" s="38">
        <f aca="true" t="shared" si="129" ref="K401:K413">IF(G401&lt;0,IF(I401=0,0,IF(OR(G401=0,E401=0),"N.M.",IF(ABS(I401/G401)&gt;=10,"N.M.",I401/(-G401)))),IF(I401=0,0,IF(OR(G401=0,E401=0),"N.M.",IF(ABS(I401/G401)&gt;=10,"N.M.",I401/G401))))</f>
        <v>0.00435435935321251</v>
      </c>
      <c r="L401" s="45"/>
      <c r="M401" s="5">
        <v>1180388.6280000003</v>
      </c>
      <c r="N401" s="9"/>
      <c r="O401" s="5">
        <v>2803215.2630000003</v>
      </c>
      <c r="P401" s="9"/>
      <c r="Q401" s="9">
        <f aca="true" t="shared" si="130" ref="Q401:Q413">(+M401-O401)</f>
        <v>-1622826.635</v>
      </c>
      <c r="R401" s="44" t="str">
        <f>IF((+M401-O401)=(Q401),"  ",$AO$515)</f>
        <v>  </v>
      </c>
      <c r="S401" s="38">
        <f aca="true" t="shared" si="131" ref="S401:S413">IF(O401&lt;0,IF(Q401=0,0,IF(OR(O401=0,M401=0),"N.M.",IF(ABS(Q401/O401)&gt;=10,"N.M.",Q401/(-O401)))),IF(Q401=0,0,IF(OR(O401=0,M401=0),"N.M.",IF(ABS(Q401/O401)&gt;=10,"N.M.",Q401/O401))))</f>
        <v>-0.5789161668816155</v>
      </c>
      <c r="T401" s="45"/>
      <c r="U401" s="9">
        <v>1180388.6280000003</v>
      </c>
      <c r="V401" s="9"/>
      <c r="W401" s="9">
        <v>2803215.2630000003</v>
      </c>
      <c r="X401" s="9"/>
      <c r="Y401" s="9">
        <f aca="true" t="shared" si="132" ref="Y401:Y413">(+U401-W401)</f>
        <v>-1622826.635</v>
      </c>
      <c r="Z401" s="44" t="str">
        <f>IF((+U401-W401)=(Y401),"  ",$AO$515)</f>
        <v>  </v>
      </c>
      <c r="AA401" s="38">
        <f aca="true" t="shared" si="133" ref="AA401:AA413">IF(W401&lt;0,IF(Y401=0,0,IF(OR(W401=0,U401=0),"N.M.",IF(ABS(Y401/W401)&gt;=10,"N.M.",Y401/(-W401)))),IF(Y401=0,0,IF(OR(W401=0,U401=0),"N.M.",IF(ABS(Y401/W401)&gt;=10,"N.M.",Y401/W401))))</f>
        <v>-0.5789161668816155</v>
      </c>
      <c r="AB401" s="45"/>
      <c r="AC401" s="9">
        <v>10249339.486999998</v>
      </c>
      <c r="AD401" s="9"/>
      <c r="AE401" s="9">
        <v>8903947.886000002</v>
      </c>
      <c r="AF401" s="9"/>
      <c r="AG401" s="9">
        <f aca="true" t="shared" si="134" ref="AG401:AG413">(+AC401-AE401)</f>
        <v>1345391.600999996</v>
      </c>
      <c r="AH401" s="44" t="str">
        <f>IF((+AC401-AE401)=(AG401),"  ",$AO$515)</f>
        <v>  </v>
      </c>
      <c r="AI401" s="38">
        <f aca="true" t="shared" si="135" ref="AI401:AI413">IF(AE401&lt;0,IF(AG401=0,0,IF(OR(AE401=0,AC401=0),"N.M.",IF(ABS(AG401/AE401)&gt;=10,"N.M.",AG401/(-AE401)))),IF(AG401=0,0,IF(OR(AE401=0,AC401=0),"N.M.",IF(ABS(AG401/AE401)&gt;=10,"N.M.",AG401/AE401))))</f>
        <v>0.1511005700196655</v>
      </c>
      <c r="AJ401" s="9"/>
      <c r="AK401" s="9"/>
      <c r="AL401" s="9"/>
      <c r="AM401" s="9"/>
      <c r="AN401" s="9"/>
      <c r="AO401" s="9"/>
      <c r="AP401" s="115"/>
      <c r="AQ401" s="116"/>
      <c r="AR401" s="45"/>
      <c r="AS401" s="9"/>
      <c r="AT401" s="9"/>
      <c r="AU401" s="9"/>
      <c r="AV401" s="9"/>
      <c r="AW401" s="9"/>
      <c r="AX401" s="115"/>
      <c r="AY401" s="116"/>
      <c r="AZ401" s="45"/>
      <c r="BA401" s="9"/>
      <c r="BB401" s="9"/>
      <c r="BC401" s="9"/>
      <c r="BD401" s="115"/>
      <c r="BE401" s="116"/>
      <c r="BF401" s="45"/>
      <c r="BG401" s="9"/>
      <c r="BH401" s="86"/>
      <c r="BI401" s="9"/>
      <c r="BJ401" s="86"/>
      <c r="BK401" s="9"/>
      <c r="BL401" s="86"/>
      <c r="BM401" s="9"/>
      <c r="BN401" s="86"/>
      <c r="BO401" s="86"/>
      <c r="BP401" s="86"/>
    </row>
    <row r="402" spans="1:35" ht="12.75" outlineLevel="1">
      <c r="A402" s="1" t="s">
        <v>956</v>
      </c>
      <c r="B402" s="16" t="s">
        <v>957</v>
      </c>
      <c r="C402" s="1" t="s">
        <v>1334</v>
      </c>
      <c r="E402" s="5">
        <v>0</v>
      </c>
      <c r="G402" s="5">
        <v>0</v>
      </c>
      <c r="I402" s="9">
        <f t="shared" si="128"/>
        <v>0</v>
      </c>
      <c r="K402" s="21">
        <f t="shared" si="129"/>
        <v>0</v>
      </c>
      <c r="M402" s="9">
        <v>0</v>
      </c>
      <c r="O402" s="9">
        <v>0</v>
      </c>
      <c r="Q402" s="9">
        <f t="shared" si="130"/>
        <v>0</v>
      </c>
      <c r="S402" s="21">
        <f t="shared" si="131"/>
        <v>0</v>
      </c>
      <c r="U402" s="9">
        <v>0</v>
      </c>
      <c r="W402" s="9">
        <v>0</v>
      </c>
      <c r="Y402" s="9">
        <f t="shared" si="132"/>
        <v>0</v>
      </c>
      <c r="AA402" s="21">
        <f t="shared" si="133"/>
        <v>0</v>
      </c>
      <c r="AC402" s="9">
        <v>0</v>
      </c>
      <c r="AE402" s="9">
        <v>191322</v>
      </c>
      <c r="AG402" s="9">
        <f t="shared" si="134"/>
        <v>-191322</v>
      </c>
      <c r="AI402" s="21" t="str">
        <f t="shared" si="135"/>
        <v>N.M.</v>
      </c>
    </row>
    <row r="403" spans="1:35" ht="12.75" outlineLevel="1">
      <c r="A403" s="1" t="s">
        <v>958</v>
      </c>
      <c r="B403" s="16" t="s">
        <v>959</v>
      </c>
      <c r="C403" s="1" t="s">
        <v>1334</v>
      </c>
      <c r="E403" s="5">
        <v>0</v>
      </c>
      <c r="G403" s="5">
        <v>0</v>
      </c>
      <c r="I403" s="9">
        <f t="shared" si="128"/>
        <v>0</v>
      </c>
      <c r="K403" s="21">
        <f t="shared" si="129"/>
        <v>0</v>
      </c>
      <c r="M403" s="9">
        <v>0</v>
      </c>
      <c r="O403" s="9">
        <v>0</v>
      </c>
      <c r="Q403" s="9">
        <f t="shared" si="130"/>
        <v>0</v>
      </c>
      <c r="S403" s="21">
        <f t="shared" si="131"/>
        <v>0</v>
      </c>
      <c r="U403" s="9">
        <v>0</v>
      </c>
      <c r="W403" s="9">
        <v>0</v>
      </c>
      <c r="Y403" s="9">
        <f t="shared" si="132"/>
        <v>0</v>
      </c>
      <c r="AA403" s="21">
        <f t="shared" si="133"/>
        <v>0</v>
      </c>
      <c r="AC403" s="9">
        <v>29977</v>
      </c>
      <c r="AE403" s="9">
        <v>-533560</v>
      </c>
      <c r="AG403" s="9">
        <f t="shared" si="134"/>
        <v>563537</v>
      </c>
      <c r="AI403" s="21">
        <f t="shared" si="135"/>
        <v>1.056182997226179</v>
      </c>
    </row>
    <row r="404" spans="1:35" ht="12.75" outlineLevel="1">
      <c r="A404" s="1" t="s">
        <v>960</v>
      </c>
      <c r="B404" s="16" t="s">
        <v>961</v>
      </c>
      <c r="C404" s="1" t="s">
        <v>1334</v>
      </c>
      <c r="E404" s="5">
        <v>0</v>
      </c>
      <c r="G404" s="5">
        <v>0</v>
      </c>
      <c r="I404" s="9">
        <f t="shared" si="128"/>
        <v>0</v>
      </c>
      <c r="K404" s="21">
        <f t="shared" si="129"/>
        <v>0</v>
      </c>
      <c r="M404" s="9">
        <v>0</v>
      </c>
      <c r="O404" s="9">
        <v>0</v>
      </c>
      <c r="Q404" s="9">
        <f t="shared" si="130"/>
        <v>0</v>
      </c>
      <c r="S404" s="21">
        <f t="shared" si="131"/>
        <v>0</v>
      </c>
      <c r="U404" s="9">
        <v>0</v>
      </c>
      <c r="W404" s="9">
        <v>0</v>
      </c>
      <c r="Y404" s="9">
        <f t="shared" si="132"/>
        <v>0</v>
      </c>
      <c r="AA404" s="21">
        <f t="shared" si="133"/>
        <v>0</v>
      </c>
      <c r="AC404" s="9">
        <v>-267892</v>
      </c>
      <c r="AE404" s="9">
        <v>947593</v>
      </c>
      <c r="AG404" s="9">
        <f t="shared" si="134"/>
        <v>-1215485</v>
      </c>
      <c r="AI404" s="21">
        <f t="shared" si="135"/>
        <v>-1.28270787141737</v>
      </c>
    </row>
    <row r="405" spans="1:35" ht="12.75" outlineLevel="1">
      <c r="A405" s="1" t="s">
        <v>962</v>
      </c>
      <c r="B405" s="16" t="s">
        <v>963</v>
      </c>
      <c r="C405" s="1" t="s">
        <v>1334</v>
      </c>
      <c r="E405" s="5">
        <v>0</v>
      </c>
      <c r="G405" s="5">
        <v>321600</v>
      </c>
      <c r="I405" s="9">
        <f t="shared" si="128"/>
        <v>-321600</v>
      </c>
      <c r="K405" s="21" t="str">
        <f t="shared" si="129"/>
        <v>N.M.</v>
      </c>
      <c r="M405" s="9">
        <v>0</v>
      </c>
      <c r="O405" s="9">
        <v>951400</v>
      </c>
      <c r="Q405" s="9">
        <f t="shared" si="130"/>
        <v>-951400</v>
      </c>
      <c r="S405" s="21" t="str">
        <f t="shared" si="131"/>
        <v>N.M.</v>
      </c>
      <c r="U405" s="9">
        <v>0</v>
      </c>
      <c r="W405" s="9">
        <v>951400</v>
      </c>
      <c r="Y405" s="9">
        <f t="shared" si="132"/>
        <v>-951400</v>
      </c>
      <c r="AA405" s="21" t="str">
        <f t="shared" si="133"/>
        <v>N.M.</v>
      </c>
      <c r="AC405" s="9">
        <v>418710</v>
      </c>
      <c r="AE405" s="9">
        <v>951400</v>
      </c>
      <c r="AG405" s="9">
        <f t="shared" si="134"/>
        <v>-532690</v>
      </c>
      <c r="AI405" s="21">
        <f t="shared" si="135"/>
        <v>-0.5599011982341812</v>
      </c>
    </row>
    <row r="406" spans="1:35" ht="12.75" outlineLevel="1">
      <c r="A406" s="1" t="s">
        <v>964</v>
      </c>
      <c r="B406" s="16" t="s">
        <v>965</v>
      </c>
      <c r="C406" s="1" t="s">
        <v>1334</v>
      </c>
      <c r="E406" s="5">
        <v>14384.74</v>
      </c>
      <c r="G406" s="5">
        <v>0</v>
      </c>
      <c r="I406" s="9">
        <f t="shared" si="128"/>
        <v>14384.74</v>
      </c>
      <c r="K406" s="21" t="str">
        <f t="shared" si="129"/>
        <v>N.M.</v>
      </c>
      <c r="M406" s="9">
        <v>514637.35</v>
      </c>
      <c r="O406" s="9">
        <v>0</v>
      </c>
      <c r="Q406" s="9">
        <f t="shared" si="130"/>
        <v>514637.35</v>
      </c>
      <c r="S406" s="21" t="str">
        <f t="shared" si="131"/>
        <v>N.M.</v>
      </c>
      <c r="U406" s="9">
        <v>514637.35</v>
      </c>
      <c r="W406" s="9">
        <v>0</v>
      </c>
      <c r="Y406" s="9">
        <f t="shared" si="132"/>
        <v>514637.35</v>
      </c>
      <c r="AA406" s="21" t="str">
        <f t="shared" si="133"/>
        <v>N.M.</v>
      </c>
      <c r="AC406" s="9">
        <v>514637.35</v>
      </c>
      <c r="AE406" s="9">
        <v>0</v>
      </c>
      <c r="AG406" s="9">
        <f t="shared" si="134"/>
        <v>514637.35</v>
      </c>
      <c r="AI406" s="21" t="str">
        <f t="shared" si="135"/>
        <v>N.M.</v>
      </c>
    </row>
    <row r="407" spans="1:68" s="16" customFormat="1" ht="12.75">
      <c r="A407" s="16" t="s">
        <v>40</v>
      </c>
      <c r="B407" s="114"/>
      <c r="C407" s="16" t="s">
        <v>94</v>
      </c>
      <c r="D407" s="9"/>
      <c r="E407" s="9">
        <v>14384.74</v>
      </c>
      <c r="F407" s="9"/>
      <c r="G407" s="9">
        <v>321600</v>
      </c>
      <c r="H407" s="9"/>
      <c r="I407" s="9">
        <f t="shared" si="128"/>
        <v>-307215.26</v>
      </c>
      <c r="J407" s="44" t="str">
        <f>IF((+E407-G407)=(I407),"  ",$AO$515)</f>
        <v>  </v>
      </c>
      <c r="K407" s="38">
        <f t="shared" si="129"/>
        <v>-0.9552713308457712</v>
      </c>
      <c r="L407" s="45"/>
      <c r="M407" s="5">
        <v>514637.35</v>
      </c>
      <c r="N407" s="9"/>
      <c r="O407" s="5">
        <v>951400</v>
      </c>
      <c r="P407" s="9"/>
      <c r="Q407" s="9">
        <f t="shared" si="130"/>
        <v>-436762.65</v>
      </c>
      <c r="R407" s="44" t="str">
        <f>IF((+M407-O407)=(Q407),"  ",$AO$515)</f>
        <v>  </v>
      </c>
      <c r="S407" s="38">
        <f t="shared" si="131"/>
        <v>-0.45907362833718734</v>
      </c>
      <c r="T407" s="45"/>
      <c r="U407" s="9">
        <v>514637.35</v>
      </c>
      <c r="V407" s="9"/>
      <c r="W407" s="9">
        <v>951400</v>
      </c>
      <c r="X407" s="9"/>
      <c r="Y407" s="9">
        <f t="shared" si="132"/>
        <v>-436762.65</v>
      </c>
      <c r="Z407" s="44" t="str">
        <f>IF((+U407-W407)=(Y407),"  ",$AO$515)</f>
        <v>  </v>
      </c>
      <c r="AA407" s="38">
        <f t="shared" si="133"/>
        <v>-0.45907362833718734</v>
      </c>
      <c r="AB407" s="45"/>
      <c r="AC407" s="9">
        <v>695432.35</v>
      </c>
      <c r="AD407" s="9"/>
      <c r="AE407" s="9">
        <v>1556755</v>
      </c>
      <c r="AF407" s="9"/>
      <c r="AG407" s="9">
        <f t="shared" si="134"/>
        <v>-861322.65</v>
      </c>
      <c r="AH407" s="44" t="str">
        <f>IF((+AC407-AE407)=(AG407),"  ",$AO$515)</f>
        <v>  </v>
      </c>
      <c r="AI407" s="38">
        <f t="shared" si="135"/>
        <v>-0.5532807988411793</v>
      </c>
      <c r="AJ407" s="9"/>
      <c r="AK407" s="9"/>
      <c r="AL407" s="9"/>
      <c r="AM407" s="9"/>
      <c r="AN407" s="9"/>
      <c r="AO407" s="9"/>
      <c r="AP407" s="115"/>
      <c r="AQ407" s="116"/>
      <c r="AR407" s="45"/>
      <c r="AS407" s="9"/>
      <c r="AT407" s="9"/>
      <c r="AU407" s="9"/>
      <c r="AV407" s="9"/>
      <c r="AW407" s="9"/>
      <c r="AX407" s="115"/>
      <c r="AY407" s="116"/>
      <c r="AZ407" s="45"/>
      <c r="BA407" s="9"/>
      <c r="BB407" s="9"/>
      <c r="BC407" s="9"/>
      <c r="BD407" s="115"/>
      <c r="BE407" s="116"/>
      <c r="BF407" s="45"/>
      <c r="BG407" s="9"/>
      <c r="BH407" s="86"/>
      <c r="BI407" s="9"/>
      <c r="BJ407" s="86"/>
      <c r="BK407" s="9"/>
      <c r="BL407" s="86"/>
      <c r="BM407" s="9"/>
      <c r="BN407" s="86"/>
      <c r="BO407" s="86"/>
      <c r="BP407" s="86"/>
    </row>
    <row r="408" spans="1:35" ht="12.75" outlineLevel="1">
      <c r="A408" s="1" t="s">
        <v>966</v>
      </c>
      <c r="B408" s="16" t="s">
        <v>967</v>
      </c>
      <c r="C408" s="1" t="s">
        <v>1335</v>
      </c>
      <c r="E408" s="5">
        <v>623890.91</v>
      </c>
      <c r="G408" s="5">
        <v>1591044.29</v>
      </c>
      <c r="I408" s="9">
        <f t="shared" si="128"/>
        <v>-967153.38</v>
      </c>
      <c r="K408" s="21">
        <f t="shared" si="129"/>
        <v>-0.6078733232498512</v>
      </c>
      <c r="M408" s="9">
        <v>5552189.49</v>
      </c>
      <c r="O408" s="9">
        <v>7451619.48</v>
      </c>
      <c r="Q408" s="9">
        <f t="shared" si="130"/>
        <v>-1899429.9900000002</v>
      </c>
      <c r="S408" s="21">
        <f t="shared" si="131"/>
        <v>-0.25490163515434905</v>
      </c>
      <c r="U408" s="9">
        <v>5552189.49</v>
      </c>
      <c r="W408" s="9">
        <v>7451619.48</v>
      </c>
      <c r="Y408" s="9">
        <f t="shared" si="132"/>
        <v>-1899429.9900000002</v>
      </c>
      <c r="AA408" s="21">
        <f t="shared" si="133"/>
        <v>-0.25490163515434905</v>
      </c>
      <c r="AC408" s="9">
        <v>8522928</v>
      </c>
      <c r="AE408" s="9">
        <v>19705518.87</v>
      </c>
      <c r="AG408" s="9">
        <f t="shared" si="134"/>
        <v>-11182590.870000001</v>
      </c>
      <c r="AI408" s="21">
        <f t="shared" si="135"/>
        <v>-0.5674852280608839</v>
      </c>
    </row>
    <row r="409" spans="1:35" ht="12.75" outlineLevel="1">
      <c r="A409" s="1" t="s">
        <v>968</v>
      </c>
      <c r="B409" s="16" t="s">
        <v>969</v>
      </c>
      <c r="C409" s="1" t="s">
        <v>1336</v>
      </c>
      <c r="E409" s="5">
        <v>3135318.24</v>
      </c>
      <c r="G409" s="5">
        <v>2877803.54</v>
      </c>
      <c r="I409" s="9">
        <f t="shared" si="128"/>
        <v>257514.7000000002</v>
      </c>
      <c r="K409" s="21">
        <f t="shared" si="129"/>
        <v>0.08948307152336055</v>
      </c>
      <c r="M409" s="9">
        <v>7098022.7</v>
      </c>
      <c r="O409" s="9">
        <v>6270432.36</v>
      </c>
      <c r="Q409" s="9">
        <f t="shared" si="130"/>
        <v>827590.3399999999</v>
      </c>
      <c r="S409" s="21">
        <f t="shared" si="131"/>
        <v>0.1319829786027705</v>
      </c>
      <c r="U409" s="9">
        <v>7098022.7</v>
      </c>
      <c r="W409" s="9">
        <v>6270432.36</v>
      </c>
      <c r="Y409" s="9">
        <f t="shared" si="132"/>
        <v>827590.3399999999</v>
      </c>
      <c r="AA409" s="21">
        <f t="shared" si="133"/>
        <v>0.1319829786027705</v>
      </c>
      <c r="AC409" s="9">
        <v>52503734.35</v>
      </c>
      <c r="AE409" s="9">
        <v>26891221.61</v>
      </c>
      <c r="AG409" s="9">
        <f t="shared" si="134"/>
        <v>25612512.740000002</v>
      </c>
      <c r="AI409" s="21">
        <f t="shared" si="135"/>
        <v>0.9524488367042245</v>
      </c>
    </row>
    <row r="410" spans="1:35" ht="12.75" outlineLevel="1">
      <c r="A410" s="1" t="s">
        <v>970</v>
      </c>
      <c r="B410" s="16" t="s">
        <v>971</v>
      </c>
      <c r="C410" s="1" t="s">
        <v>1337</v>
      </c>
      <c r="E410" s="5">
        <v>-2381434.19</v>
      </c>
      <c r="G410" s="5">
        <v>-3530345.56</v>
      </c>
      <c r="I410" s="9">
        <f t="shared" si="128"/>
        <v>1148911.37</v>
      </c>
      <c r="K410" s="21">
        <f t="shared" si="129"/>
        <v>0.3254387850916215</v>
      </c>
      <c r="M410" s="9">
        <v>-8250270.45</v>
      </c>
      <c r="O410" s="9">
        <v>-5987240.78</v>
      </c>
      <c r="Q410" s="9">
        <f t="shared" si="130"/>
        <v>-2263029.67</v>
      </c>
      <c r="S410" s="21">
        <f t="shared" si="131"/>
        <v>-0.3779753901930097</v>
      </c>
      <c r="U410" s="9">
        <v>-8250270.45</v>
      </c>
      <c r="W410" s="9">
        <v>-5987240.78</v>
      </c>
      <c r="Y410" s="9">
        <f t="shared" si="132"/>
        <v>-2263029.67</v>
      </c>
      <c r="AA410" s="21">
        <f t="shared" si="133"/>
        <v>-0.3779753901930097</v>
      </c>
      <c r="AC410" s="9">
        <v>-48505687.6</v>
      </c>
      <c r="AE410" s="9">
        <v>-25200493.6</v>
      </c>
      <c r="AG410" s="9">
        <f t="shared" si="134"/>
        <v>-23305194</v>
      </c>
      <c r="AI410" s="21">
        <f t="shared" si="135"/>
        <v>-0.9247911715507032</v>
      </c>
    </row>
    <row r="411" spans="1:35" ht="12.75" outlineLevel="1">
      <c r="A411" s="1" t="s">
        <v>972</v>
      </c>
      <c r="B411" s="16" t="s">
        <v>973</v>
      </c>
      <c r="C411" s="1" t="s">
        <v>1338</v>
      </c>
      <c r="E411" s="5">
        <v>-73914</v>
      </c>
      <c r="G411" s="5">
        <v>-74202</v>
      </c>
      <c r="I411" s="9">
        <f t="shared" si="128"/>
        <v>288</v>
      </c>
      <c r="K411" s="21">
        <f t="shared" si="129"/>
        <v>0.0038812970000808604</v>
      </c>
      <c r="M411" s="9">
        <v>-221742</v>
      </c>
      <c r="O411" s="9">
        <v>-338722</v>
      </c>
      <c r="Q411" s="9">
        <f t="shared" si="130"/>
        <v>116980</v>
      </c>
      <c r="S411" s="21">
        <f t="shared" si="131"/>
        <v>0.3453569593944297</v>
      </c>
      <c r="U411" s="9">
        <v>-221742</v>
      </c>
      <c r="W411" s="9">
        <v>-338722</v>
      </c>
      <c r="Y411" s="9">
        <f t="shared" si="132"/>
        <v>116980</v>
      </c>
      <c r="AA411" s="21">
        <f t="shared" si="133"/>
        <v>0.3453569593944297</v>
      </c>
      <c r="AC411" s="9">
        <v>-889560</v>
      </c>
      <c r="AE411" s="9">
        <v>-1149404.76</v>
      </c>
      <c r="AG411" s="9">
        <f t="shared" si="134"/>
        <v>259844.76</v>
      </c>
      <c r="AI411" s="21">
        <f t="shared" si="135"/>
        <v>0.22606897852067362</v>
      </c>
    </row>
    <row r="412" spans="1:68" s="90" customFormat="1" ht="12.75">
      <c r="A412" s="90" t="s">
        <v>41</v>
      </c>
      <c r="B412" s="91"/>
      <c r="C412" s="77" t="s">
        <v>1339</v>
      </c>
      <c r="D412" s="105"/>
      <c r="E412" s="105">
        <v>1303860.96</v>
      </c>
      <c r="F412" s="105"/>
      <c r="G412" s="105">
        <v>864300.27</v>
      </c>
      <c r="H412" s="105"/>
      <c r="I412" s="9">
        <f t="shared" si="128"/>
        <v>439560.68999999994</v>
      </c>
      <c r="J412" s="37" t="str">
        <f>IF((+E412-G412)=(I412),"  ",$AO$515)</f>
        <v>  </v>
      </c>
      <c r="K412" s="38">
        <f t="shared" si="129"/>
        <v>0.5085740514694042</v>
      </c>
      <c r="L412" s="39"/>
      <c r="M412" s="5">
        <v>4178199.74</v>
      </c>
      <c r="N412" s="9"/>
      <c r="O412" s="5">
        <v>7396089.06</v>
      </c>
      <c r="P412" s="9"/>
      <c r="Q412" s="9">
        <f t="shared" si="130"/>
        <v>-3217889.3199999994</v>
      </c>
      <c r="R412" s="37" t="str">
        <f>IF((+M412-O412)=(Q412),"  ",$AO$515)</f>
        <v>  </v>
      </c>
      <c r="S412" s="38">
        <f t="shared" si="131"/>
        <v>-0.43507985016070094</v>
      </c>
      <c r="T412" s="39"/>
      <c r="U412" s="9">
        <v>4178199.74</v>
      </c>
      <c r="V412" s="9"/>
      <c r="W412" s="9">
        <v>7396089.06</v>
      </c>
      <c r="X412" s="9"/>
      <c r="Y412" s="9">
        <f t="shared" si="132"/>
        <v>-3217889.3199999994</v>
      </c>
      <c r="Z412" s="37" t="str">
        <f>IF((+U412-W412)=(Y412),"  ",$AO$515)</f>
        <v>  </v>
      </c>
      <c r="AA412" s="38">
        <f t="shared" si="133"/>
        <v>-0.43507985016070094</v>
      </c>
      <c r="AB412" s="39"/>
      <c r="AC412" s="9">
        <v>11631414.75</v>
      </c>
      <c r="AD412" s="9"/>
      <c r="AE412" s="9">
        <v>20246842.119999997</v>
      </c>
      <c r="AF412" s="9"/>
      <c r="AG412" s="9">
        <f t="shared" si="134"/>
        <v>-8615427.369999997</v>
      </c>
      <c r="AH412" s="37" t="str">
        <f>IF((+AC412-AE412)=(AG412),"  ",$AO$515)</f>
        <v>  </v>
      </c>
      <c r="AI412" s="38">
        <f t="shared" si="135"/>
        <v>-0.42551956097339283</v>
      </c>
      <c r="AJ412" s="105"/>
      <c r="AK412" s="105"/>
      <c r="AL412" s="105"/>
      <c r="AM412" s="105"/>
      <c r="AN412" s="105"/>
      <c r="AO412" s="105"/>
      <c r="AP412" s="106"/>
      <c r="AQ412" s="107"/>
      <c r="AR412" s="108"/>
      <c r="AS412" s="105"/>
      <c r="AT412" s="105"/>
      <c r="AU412" s="105"/>
      <c r="AV412" s="105"/>
      <c r="AW412" s="105"/>
      <c r="AX412" s="106"/>
      <c r="AY412" s="107"/>
      <c r="AZ412" s="108"/>
      <c r="BA412" s="105"/>
      <c r="BB412" s="105"/>
      <c r="BC412" s="105"/>
      <c r="BD412" s="106"/>
      <c r="BE412" s="107"/>
      <c r="BF412" s="108"/>
      <c r="BG412" s="105"/>
      <c r="BH412" s="109"/>
      <c r="BI412" s="105"/>
      <c r="BJ412" s="109"/>
      <c r="BK412" s="105"/>
      <c r="BL412" s="109"/>
      <c r="BM412" s="105"/>
      <c r="BN412" s="97"/>
      <c r="BO412" s="97"/>
      <c r="BP412" s="97"/>
    </row>
    <row r="413" spans="1:68" s="17" customFormat="1" ht="12.75">
      <c r="A413" s="17" t="s">
        <v>42</v>
      </c>
      <c r="B413" s="98"/>
      <c r="C413" s="17" t="s">
        <v>43</v>
      </c>
      <c r="D413" s="18"/>
      <c r="E413" s="18">
        <v>50188395.82</v>
      </c>
      <c r="F413" s="18"/>
      <c r="G413" s="18">
        <v>45475675.064999975</v>
      </c>
      <c r="H413" s="18"/>
      <c r="I413" s="18">
        <f t="shared" si="128"/>
        <v>4712720.755000025</v>
      </c>
      <c r="J413" s="37" t="str">
        <f>IF((+E413-G413)=(I413),"  ",$AO$515)</f>
        <v>  </v>
      </c>
      <c r="K413" s="40">
        <f t="shared" si="129"/>
        <v>0.10363168327383745</v>
      </c>
      <c r="L413" s="39"/>
      <c r="M413" s="8">
        <v>157582951.35300004</v>
      </c>
      <c r="N413" s="18"/>
      <c r="O413" s="8">
        <v>133422998.94599992</v>
      </c>
      <c r="P413" s="18"/>
      <c r="Q413" s="18">
        <f t="shared" si="130"/>
        <v>24159952.407000124</v>
      </c>
      <c r="R413" s="37" t="str">
        <f>IF((+M413-O413)=(Q413),"  ",$AO$515)</f>
        <v>  </v>
      </c>
      <c r="S413" s="40">
        <f t="shared" si="131"/>
        <v>0.18107786961660444</v>
      </c>
      <c r="T413" s="39"/>
      <c r="U413" s="18">
        <v>157582951.35300004</v>
      </c>
      <c r="V413" s="18"/>
      <c r="W413" s="18">
        <v>133422998.94599992</v>
      </c>
      <c r="X413" s="18"/>
      <c r="Y413" s="18">
        <f t="shared" si="132"/>
        <v>24159952.407000124</v>
      </c>
      <c r="Z413" s="37" t="str">
        <f>IF((+U413-W413)=(Y413),"  ",$AO$515)</f>
        <v>  </v>
      </c>
      <c r="AA413" s="40">
        <f t="shared" si="133"/>
        <v>0.18107786961660444</v>
      </c>
      <c r="AB413" s="39"/>
      <c r="AC413" s="18">
        <v>572436989.7200001</v>
      </c>
      <c r="AD413" s="18"/>
      <c r="AE413" s="18">
        <v>524289040.66400015</v>
      </c>
      <c r="AF413" s="18"/>
      <c r="AG413" s="18">
        <f t="shared" si="134"/>
        <v>48147949.055999994</v>
      </c>
      <c r="AH413" s="37" t="str">
        <f>IF((+AC413-AE413)=(AG413),"  ",$AO$515)</f>
        <v>  </v>
      </c>
      <c r="AI413" s="40">
        <f t="shared" si="135"/>
        <v>0.09183474252107522</v>
      </c>
      <c r="AJ413" s="18"/>
      <c r="AK413" s="18"/>
      <c r="AL413" s="18"/>
      <c r="AM413" s="18"/>
      <c r="AN413" s="18"/>
      <c r="AO413" s="18"/>
      <c r="AP413" s="85"/>
      <c r="AQ413" s="117"/>
      <c r="AR413" s="39"/>
      <c r="AS413" s="18"/>
      <c r="AT413" s="18"/>
      <c r="AU413" s="18"/>
      <c r="AV413" s="18"/>
      <c r="AW413" s="18"/>
      <c r="AX413" s="85"/>
      <c r="AY413" s="117"/>
      <c r="AZ413" s="39"/>
      <c r="BA413" s="18"/>
      <c r="BB413" s="18"/>
      <c r="BC413" s="18"/>
      <c r="BD413" s="85"/>
      <c r="BE413" s="117"/>
      <c r="BF413" s="39"/>
      <c r="BG413" s="18"/>
      <c r="BH413" s="104"/>
      <c r="BI413" s="18"/>
      <c r="BJ413" s="104"/>
      <c r="BK413" s="18"/>
      <c r="BL413" s="104"/>
      <c r="BM413" s="18"/>
      <c r="BN413" s="104"/>
      <c r="BO413" s="104"/>
      <c r="BP413" s="104"/>
    </row>
    <row r="414" spans="5:53" ht="12.75">
      <c r="E414" s="41" t="str">
        <f>IF(ABS(E136+E159+E166+E320+E352+E361+E401+E407+E412-E413)&gt;$AO$511,$AO$514," ")</f>
        <v> </v>
      </c>
      <c r="F414" s="27"/>
      <c r="G414" s="41" t="str">
        <f>IF(ABS(G136+G159+G166+G320+G352+G361+G401+G407+G412-G413)&gt;$AO$511,$AO$514," ")</f>
        <v> </v>
      </c>
      <c r="H414" s="42"/>
      <c r="I414" s="41" t="str">
        <f>IF(ABS(I136+I159+I166+I320+I352+I361+I401+I407+I412-I413)&gt;$AO$511,$AO$514," ")</f>
        <v> </v>
      </c>
      <c r="M414" s="41" t="str">
        <f>IF(ABS(M136+M159+M166+M320+M352+M361+M401+M407+M412-M413)&gt;$AO$511,$AO$514," ")</f>
        <v> </v>
      </c>
      <c r="N414" s="42"/>
      <c r="O414" s="41" t="str">
        <f>IF(ABS(O136+O159+O166+O320+O352+O361+O401+O407+O412-O413)&gt;$AO$511,$AO$514," ")</f>
        <v> </v>
      </c>
      <c r="P414" s="28"/>
      <c r="Q414" s="41" t="str">
        <f>IF(ABS(Q136+Q159+Q166+Q320+Q352+Q361+Q401+Q407+Q412-Q413)&gt;$AO$511,$AO$514," ")</f>
        <v> </v>
      </c>
      <c r="U414" s="41" t="str">
        <f>IF(ABS(U136+U159+U166+U320+U352+U361+U401+U407+U412-U413)&gt;$AO$511,$AO$514," ")</f>
        <v> </v>
      </c>
      <c r="V414" s="28"/>
      <c r="W414" s="41" t="str">
        <f>IF(ABS(W136+W159+W166+W320+W352+W361+W401+W407+W412-W413)&gt;$AO$511,$AO$514," ")</f>
        <v> </v>
      </c>
      <c r="X414" s="28"/>
      <c r="Y414" s="41" t="str">
        <f>IF(ABS(Y136+Y159+Y166+Y320+Y352+Y361+Y401+Y407+Y412-Y413)&gt;$AO$511,$AO$514," ")</f>
        <v> </v>
      </c>
      <c r="AC414" s="41" t="str">
        <f>IF(ABS(AC136+AC159+AC166+AC320+AC352+AC361+AC401+AC407+AC412-AC413)&gt;$AO$511,$AO$514," ")</f>
        <v> </v>
      </c>
      <c r="AD414" s="28"/>
      <c r="AE414" s="41" t="str">
        <f>IF(ABS(AE136+AE159+AE166+AE320+AE352+AE361+AE401+AE407+AE412-AE413)&gt;$AO$511,$AO$514," ")</f>
        <v> </v>
      </c>
      <c r="AF414" s="42"/>
      <c r="AG414" s="41" t="str">
        <f>IF(ABS(AG136+AG159+AG166+AG320+AG352+AG361+AG401+AG407+AG412-AG413)&gt;$AO$511,$AO$514," ")</f>
        <v> </v>
      </c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</row>
    <row r="415" spans="1:53" ht="12.75">
      <c r="A415" s="76" t="s">
        <v>44</v>
      </c>
      <c r="C415" s="2" t="s">
        <v>45</v>
      </c>
      <c r="D415" s="8"/>
      <c r="E415" s="8">
        <v>5414527.793999986</v>
      </c>
      <c r="F415" s="8"/>
      <c r="G415" s="8">
        <v>4315391.4350000005</v>
      </c>
      <c r="H415" s="18"/>
      <c r="I415" s="18">
        <f>(+E415-G415)</f>
        <v>1099136.3589999853</v>
      </c>
      <c r="J415" s="37" t="str">
        <f>IF((+E415-G415)=(I415),"  ",$AO$515)</f>
        <v>  </v>
      </c>
      <c r="K415" s="40">
        <f>IF(G415&lt;0,IF(I415=0,0,IF(OR(G415=0,E415=0),"N.M.",IF(ABS(I415/G415)&gt;=10,"N.M.",I415/(-G415)))),IF(I415=0,0,IF(OR(G415=0,E415=0),"N.M.",IF(ABS(I415/G415)&gt;=10,"N.M.",I415/G415))))</f>
        <v>0.25470142756586</v>
      </c>
      <c r="L415" s="39"/>
      <c r="M415" s="8">
        <v>16826648.72699999</v>
      </c>
      <c r="N415" s="18"/>
      <c r="O415" s="8">
        <v>22454633.320999984</v>
      </c>
      <c r="P415" s="18"/>
      <c r="Q415" s="18">
        <f>(+M415-O415)</f>
        <v>-5627984.593999993</v>
      </c>
      <c r="R415" s="37" t="str">
        <f>IF((+M415-O415)=(Q415),"  ",$AO$515)</f>
        <v>  </v>
      </c>
      <c r="S415" s="40">
        <f>IF(O415&lt;0,IF(Q415=0,0,IF(OR(O415=0,M415=0),"N.M.",IF(ABS(Q415/O415)&gt;=10,"N.M.",Q415/(-O415)))),IF(Q415=0,0,IF(OR(O415=0,M415=0),"N.M.",IF(ABS(Q415/O415)&gt;=10,"N.M.",Q415/O415))))</f>
        <v>-0.2506380092493694</v>
      </c>
      <c r="T415" s="39"/>
      <c r="U415" s="18">
        <v>16826648.72699999</v>
      </c>
      <c r="V415" s="18"/>
      <c r="W415" s="18">
        <v>22454633.320999984</v>
      </c>
      <c r="X415" s="18"/>
      <c r="Y415" s="18">
        <f>(+U415-W415)</f>
        <v>-5627984.593999993</v>
      </c>
      <c r="Z415" s="37" t="str">
        <f>IF((+U415-W415)=(Y415),"  ",$AO$515)</f>
        <v>  </v>
      </c>
      <c r="AA415" s="40">
        <f>IF(W415&lt;0,IF(Y415=0,0,IF(OR(W415=0,U415=0),"N.M.",IF(ABS(Y415/W415)&gt;=10,"N.M.",Y415/(-W415)))),IF(Y415=0,0,IF(OR(W415=0,U415=0),"N.M.",IF(ABS(Y415/W415)&gt;=10,"N.M.",Y415/W415))))</f>
        <v>-0.2506380092493694</v>
      </c>
      <c r="AB415" s="39"/>
      <c r="AC415" s="18">
        <v>56206767.031999975</v>
      </c>
      <c r="AD415" s="18"/>
      <c r="AE415" s="18">
        <v>69911683.62800004</v>
      </c>
      <c r="AF415" s="18"/>
      <c r="AG415" s="18">
        <f>(+AC415-AE415)</f>
        <v>-13704916.59600006</v>
      </c>
      <c r="AH415" s="37" t="str">
        <f>IF((+AC415-AE415)=(AG415),"  ",$AO$515)</f>
        <v>  </v>
      </c>
      <c r="AI415" s="40">
        <f>IF(AE415&lt;0,IF(AG415=0,0,IF(OR(AE415=0,AC415=0),"N.M.",IF(ABS(AG415/AE415)&gt;=10,"N.M.",AG415/(-AE415)))),IF(AG415=0,0,IF(OR(AE415=0,AC415=0),"N.M.",IF(ABS(AG415/AE415)&gt;=10,"N.M.",AG415/AE415))))</f>
        <v>-0.19603184882406638</v>
      </c>
      <c r="AJ415" s="39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</row>
    <row r="416" spans="3:53" ht="12.75">
      <c r="C416" s="2"/>
      <c r="D416" s="8"/>
      <c r="E416" s="41" t="str">
        <f>IF(ABS(E124-E413-E415)&gt;$AO$511,$AO$514," ")</f>
        <v> </v>
      </c>
      <c r="F416" s="27"/>
      <c r="G416" s="41" t="str">
        <f>IF(ABS(G124-G413-G415)&gt;$AO$511,$AO$514," ")</f>
        <v> </v>
      </c>
      <c r="H416" s="42"/>
      <c r="I416" s="41" t="str">
        <f>IF(ABS(I124-I413-I415)&gt;$AO$511,$AO$514," ")</f>
        <v> </v>
      </c>
      <c r="M416" s="41" t="str">
        <f>IF(ABS(M124-M413-M415)&gt;$AO$511,$AO$514," ")</f>
        <v> </v>
      </c>
      <c r="N416" s="42"/>
      <c r="O416" s="41" t="str">
        <f>IF(ABS(O124-O413-O415)&gt;$AO$511,$AO$514," ")</f>
        <v> </v>
      </c>
      <c r="P416" s="42"/>
      <c r="Q416" s="41" t="str">
        <f>IF(ABS(Q124-Q413-Q415)&gt;$AO$511,$AO$514," ")</f>
        <v> </v>
      </c>
      <c r="U416" s="41" t="str">
        <f>IF(ABS(U124-U413-U415)&gt;$AO$511,$AO$514," ")</f>
        <v> </v>
      </c>
      <c r="V416" s="28"/>
      <c r="W416" s="41" t="str">
        <f>IF(ABS(W124-W413-W415)&gt;$AO$511,$AO$514," ")</f>
        <v> </v>
      </c>
      <c r="X416" s="42"/>
      <c r="Y416" s="41" t="str">
        <f>IF(ABS(Y124-Y413-Y415)&gt;$AO$511,$AO$514," ")</f>
        <v> </v>
      </c>
      <c r="AC416" s="41" t="str">
        <f>IF(ABS(AC124-AC413-AC415)&gt;$AO$511,$AO$514," ")</f>
        <v> </v>
      </c>
      <c r="AD416" s="28"/>
      <c r="AE416" s="41" t="str">
        <f>IF(ABS(AE124-AE413-AE415)&gt;$AO$511,$AO$514," ")</f>
        <v> </v>
      </c>
      <c r="AF416" s="42"/>
      <c r="AG416" s="41" t="str">
        <f>IF(ABS(AG124-AG413-AG415)&gt;$AO$511,$AO$514," ")</f>
        <v> </v>
      </c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</row>
    <row r="417" spans="3:53" ht="13.5" customHeight="1">
      <c r="C417" s="2" t="s">
        <v>46</v>
      </c>
      <c r="D417" s="8"/>
      <c r="E417" s="31"/>
      <c r="F417" s="31"/>
      <c r="G417" s="31"/>
      <c r="H417" s="18"/>
      <c r="M417" s="5"/>
      <c r="N417" s="18"/>
      <c r="O417" s="5"/>
      <c r="P417" s="9"/>
      <c r="U417" s="31"/>
      <c r="V417" s="31"/>
      <c r="W417" s="31"/>
      <c r="AC417" s="31"/>
      <c r="AD417" s="31"/>
      <c r="AE417" s="31"/>
      <c r="AF417" s="18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</row>
    <row r="418" spans="1:35" ht="12.75" outlineLevel="1">
      <c r="A418" s="1" t="s">
        <v>974</v>
      </c>
      <c r="B418" s="16" t="s">
        <v>975</v>
      </c>
      <c r="C418" s="1" t="s">
        <v>1340</v>
      </c>
      <c r="E418" s="5">
        <v>0</v>
      </c>
      <c r="G418" s="5">
        <v>0</v>
      </c>
      <c r="I418" s="9">
        <f aca="true" t="shared" si="136" ref="I418:I451">+E418-G418</f>
        <v>0</v>
      </c>
      <c r="K418" s="21">
        <f aca="true" t="shared" si="137" ref="K418:K451">IF(G418&lt;0,IF(I418=0,0,IF(OR(G418=0,E418=0),"N.M.",IF(ABS(I418/G418)&gt;=10,"N.M.",I418/(-G418)))),IF(I418=0,0,IF(OR(G418=0,E418=0),"N.M.",IF(ABS(I418/G418)&gt;=10,"N.M.",I418/G418))))</f>
        <v>0</v>
      </c>
      <c r="M418" s="9">
        <v>0</v>
      </c>
      <c r="O418" s="9">
        <v>0</v>
      </c>
      <c r="Q418" s="9">
        <f aca="true" t="shared" si="138" ref="Q418:Q451">+M418-O418</f>
        <v>0</v>
      </c>
      <c r="S418" s="21">
        <f aca="true" t="shared" si="139" ref="S418:S451">IF(O418&lt;0,IF(Q418=0,0,IF(OR(O418=0,M418=0),"N.M.",IF(ABS(Q418/O418)&gt;=10,"N.M.",Q418/(-O418)))),IF(Q418=0,0,IF(OR(O418=0,M418=0),"N.M.",IF(ABS(Q418/O418)&gt;=10,"N.M.",Q418/O418))))</f>
        <v>0</v>
      </c>
      <c r="U418" s="9">
        <v>0</v>
      </c>
      <c r="W418" s="9">
        <v>0</v>
      </c>
      <c r="Y418" s="9">
        <f aca="true" t="shared" si="140" ref="Y418:Y451">+U418-W418</f>
        <v>0</v>
      </c>
      <c r="AA418" s="21">
        <f aca="true" t="shared" si="141" ref="AA418:AA451">IF(W418&lt;0,IF(Y418=0,0,IF(OR(W418=0,U418=0),"N.M.",IF(ABS(Y418/W418)&gt;=10,"N.M.",Y418/(-W418)))),IF(Y418=0,0,IF(OR(W418=0,U418=0),"N.M.",IF(ABS(Y418/W418)&gt;=10,"N.M.",Y418/W418))))</f>
        <v>0</v>
      </c>
      <c r="AC418" s="9">
        <v>0</v>
      </c>
      <c r="AE418" s="9">
        <v>-13.17</v>
      </c>
      <c r="AG418" s="9">
        <f aca="true" t="shared" si="142" ref="AG418:AG451">+AC418-AE418</f>
        <v>13.17</v>
      </c>
      <c r="AI418" s="21" t="str">
        <f aca="true" t="shared" si="143" ref="AI418:AI451">IF(AE418&lt;0,IF(AG418=0,0,IF(OR(AE418=0,AC418=0),"N.M.",IF(ABS(AG418/AE418)&gt;=10,"N.M.",AG418/(-AE418)))),IF(AG418=0,0,IF(OR(AE418=0,AC418=0),"N.M.",IF(ABS(AG418/AE418)&gt;=10,"N.M.",AG418/AE418))))</f>
        <v>N.M.</v>
      </c>
    </row>
    <row r="419" spans="1:35" ht="12.75" outlineLevel="1">
      <c r="A419" s="1" t="s">
        <v>976</v>
      </c>
      <c r="B419" s="16" t="s">
        <v>977</v>
      </c>
      <c r="C419" s="1" t="s">
        <v>1341</v>
      </c>
      <c r="E419" s="5">
        <v>475</v>
      </c>
      <c r="G419" s="5">
        <v>1075</v>
      </c>
      <c r="I419" s="9">
        <f t="shared" si="136"/>
        <v>-600</v>
      </c>
      <c r="K419" s="21">
        <f t="shared" si="137"/>
        <v>-0.5581395348837209</v>
      </c>
      <c r="M419" s="9">
        <v>8925</v>
      </c>
      <c r="O419" s="9">
        <v>9525</v>
      </c>
      <c r="Q419" s="9">
        <f t="shared" si="138"/>
        <v>-600</v>
      </c>
      <c r="S419" s="21">
        <f t="shared" si="139"/>
        <v>-0.06299212598425197</v>
      </c>
      <c r="U419" s="9">
        <v>8925</v>
      </c>
      <c r="W419" s="9">
        <v>9525</v>
      </c>
      <c r="Y419" s="9">
        <f t="shared" si="140"/>
        <v>-600</v>
      </c>
      <c r="AA419" s="21">
        <f t="shared" si="141"/>
        <v>-0.06299212598425197</v>
      </c>
      <c r="AC419" s="9">
        <v>51325</v>
      </c>
      <c r="AE419" s="9">
        <v>47800</v>
      </c>
      <c r="AG419" s="9">
        <f t="shared" si="142"/>
        <v>3525</v>
      </c>
      <c r="AI419" s="21">
        <f t="shared" si="143"/>
        <v>0.07374476987447699</v>
      </c>
    </row>
    <row r="420" spans="1:35" ht="12.75" outlineLevel="1">
      <c r="A420" s="1" t="s">
        <v>978</v>
      </c>
      <c r="B420" s="16" t="s">
        <v>979</v>
      </c>
      <c r="C420" s="1" t="s">
        <v>1342</v>
      </c>
      <c r="E420" s="5">
        <v>-555.81</v>
      </c>
      <c r="G420" s="5">
        <v>-555.81</v>
      </c>
      <c r="I420" s="9">
        <f t="shared" si="136"/>
        <v>0</v>
      </c>
      <c r="K420" s="21">
        <f t="shared" si="137"/>
        <v>0</v>
      </c>
      <c r="M420" s="9">
        <v>-1667.43</v>
      </c>
      <c r="O420" s="9">
        <v>-1667.43</v>
      </c>
      <c r="Q420" s="9">
        <f t="shared" si="138"/>
        <v>0</v>
      </c>
      <c r="S420" s="21">
        <f t="shared" si="139"/>
        <v>0</v>
      </c>
      <c r="U420" s="9">
        <v>-1667.43</v>
      </c>
      <c r="W420" s="9">
        <v>-1667.43</v>
      </c>
      <c r="Y420" s="9">
        <f t="shared" si="140"/>
        <v>0</v>
      </c>
      <c r="AA420" s="21">
        <f t="shared" si="141"/>
        <v>0</v>
      </c>
      <c r="AC420" s="9">
        <v>-6669.72</v>
      </c>
      <c r="AE420" s="9">
        <v>-6669.72</v>
      </c>
      <c r="AG420" s="9">
        <f t="shared" si="142"/>
        <v>0</v>
      </c>
      <c r="AI420" s="21">
        <f t="shared" si="143"/>
        <v>0</v>
      </c>
    </row>
    <row r="421" spans="1:35" ht="12.75" outlineLevel="1">
      <c r="A421" s="1" t="s">
        <v>980</v>
      </c>
      <c r="B421" s="16" t="s">
        <v>981</v>
      </c>
      <c r="C421" s="1" t="s">
        <v>1343</v>
      </c>
      <c r="E421" s="5">
        <v>1231998.78</v>
      </c>
      <c r="G421" s="5">
        <v>10669.24</v>
      </c>
      <c r="I421" s="9">
        <f t="shared" si="136"/>
        <v>1221329.54</v>
      </c>
      <c r="K421" s="21" t="str">
        <f t="shared" si="137"/>
        <v>N.M.</v>
      </c>
      <c r="M421" s="9">
        <v>1243669.91</v>
      </c>
      <c r="O421" s="9">
        <v>60111.78</v>
      </c>
      <c r="Q421" s="9">
        <f t="shared" si="138"/>
        <v>1183558.13</v>
      </c>
      <c r="S421" s="21" t="str">
        <f t="shared" si="139"/>
        <v>N.M.</v>
      </c>
      <c r="U421" s="9">
        <v>1243669.91</v>
      </c>
      <c r="W421" s="9">
        <v>60111.78</v>
      </c>
      <c r="Y421" s="9">
        <f t="shared" si="140"/>
        <v>1183558.13</v>
      </c>
      <c r="AA421" s="21" t="str">
        <f t="shared" si="141"/>
        <v>N.M.</v>
      </c>
      <c r="AC421" s="9">
        <v>1372195.98</v>
      </c>
      <c r="AE421" s="9">
        <v>363720.843</v>
      </c>
      <c r="AG421" s="9">
        <f t="shared" si="142"/>
        <v>1008475.137</v>
      </c>
      <c r="AI421" s="21">
        <f t="shared" si="143"/>
        <v>2.77266248665326</v>
      </c>
    </row>
    <row r="422" spans="1:35" ht="12.75" outlineLevel="1">
      <c r="A422" s="1" t="s">
        <v>982</v>
      </c>
      <c r="B422" s="16" t="s">
        <v>983</v>
      </c>
      <c r="C422" s="1" t="s">
        <v>1344</v>
      </c>
      <c r="E422" s="5">
        <v>0</v>
      </c>
      <c r="G422" s="5">
        <v>0</v>
      </c>
      <c r="I422" s="9">
        <f t="shared" si="136"/>
        <v>0</v>
      </c>
      <c r="K422" s="21">
        <f t="shared" si="137"/>
        <v>0</v>
      </c>
      <c r="M422" s="9">
        <v>0</v>
      </c>
      <c r="O422" s="9">
        <v>4572.84</v>
      </c>
      <c r="Q422" s="9">
        <f t="shared" si="138"/>
        <v>-4572.84</v>
      </c>
      <c r="S422" s="21" t="str">
        <f t="shared" si="139"/>
        <v>N.M.</v>
      </c>
      <c r="U422" s="9">
        <v>0</v>
      </c>
      <c r="W422" s="9">
        <v>4572.84</v>
      </c>
      <c r="Y422" s="9">
        <f t="shared" si="140"/>
        <v>-4572.84</v>
      </c>
      <c r="AA422" s="21" t="str">
        <f t="shared" si="141"/>
        <v>N.M.</v>
      </c>
      <c r="AC422" s="9">
        <v>1614785.08</v>
      </c>
      <c r="AE422" s="9">
        <v>56160.96</v>
      </c>
      <c r="AG422" s="9">
        <f t="shared" si="142"/>
        <v>1558624.12</v>
      </c>
      <c r="AI422" s="21" t="str">
        <f t="shared" si="143"/>
        <v>N.M.</v>
      </c>
    </row>
    <row r="423" spans="1:35" ht="12.75" outlineLevel="1">
      <c r="A423" s="1" t="s">
        <v>984</v>
      </c>
      <c r="B423" s="16" t="s">
        <v>985</v>
      </c>
      <c r="C423" s="1" t="s">
        <v>1345</v>
      </c>
      <c r="E423" s="5">
        <v>126407.12</v>
      </c>
      <c r="G423" s="5">
        <v>9091.55</v>
      </c>
      <c r="I423" s="9">
        <f t="shared" si="136"/>
        <v>117315.56999999999</v>
      </c>
      <c r="K423" s="21" t="str">
        <f t="shared" si="137"/>
        <v>N.M.</v>
      </c>
      <c r="M423" s="9">
        <v>343667.99</v>
      </c>
      <c r="O423" s="9">
        <v>14036.38</v>
      </c>
      <c r="Q423" s="9">
        <f t="shared" si="138"/>
        <v>329631.61</v>
      </c>
      <c r="S423" s="21" t="str">
        <f t="shared" si="139"/>
        <v>N.M.</v>
      </c>
      <c r="U423" s="9">
        <v>343667.99</v>
      </c>
      <c r="W423" s="9">
        <v>14036.38</v>
      </c>
      <c r="Y423" s="9">
        <f t="shared" si="140"/>
        <v>329631.61</v>
      </c>
      <c r="AA423" s="21" t="str">
        <f t="shared" si="141"/>
        <v>N.M.</v>
      </c>
      <c r="AC423" s="9">
        <v>589190.79</v>
      </c>
      <c r="AE423" s="9">
        <v>153843.77</v>
      </c>
      <c r="AG423" s="9">
        <f t="shared" si="142"/>
        <v>435347.02</v>
      </c>
      <c r="AI423" s="21">
        <f t="shared" si="143"/>
        <v>2.829799477742908</v>
      </c>
    </row>
    <row r="424" spans="1:35" ht="12.75" outlineLevel="1">
      <c r="A424" s="1" t="s">
        <v>986</v>
      </c>
      <c r="B424" s="16" t="s">
        <v>987</v>
      </c>
      <c r="C424" s="1" t="s">
        <v>1346</v>
      </c>
      <c r="E424" s="5">
        <v>29333.45</v>
      </c>
      <c r="G424" s="5">
        <v>29425.45</v>
      </c>
      <c r="I424" s="9">
        <f t="shared" si="136"/>
        <v>-92</v>
      </c>
      <c r="K424" s="21">
        <f t="shared" si="137"/>
        <v>-0.003126545218509827</v>
      </c>
      <c r="M424" s="9">
        <v>30368.45</v>
      </c>
      <c r="O424" s="9">
        <v>30644.45</v>
      </c>
      <c r="Q424" s="9">
        <f t="shared" si="138"/>
        <v>-276</v>
      </c>
      <c r="S424" s="21">
        <f t="shared" si="139"/>
        <v>-0.009006524835655396</v>
      </c>
      <c r="U424" s="9">
        <v>30368.45</v>
      </c>
      <c r="W424" s="9">
        <v>30644.45</v>
      </c>
      <c r="Y424" s="9">
        <f t="shared" si="140"/>
        <v>-276</v>
      </c>
      <c r="AA424" s="21">
        <f t="shared" si="141"/>
        <v>-0.009006524835655396</v>
      </c>
      <c r="AC424" s="9">
        <v>65313.9</v>
      </c>
      <c r="AE424" s="9">
        <v>67190.9</v>
      </c>
      <c r="AG424" s="9">
        <f t="shared" si="142"/>
        <v>-1876.9999999999927</v>
      </c>
      <c r="AI424" s="21">
        <f t="shared" si="143"/>
        <v>-0.0279353305283899</v>
      </c>
    </row>
    <row r="425" spans="1:35" ht="12.75" outlineLevel="1">
      <c r="A425" s="1" t="s">
        <v>988</v>
      </c>
      <c r="B425" s="16" t="s">
        <v>989</v>
      </c>
      <c r="C425" s="1" t="s">
        <v>1347</v>
      </c>
      <c r="E425" s="5">
        <v>0</v>
      </c>
      <c r="G425" s="5">
        <v>0</v>
      </c>
      <c r="I425" s="9">
        <f t="shared" si="136"/>
        <v>0</v>
      </c>
      <c r="K425" s="21">
        <f t="shared" si="137"/>
        <v>0</v>
      </c>
      <c r="M425" s="9">
        <v>0</v>
      </c>
      <c r="O425" s="9">
        <v>0</v>
      </c>
      <c r="Q425" s="9">
        <f t="shared" si="138"/>
        <v>0</v>
      </c>
      <c r="S425" s="21">
        <f t="shared" si="139"/>
        <v>0</v>
      </c>
      <c r="U425" s="9">
        <v>0</v>
      </c>
      <c r="W425" s="9">
        <v>0</v>
      </c>
      <c r="Y425" s="9">
        <f t="shared" si="140"/>
        <v>0</v>
      </c>
      <c r="AA425" s="21">
        <f t="shared" si="141"/>
        <v>0</v>
      </c>
      <c r="AC425" s="9">
        <v>33000</v>
      </c>
      <c r="AE425" s="9">
        <v>0</v>
      </c>
      <c r="AG425" s="9">
        <f t="shared" si="142"/>
        <v>33000</v>
      </c>
      <c r="AI425" s="21" t="str">
        <f t="shared" si="143"/>
        <v>N.M.</v>
      </c>
    </row>
    <row r="426" spans="1:35" ht="12.75" outlineLevel="1">
      <c r="A426" s="1" t="s">
        <v>990</v>
      </c>
      <c r="B426" s="16" t="s">
        <v>991</v>
      </c>
      <c r="C426" s="1" t="s">
        <v>1348</v>
      </c>
      <c r="E426" s="5">
        <v>858.54</v>
      </c>
      <c r="G426" s="5">
        <v>1117.3</v>
      </c>
      <c r="I426" s="9">
        <f t="shared" si="136"/>
        <v>-258.76</v>
      </c>
      <c r="K426" s="21">
        <f t="shared" si="137"/>
        <v>-0.23159402130135148</v>
      </c>
      <c r="M426" s="9">
        <v>4759.11</v>
      </c>
      <c r="O426" s="9">
        <v>12221.84</v>
      </c>
      <c r="Q426" s="9">
        <f t="shared" si="138"/>
        <v>-7462.7300000000005</v>
      </c>
      <c r="S426" s="21">
        <f t="shared" si="139"/>
        <v>-0.61060609531789</v>
      </c>
      <c r="U426" s="9">
        <v>4759.11</v>
      </c>
      <c r="W426" s="9">
        <v>12221.84</v>
      </c>
      <c r="Y426" s="9">
        <f t="shared" si="140"/>
        <v>-7462.7300000000005</v>
      </c>
      <c r="AA426" s="21">
        <f t="shared" si="141"/>
        <v>-0.61060609531789</v>
      </c>
      <c r="AC426" s="9">
        <v>48043.66</v>
      </c>
      <c r="AE426" s="9">
        <v>275508.47</v>
      </c>
      <c r="AG426" s="9">
        <f t="shared" si="142"/>
        <v>-227464.80999999997</v>
      </c>
      <c r="AI426" s="21">
        <f t="shared" si="143"/>
        <v>-0.8256182105762483</v>
      </c>
    </row>
    <row r="427" spans="1:35" ht="12.75" outlineLevel="1">
      <c r="A427" s="1" t="s">
        <v>992</v>
      </c>
      <c r="B427" s="16" t="s">
        <v>993</v>
      </c>
      <c r="C427" s="1" t="s">
        <v>1349</v>
      </c>
      <c r="E427" s="5">
        <v>2131.61</v>
      </c>
      <c r="G427" s="5">
        <v>2180.63</v>
      </c>
      <c r="I427" s="9">
        <f t="shared" si="136"/>
        <v>-49.01999999999998</v>
      </c>
      <c r="K427" s="21">
        <f t="shared" si="137"/>
        <v>-0.022479742092881404</v>
      </c>
      <c r="M427" s="9">
        <v>6412.44</v>
      </c>
      <c r="O427" s="9">
        <v>6520.61</v>
      </c>
      <c r="Q427" s="9">
        <f t="shared" si="138"/>
        <v>-108.17000000000007</v>
      </c>
      <c r="S427" s="21">
        <f t="shared" si="139"/>
        <v>-0.016588938764931515</v>
      </c>
      <c r="U427" s="9">
        <v>6412.44</v>
      </c>
      <c r="W427" s="9">
        <v>6520.61</v>
      </c>
      <c r="Y427" s="9">
        <f t="shared" si="140"/>
        <v>-108.17000000000007</v>
      </c>
      <c r="AA427" s="21">
        <f t="shared" si="141"/>
        <v>-0.016588938764931515</v>
      </c>
      <c r="AC427" s="9">
        <v>25885.07</v>
      </c>
      <c r="AE427" s="9">
        <v>25769.33</v>
      </c>
      <c r="AG427" s="9">
        <f t="shared" si="142"/>
        <v>115.73999999999796</v>
      </c>
      <c r="AI427" s="21">
        <f t="shared" si="143"/>
        <v>0.004491385689887861</v>
      </c>
    </row>
    <row r="428" spans="1:35" ht="12.75" outlineLevel="1">
      <c r="A428" s="1" t="s">
        <v>994</v>
      </c>
      <c r="B428" s="16" t="s">
        <v>995</v>
      </c>
      <c r="C428" s="1" t="s">
        <v>1350</v>
      </c>
      <c r="E428" s="5">
        <v>-3.08</v>
      </c>
      <c r="G428" s="5">
        <v>-375.9</v>
      </c>
      <c r="I428" s="9">
        <f t="shared" si="136"/>
        <v>372.82</v>
      </c>
      <c r="K428" s="21">
        <f t="shared" si="137"/>
        <v>0.991806331471136</v>
      </c>
      <c r="M428" s="9">
        <v>-3.08</v>
      </c>
      <c r="O428" s="9">
        <v>-465.76</v>
      </c>
      <c r="Q428" s="9">
        <f t="shared" si="138"/>
        <v>462.68</v>
      </c>
      <c r="S428" s="21">
        <f t="shared" si="139"/>
        <v>0.993387152181381</v>
      </c>
      <c r="U428" s="9">
        <v>-3.08</v>
      </c>
      <c r="W428" s="9">
        <v>-465.76</v>
      </c>
      <c r="Y428" s="9">
        <f t="shared" si="140"/>
        <v>462.68</v>
      </c>
      <c r="AA428" s="21">
        <f t="shared" si="141"/>
        <v>0.993387152181381</v>
      </c>
      <c r="AC428" s="9">
        <v>-85791.38</v>
      </c>
      <c r="AE428" s="9">
        <v>-19662.27</v>
      </c>
      <c r="AG428" s="9">
        <f t="shared" si="142"/>
        <v>-66129.11</v>
      </c>
      <c r="AI428" s="21">
        <f t="shared" si="143"/>
        <v>-3.3632490043113026</v>
      </c>
    </row>
    <row r="429" spans="1:35" ht="12.75" outlineLevel="1">
      <c r="A429" s="1" t="s">
        <v>996</v>
      </c>
      <c r="B429" s="16" t="s">
        <v>997</v>
      </c>
      <c r="C429" s="1" t="s">
        <v>1351</v>
      </c>
      <c r="E429" s="5">
        <v>0</v>
      </c>
      <c r="G429" s="5">
        <v>-506673.07</v>
      </c>
      <c r="I429" s="9">
        <f t="shared" si="136"/>
        <v>506673.07</v>
      </c>
      <c r="K429" s="21" t="str">
        <f t="shared" si="137"/>
        <v>N.M.</v>
      </c>
      <c r="M429" s="9">
        <v>0</v>
      </c>
      <c r="O429" s="9">
        <v>-506673.07</v>
      </c>
      <c r="Q429" s="9">
        <f t="shared" si="138"/>
        <v>506673.07</v>
      </c>
      <c r="S429" s="21" t="str">
        <f t="shared" si="139"/>
        <v>N.M.</v>
      </c>
      <c r="U429" s="9">
        <v>0</v>
      </c>
      <c r="W429" s="9">
        <v>-506673.07</v>
      </c>
      <c r="Y429" s="9">
        <f t="shared" si="140"/>
        <v>506673.07</v>
      </c>
      <c r="AA429" s="21" t="str">
        <f t="shared" si="141"/>
        <v>N.M.</v>
      </c>
      <c r="AC429" s="9">
        <v>-531230.07</v>
      </c>
      <c r="AE429" s="9">
        <v>-474117.96</v>
      </c>
      <c r="AG429" s="9">
        <f t="shared" si="142"/>
        <v>-57112.10999999993</v>
      </c>
      <c r="AI429" s="21">
        <f t="shared" si="143"/>
        <v>-0.12045970585041732</v>
      </c>
    </row>
    <row r="430" spans="1:35" ht="12.75" outlineLevel="1">
      <c r="A430" s="1" t="s">
        <v>998</v>
      </c>
      <c r="B430" s="16" t="s">
        <v>999</v>
      </c>
      <c r="C430" s="1" t="s">
        <v>1352</v>
      </c>
      <c r="E430" s="5">
        <v>0</v>
      </c>
      <c r="G430" s="5">
        <v>-40541.83</v>
      </c>
      <c r="I430" s="9">
        <f t="shared" si="136"/>
        <v>40541.83</v>
      </c>
      <c r="K430" s="21" t="str">
        <f t="shared" si="137"/>
        <v>N.M.</v>
      </c>
      <c r="M430" s="9">
        <v>0</v>
      </c>
      <c r="O430" s="9">
        <v>-127858.55</v>
      </c>
      <c r="Q430" s="9">
        <f t="shared" si="138"/>
        <v>127858.55</v>
      </c>
      <c r="S430" s="21" t="str">
        <f t="shared" si="139"/>
        <v>N.M.</v>
      </c>
      <c r="U430" s="9">
        <v>0</v>
      </c>
      <c r="W430" s="9">
        <v>-127858.55</v>
      </c>
      <c r="Y430" s="9">
        <f t="shared" si="140"/>
        <v>127858.55</v>
      </c>
      <c r="AA430" s="21" t="str">
        <f t="shared" si="141"/>
        <v>N.M.</v>
      </c>
      <c r="AC430" s="9">
        <v>-374233.09</v>
      </c>
      <c r="AE430" s="9">
        <v>-454433.91</v>
      </c>
      <c r="AG430" s="9">
        <f t="shared" si="142"/>
        <v>80200.81999999995</v>
      </c>
      <c r="AI430" s="21">
        <f t="shared" si="143"/>
        <v>0.1764851130937829</v>
      </c>
    </row>
    <row r="431" spans="1:35" ht="12.75" outlineLevel="1">
      <c r="A431" s="1" t="s">
        <v>1000</v>
      </c>
      <c r="B431" s="16" t="s">
        <v>1001</v>
      </c>
      <c r="C431" s="1" t="s">
        <v>1353</v>
      </c>
      <c r="E431" s="5">
        <v>0</v>
      </c>
      <c r="G431" s="5">
        <v>0</v>
      </c>
      <c r="I431" s="9">
        <f t="shared" si="136"/>
        <v>0</v>
      </c>
      <c r="K431" s="21">
        <f t="shared" si="137"/>
        <v>0</v>
      </c>
      <c r="M431" s="9">
        <v>0</v>
      </c>
      <c r="O431" s="9">
        <v>0</v>
      </c>
      <c r="Q431" s="9">
        <f t="shared" si="138"/>
        <v>0</v>
      </c>
      <c r="S431" s="21">
        <f t="shared" si="139"/>
        <v>0</v>
      </c>
      <c r="U431" s="9">
        <v>0</v>
      </c>
      <c r="W431" s="9">
        <v>0</v>
      </c>
      <c r="Y431" s="9">
        <f t="shared" si="140"/>
        <v>0</v>
      </c>
      <c r="AA431" s="21">
        <f t="shared" si="141"/>
        <v>0</v>
      </c>
      <c r="AC431" s="9">
        <v>0</v>
      </c>
      <c r="AE431" s="9">
        <v>255026.5</v>
      </c>
      <c r="AG431" s="9">
        <f t="shared" si="142"/>
        <v>-255026.5</v>
      </c>
      <c r="AI431" s="21" t="str">
        <f t="shared" si="143"/>
        <v>N.M.</v>
      </c>
    </row>
    <row r="432" spans="1:35" ht="12.75" outlineLevel="1">
      <c r="A432" s="1" t="s">
        <v>1002</v>
      </c>
      <c r="B432" s="16" t="s">
        <v>1003</v>
      </c>
      <c r="C432" s="1" t="s">
        <v>1354</v>
      </c>
      <c r="E432" s="5">
        <v>0</v>
      </c>
      <c r="G432" s="5">
        <v>-564.5</v>
      </c>
      <c r="I432" s="9">
        <f t="shared" si="136"/>
        <v>564.5</v>
      </c>
      <c r="K432" s="21" t="str">
        <f t="shared" si="137"/>
        <v>N.M.</v>
      </c>
      <c r="M432" s="9">
        <v>37.1</v>
      </c>
      <c r="O432" s="9">
        <v>1457.02</v>
      </c>
      <c r="Q432" s="9">
        <f t="shared" si="138"/>
        <v>-1419.92</v>
      </c>
      <c r="S432" s="21">
        <f t="shared" si="139"/>
        <v>-0.9745370688116842</v>
      </c>
      <c r="U432" s="9">
        <v>37.1</v>
      </c>
      <c r="W432" s="9">
        <v>1457.02</v>
      </c>
      <c r="Y432" s="9">
        <f t="shared" si="140"/>
        <v>-1419.92</v>
      </c>
      <c r="AA432" s="21">
        <f t="shared" si="141"/>
        <v>-0.9745370688116842</v>
      </c>
      <c r="AC432" s="9">
        <v>3905.08</v>
      </c>
      <c r="AE432" s="9">
        <v>14157.19</v>
      </c>
      <c r="AG432" s="9">
        <f t="shared" si="142"/>
        <v>-10252.11</v>
      </c>
      <c r="AI432" s="21">
        <f t="shared" si="143"/>
        <v>-0.7241627752400017</v>
      </c>
    </row>
    <row r="433" spans="1:35" ht="12.75" outlineLevel="1">
      <c r="A433" s="1" t="s">
        <v>1004</v>
      </c>
      <c r="B433" s="16" t="s">
        <v>1005</v>
      </c>
      <c r="C433" s="1" t="s">
        <v>1355</v>
      </c>
      <c r="E433" s="5">
        <v>0</v>
      </c>
      <c r="G433" s="5">
        <v>0</v>
      </c>
      <c r="I433" s="9">
        <f t="shared" si="136"/>
        <v>0</v>
      </c>
      <c r="K433" s="21">
        <f t="shared" si="137"/>
        <v>0</v>
      </c>
      <c r="M433" s="9">
        <v>0</v>
      </c>
      <c r="O433" s="9">
        <v>0</v>
      </c>
      <c r="Q433" s="9">
        <f t="shared" si="138"/>
        <v>0</v>
      </c>
      <c r="S433" s="21">
        <f t="shared" si="139"/>
        <v>0</v>
      </c>
      <c r="U433" s="9">
        <v>0</v>
      </c>
      <c r="W433" s="9">
        <v>0</v>
      </c>
      <c r="Y433" s="9">
        <f t="shared" si="140"/>
        <v>0</v>
      </c>
      <c r="AA433" s="21">
        <f t="shared" si="141"/>
        <v>0</v>
      </c>
      <c r="AC433" s="9">
        <v>0</v>
      </c>
      <c r="AE433" s="9">
        <v>8593.62</v>
      </c>
      <c r="AG433" s="9">
        <f t="shared" si="142"/>
        <v>-8593.62</v>
      </c>
      <c r="AI433" s="21" t="str">
        <f t="shared" si="143"/>
        <v>N.M.</v>
      </c>
    </row>
    <row r="434" spans="1:35" ht="12.75" outlineLevel="1">
      <c r="A434" s="1" t="s">
        <v>1006</v>
      </c>
      <c r="B434" s="16" t="s">
        <v>1007</v>
      </c>
      <c r="C434" s="1" t="s">
        <v>1356</v>
      </c>
      <c r="E434" s="5">
        <v>0</v>
      </c>
      <c r="G434" s="5">
        <v>0</v>
      </c>
      <c r="I434" s="9">
        <f t="shared" si="136"/>
        <v>0</v>
      </c>
      <c r="K434" s="21">
        <f t="shared" si="137"/>
        <v>0</v>
      </c>
      <c r="M434" s="9">
        <v>0</v>
      </c>
      <c r="O434" s="9">
        <v>0</v>
      </c>
      <c r="Q434" s="9">
        <f t="shared" si="138"/>
        <v>0</v>
      </c>
      <c r="S434" s="21">
        <f t="shared" si="139"/>
        <v>0</v>
      </c>
      <c r="U434" s="9">
        <v>0</v>
      </c>
      <c r="W434" s="9">
        <v>0</v>
      </c>
      <c r="Y434" s="9">
        <f t="shared" si="140"/>
        <v>0</v>
      </c>
      <c r="AA434" s="21">
        <f t="shared" si="141"/>
        <v>0</v>
      </c>
      <c r="AC434" s="9">
        <v>0</v>
      </c>
      <c r="AE434" s="9">
        <v>-323504.19</v>
      </c>
      <c r="AG434" s="9">
        <f t="shared" si="142"/>
        <v>323504.19</v>
      </c>
      <c r="AI434" s="21" t="str">
        <f t="shared" si="143"/>
        <v>N.M.</v>
      </c>
    </row>
    <row r="435" spans="1:35" ht="12.75" outlineLevel="1">
      <c r="A435" s="1" t="s">
        <v>1008</v>
      </c>
      <c r="B435" s="16" t="s">
        <v>1009</v>
      </c>
      <c r="C435" s="1" t="s">
        <v>1357</v>
      </c>
      <c r="E435" s="5">
        <v>-579550.24</v>
      </c>
      <c r="G435" s="5">
        <v>-1045660</v>
      </c>
      <c r="I435" s="9">
        <f t="shared" si="136"/>
        <v>466109.76</v>
      </c>
      <c r="K435" s="21">
        <f t="shared" si="137"/>
        <v>0.44575651741483846</v>
      </c>
      <c r="M435" s="9">
        <v>-2339240</v>
      </c>
      <c r="O435" s="9">
        <v>-3311153</v>
      </c>
      <c r="Q435" s="9">
        <f t="shared" si="138"/>
        <v>971913</v>
      </c>
      <c r="S435" s="21">
        <f t="shared" si="139"/>
        <v>0.29352705839929477</v>
      </c>
      <c r="U435" s="9">
        <v>-2339240</v>
      </c>
      <c r="W435" s="9">
        <v>-3311153</v>
      </c>
      <c r="Y435" s="9">
        <f t="shared" si="140"/>
        <v>971913</v>
      </c>
      <c r="AA435" s="21">
        <f t="shared" si="141"/>
        <v>0.29352705839929477</v>
      </c>
      <c r="AC435" s="9">
        <v>-240000</v>
      </c>
      <c r="AE435" s="9">
        <v>531383</v>
      </c>
      <c r="AG435" s="9">
        <f t="shared" si="142"/>
        <v>-771383</v>
      </c>
      <c r="AI435" s="21">
        <f t="shared" si="143"/>
        <v>-1.4516516335675023</v>
      </c>
    </row>
    <row r="436" spans="1:35" ht="12.75" outlineLevel="1">
      <c r="A436" s="1" t="s">
        <v>1010</v>
      </c>
      <c r="B436" s="16" t="s">
        <v>1011</v>
      </c>
      <c r="C436" s="1" t="s">
        <v>1358</v>
      </c>
      <c r="E436" s="5">
        <v>546241</v>
      </c>
      <c r="G436" s="5">
        <v>999081</v>
      </c>
      <c r="I436" s="9">
        <f t="shared" si="136"/>
        <v>-452840</v>
      </c>
      <c r="K436" s="21">
        <f t="shared" si="137"/>
        <v>-0.45325654276279903</v>
      </c>
      <c r="M436" s="9">
        <v>2552437</v>
      </c>
      <c r="O436" s="9">
        <v>3402561</v>
      </c>
      <c r="Q436" s="9">
        <f t="shared" si="138"/>
        <v>-850124</v>
      </c>
      <c r="S436" s="21">
        <f t="shared" si="139"/>
        <v>-0.2498482760485411</v>
      </c>
      <c r="U436" s="9">
        <v>2552437</v>
      </c>
      <c r="W436" s="9">
        <v>3402561</v>
      </c>
      <c r="Y436" s="9">
        <f t="shared" si="140"/>
        <v>-850124</v>
      </c>
      <c r="AA436" s="21">
        <f t="shared" si="141"/>
        <v>-0.2498482760485411</v>
      </c>
      <c r="AC436" s="9">
        <v>1120987</v>
      </c>
      <c r="AE436" s="9">
        <v>-229185</v>
      </c>
      <c r="AG436" s="9">
        <f t="shared" si="142"/>
        <v>1350172</v>
      </c>
      <c r="AI436" s="21">
        <f t="shared" si="143"/>
        <v>5.891188341296333</v>
      </c>
    </row>
    <row r="437" spans="1:35" ht="12.75" outlineLevel="1">
      <c r="A437" s="1" t="s">
        <v>1012</v>
      </c>
      <c r="B437" s="16" t="s">
        <v>1013</v>
      </c>
      <c r="C437" s="1" t="s">
        <v>1359</v>
      </c>
      <c r="E437" s="5">
        <v>-419536.88</v>
      </c>
      <c r="G437" s="5">
        <v>-136837.92</v>
      </c>
      <c r="I437" s="9">
        <f t="shared" si="136"/>
        <v>-282698.95999999996</v>
      </c>
      <c r="K437" s="21">
        <f t="shared" si="137"/>
        <v>-2.0659402013710815</v>
      </c>
      <c r="M437" s="9">
        <v>-1003234.96</v>
      </c>
      <c r="O437" s="9">
        <v>-308012.31</v>
      </c>
      <c r="Q437" s="9">
        <f t="shared" si="138"/>
        <v>-695222.6499999999</v>
      </c>
      <c r="S437" s="21">
        <f t="shared" si="139"/>
        <v>-2.25712618433984</v>
      </c>
      <c r="U437" s="9">
        <v>-1003234.96</v>
      </c>
      <c r="W437" s="9">
        <v>-308012.31</v>
      </c>
      <c r="Y437" s="9">
        <f t="shared" si="140"/>
        <v>-695222.6499999999</v>
      </c>
      <c r="AA437" s="21">
        <f t="shared" si="141"/>
        <v>-2.25712618433984</v>
      </c>
      <c r="AC437" s="9">
        <v>-1311256.4</v>
      </c>
      <c r="AE437" s="9">
        <v>-495224.05</v>
      </c>
      <c r="AG437" s="9">
        <f t="shared" si="142"/>
        <v>-816032.3499999999</v>
      </c>
      <c r="AI437" s="21">
        <f t="shared" si="143"/>
        <v>-1.6478043624900687</v>
      </c>
    </row>
    <row r="438" spans="1:35" ht="12.75" outlineLevel="1">
      <c r="A438" s="1" t="s">
        <v>1014</v>
      </c>
      <c r="B438" s="16" t="s">
        <v>1015</v>
      </c>
      <c r="C438" s="1" t="s">
        <v>1360</v>
      </c>
      <c r="E438" s="5">
        <v>355500.88</v>
      </c>
      <c r="G438" s="5">
        <v>183416.92</v>
      </c>
      <c r="I438" s="9">
        <f t="shared" si="136"/>
        <v>172083.96</v>
      </c>
      <c r="K438" s="21">
        <f t="shared" si="137"/>
        <v>0.9382120253682157</v>
      </c>
      <c r="M438" s="9">
        <v>790037.96</v>
      </c>
      <c r="O438" s="9">
        <v>216604.31</v>
      </c>
      <c r="Q438" s="9">
        <f t="shared" si="138"/>
        <v>573433.6499999999</v>
      </c>
      <c r="S438" s="21">
        <f t="shared" si="139"/>
        <v>2.647378761761481</v>
      </c>
      <c r="U438" s="9">
        <v>790037.96</v>
      </c>
      <c r="W438" s="9">
        <v>216604.31</v>
      </c>
      <c r="Y438" s="9">
        <f t="shared" si="140"/>
        <v>573433.6499999999</v>
      </c>
      <c r="AA438" s="21">
        <f t="shared" si="141"/>
        <v>2.647378761761481</v>
      </c>
      <c r="AC438" s="9">
        <v>430269.4</v>
      </c>
      <c r="AE438" s="9">
        <v>193026.05</v>
      </c>
      <c r="AG438" s="9">
        <f t="shared" si="142"/>
        <v>237243.35000000003</v>
      </c>
      <c r="AI438" s="21">
        <f t="shared" si="143"/>
        <v>1.2290742622563122</v>
      </c>
    </row>
    <row r="439" spans="1:35" ht="12.75" outlineLevel="1">
      <c r="A439" s="1" t="s">
        <v>1016</v>
      </c>
      <c r="B439" s="16" t="s">
        <v>1017</v>
      </c>
      <c r="C439" s="1" t="s">
        <v>1361</v>
      </c>
      <c r="E439" s="5">
        <v>416164.8</v>
      </c>
      <c r="G439" s="5">
        <v>1358196.49</v>
      </c>
      <c r="I439" s="9">
        <f t="shared" si="136"/>
        <v>-942031.69</v>
      </c>
      <c r="K439" s="21">
        <f t="shared" si="137"/>
        <v>-0.6935901373151097</v>
      </c>
      <c r="M439" s="9">
        <v>1191034.14</v>
      </c>
      <c r="O439" s="9">
        <v>3757339.19</v>
      </c>
      <c r="Q439" s="9">
        <f t="shared" si="138"/>
        <v>-2566305.05</v>
      </c>
      <c r="S439" s="21">
        <f t="shared" si="139"/>
        <v>-0.6830112801181518</v>
      </c>
      <c r="U439" s="9">
        <v>1191034.14</v>
      </c>
      <c r="W439" s="9">
        <v>3757339.19</v>
      </c>
      <c r="Y439" s="9">
        <f t="shared" si="140"/>
        <v>-2566305.05</v>
      </c>
      <c r="AA439" s="21">
        <f t="shared" si="141"/>
        <v>-0.6830112801181518</v>
      </c>
      <c r="AC439" s="9">
        <v>7580057.81</v>
      </c>
      <c r="AE439" s="9">
        <v>78665915.19</v>
      </c>
      <c r="AG439" s="9">
        <f t="shared" si="142"/>
        <v>-71085857.38</v>
      </c>
      <c r="AI439" s="21">
        <f t="shared" si="143"/>
        <v>-0.903642412451542</v>
      </c>
    </row>
    <row r="440" spans="1:35" ht="12.75" outlineLevel="1">
      <c r="A440" s="1" t="s">
        <v>1018</v>
      </c>
      <c r="B440" s="16" t="s">
        <v>1019</v>
      </c>
      <c r="C440" s="1" t="s">
        <v>1362</v>
      </c>
      <c r="E440" s="5">
        <v>-346707.89</v>
      </c>
      <c r="G440" s="5">
        <v>-1208665.75</v>
      </c>
      <c r="I440" s="9">
        <f t="shared" si="136"/>
        <v>861957.86</v>
      </c>
      <c r="K440" s="21">
        <f t="shared" si="137"/>
        <v>0.7131482463203743</v>
      </c>
      <c r="M440" s="9">
        <v>-1012565.31</v>
      </c>
      <c r="O440" s="9">
        <v>-3350707.27</v>
      </c>
      <c r="Q440" s="9">
        <f t="shared" si="138"/>
        <v>2338141.96</v>
      </c>
      <c r="S440" s="21">
        <f t="shared" si="139"/>
        <v>0.6978054994341538</v>
      </c>
      <c r="U440" s="9">
        <v>-1012565.31</v>
      </c>
      <c r="W440" s="9">
        <v>-3350707.27</v>
      </c>
      <c r="Y440" s="9">
        <f t="shared" si="140"/>
        <v>2338141.96</v>
      </c>
      <c r="AA440" s="21">
        <f t="shared" si="141"/>
        <v>0.6978054994341538</v>
      </c>
      <c r="AC440" s="9">
        <v>-6697312.369999999</v>
      </c>
      <c r="AE440" s="9">
        <v>-78413299.77</v>
      </c>
      <c r="AG440" s="9">
        <f t="shared" si="142"/>
        <v>71715987.39999999</v>
      </c>
      <c r="AI440" s="21">
        <f t="shared" si="143"/>
        <v>0.9145895863374657</v>
      </c>
    </row>
    <row r="441" spans="1:35" ht="12.75" outlineLevel="1">
      <c r="A441" s="1" t="s">
        <v>1020</v>
      </c>
      <c r="B441" s="16" t="s">
        <v>1021</v>
      </c>
      <c r="C441" s="1" t="s">
        <v>1363</v>
      </c>
      <c r="E441" s="5">
        <v>185744.09</v>
      </c>
      <c r="G441" s="5">
        <v>130149.54</v>
      </c>
      <c r="I441" s="9">
        <f t="shared" si="136"/>
        <v>55594.55</v>
      </c>
      <c r="K441" s="21">
        <f t="shared" si="137"/>
        <v>0.4271590203084852</v>
      </c>
      <c r="M441" s="9">
        <v>498423.46</v>
      </c>
      <c r="O441" s="9">
        <v>1837911.04</v>
      </c>
      <c r="Q441" s="9">
        <f t="shared" si="138"/>
        <v>-1339487.58</v>
      </c>
      <c r="S441" s="21">
        <f t="shared" si="139"/>
        <v>-0.7288098013710174</v>
      </c>
      <c r="U441" s="9">
        <v>498423.46</v>
      </c>
      <c r="W441" s="9">
        <v>1837911.04</v>
      </c>
      <c r="Y441" s="9">
        <f t="shared" si="140"/>
        <v>-1339487.58</v>
      </c>
      <c r="AA441" s="21">
        <f t="shared" si="141"/>
        <v>-0.7288098013710174</v>
      </c>
      <c r="AC441" s="9">
        <v>-429729.39</v>
      </c>
      <c r="AE441" s="9">
        <v>1889837.42</v>
      </c>
      <c r="AG441" s="9">
        <f t="shared" si="142"/>
        <v>-2319566.81</v>
      </c>
      <c r="AI441" s="21">
        <f t="shared" si="143"/>
        <v>-1.2273896079378088</v>
      </c>
    </row>
    <row r="442" spans="1:35" ht="12.75" outlineLevel="1">
      <c r="A442" s="1" t="s">
        <v>1022</v>
      </c>
      <c r="B442" s="16" t="s">
        <v>1023</v>
      </c>
      <c r="C442" s="1" t="s">
        <v>1364</v>
      </c>
      <c r="E442" s="5">
        <v>0</v>
      </c>
      <c r="G442" s="5">
        <v>-232.54</v>
      </c>
      <c r="I442" s="9">
        <f t="shared" si="136"/>
        <v>232.54</v>
      </c>
      <c r="K442" s="21" t="str">
        <f t="shared" si="137"/>
        <v>N.M.</v>
      </c>
      <c r="M442" s="9">
        <v>-1174.15</v>
      </c>
      <c r="O442" s="9">
        <v>-31439.32</v>
      </c>
      <c r="Q442" s="9">
        <f t="shared" si="138"/>
        <v>30265.17</v>
      </c>
      <c r="S442" s="21">
        <f t="shared" si="139"/>
        <v>0.9626534543367986</v>
      </c>
      <c r="U442" s="9">
        <v>-1174.15</v>
      </c>
      <c r="W442" s="9">
        <v>-31439.32</v>
      </c>
      <c r="Y442" s="9">
        <f t="shared" si="140"/>
        <v>30265.17</v>
      </c>
      <c r="AA442" s="21">
        <f t="shared" si="141"/>
        <v>0.9626534543367986</v>
      </c>
      <c r="AC442" s="9">
        <v>97747.44</v>
      </c>
      <c r="AE442" s="9">
        <v>-116921.86</v>
      </c>
      <c r="AG442" s="9">
        <f t="shared" si="142"/>
        <v>214669.3</v>
      </c>
      <c r="AI442" s="21">
        <f t="shared" si="143"/>
        <v>1.8360065431733636</v>
      </c>
    </row>
    <row r="443" spans="1:35" ht="12.75" outlineLevel="1">
      <c r="A443" s="1" t="s">
        <v>1024</v>
      </c>
      <c r="B443" s="16" t="s">
        <v>1025</v>
      </c>
      <c r="C443" s="1" t="s">
        <v>1365</v>
      </c>
      <c r="E443" s="5">
        <v>0</v>
      </c>
      <c r="G443" s="5">
        <v>0</v>
      </c>
      <c r="I443" s="9">
        <f t="shared" si="136"/>
        <v>0</v>
      </c>
      <c r="K443" s="21">
        <f t="shared" si="137"/>
        <v>0</v>
      </c>
      <c r="M443" s="9">
        <v>0</v>
      </c>
      <c r="O443" s="9">
        <v>0</v>
      </c>
      <c r="Q443" s="9">
        <f t="shared" si="138"/>
        <v>0</v>
      </c>
      <c r="S443" s="21">
        <f t="shared" si="139"/>
        <v>0</v>
      </c>
      <c r="U443" s="9">
        <v>0</v>
      </c>
      <c r="W443" s="9">
        <v>0</v>
      </c>
      <c r="Y443" s="9">
        <f t="shared" si="140"/>
        <v>0</v>
      </c>
      <c r="AA443" s="21">
        <f t="shared" si="141"/>
        <v>0</v>
      </c>
      <c r="AC443" s="9">
        <v>-111268.96</v>
      </c>
      <c r="AE443" s="9">
        <v>-220599.54</v>
      </c>
      <c r="AG443" s="9">
        <f t="shared" si="142"/>
        <v>109330.58</v>
      </c>
      <c r="AI443" s="21">
        <f t="shared" si="143"/>
        <v>0.49560656382148394</v>
      </c>
    </row>
    <row r="444" spans="1:35" ht="12.75" outlineLevel="1">
      <c r="A444" s="1" t="s">
        <v>1026</v>
      </c>
      <c r="B444" s="16" t="s">
        <v>1027</v>
      </c>
      <c r="C444" s="1" t="s">
        <v>1366</v>
      </c>
      <c r="E444" s="5">
        <v>0</v>
      </c>
      <c r="G444" s="5">
        <v>-1174.27</v>
      </c>
      <c r="I444" s="9">
        <f t="shared" si="136"/>
        <v>1174.27</v>
      </c>
      <c r="K444" s="21" t="str">
        <f t="shared" si="137"/>
        <v>N.M.</v>
      </c>
      <c r="M444" s="9">
        <v>3162.34</v>
      </c>
      <c r="O444" s="9">
        <v>-6637.09</v>
      </c>
      <c r="Q444" s="9">
        <f t="shared" si="138"/>
        <v>9799.43</v>
      </c>
      <c r="S444" s="21">
        <f t="shared" si="139"/>
        <v>1.4764648362460053</v>
      </c>
      <c r="U444" s="9">
        <v>3162.34</v>
      </c>
      <c r="W444" s="9">
        <v>-6637.09</v>
      </c>
      <c r="Y444" s="9">
        <f t="shared" si="140"/>
        <v>9799.43</v>
      </c>
      <c r="AA444" s="21">
        <f t="shared" si="141"/>
        <v>1.4764648362460053</v>
      </c>
      <c r="AC444" s="9">
        <v>9494.4</v>
      </c>
      <c r="AE444" s="9">
        <v>-42553.61</v>
      </c>
      <c r="AG444" s="9">
        <f t="shared" si="142"/>
        <v>52048.01</v>
      </c>
      <c r="AI444" s="21">
        <f t="shared" si="143"/>
        <v>1.2231162056521174</v>
      </c>
    </row>
    <row r="445" spans="1:35" ht="12.75" outlineLevel="1">
      <c r="A445" s="1" t="s">
        <v>1028</v>
      </c>
      <c r="B445" s="16" t="s">
        <v>1029</v>
      </c>
      <c r="C445" s="1" t="s">
        <v>1367</v>
      </c>
      <c r="E445" s="5">
        <v>14678.37</v>
      </c>
      <c r="G445" s="5">
        <v>15626.71</v>
      </c>
      <c r="I445" s="9">
        <f t="shared" si="136"/>
        <v>-948.3399999999983</v>
      </c>
      <c r="K445" s="21">
        <f t="shared" si="137"/>
        <v>-0.06068711840176201</v>
      </c>
      <c r="M445" s="9">
        <v>44279.91</v>
      </c>
      <c r="O445" s="9">
        <v>47107.27</v>
      </c>
      <c r="Q445" s="9">
        <f t="shared" si="138"/>
        <v>-2827.3599999999933</v>
      </c>
      <c r="S445" s="21">
        <f t="shared" si="139"/>
        <v>-0.06001961056117227</v>
      </c>
      <c r="U445" s="9">
        <v>44279.91</v>
      </c>
      <c r="W445" s="9">
        <v>47107.27</v>
      </c>
      <c r="Y445" s="9">
        <f t="shared" si="140"/>
        <v>-2827.3599999999933</v>
      </c>
      <c r="AA445" s="21">
        <f t="shared" si="141"/>
        <v>-0.06001961056117227</v>
      </c>
      <c r="AC445" s="9">
        <v>181426.86</v>
      </c>
      <c r="AE445" s="9">
        <v>182147.15</v>
      </c>
      <c r="AG445" s="9">
        <f t="shared" si="142"/>
        <v>-720.2900000000081</v>
      </c>
      <c r="AI445" s="21">
        <f t="shared" si="143"/>
        <v>-0.003954440132607115</v>
      </c>
    </row>
    <row r="446" spans="1:35" ht="12.75" outlineLevel="1">
      <c r="A446" s="1" t="s">
        <v>1030</v>
      </c>
      <c r="B446" s="16" t="s">
        <v>1031</v>
      </c>
      <c r="C446" s="1" t="s">
        <v>1368</v>
      </c>
      <c r="E446" s="5">
        <v>-981</v>
      </c>
      <c r="G446" s="5">
        <v>0</v>
      </c>
      <c r="I446" s="9">
        <f t="shared" si="136"/>
        <v>-981</v>
      </c>
      <c r="K446" s="21" t="str">
        <f t="shared" si="137"/>
        <v>N.M.</v>
      </c>
      <c r="M446" s="9">
        <v>-2312</v>
      </c>
      <c r="O446" s="9">
        <v>0</v>
      </c>
      <c r="Q446" s="9">
        <f t="shared" si="138"/>
        <v>-2312</v>
      </c>
      <c r="S446" s="21" t="str">
        <f t="shared" si="139"/>
        <v>N.M.</v>
      </c>
      <c r="U446" s="9">
        <v>-2312</v>
      </c>
      <c r="W446" s="9">
        <v>0</v>
      </c>
      <c r="Y446" s="9">
        <f t="shared" si="140"/>
        <v>-2312</v>
      </c>
      <c r="AA446" s="21" t="str">
        <f t="shared" si="141"/>
        <v>N.M.</v>
      </c>
      <c r="AC446" s="9">
        <v>-8270</v>
      </c>
      <c r="AE446" s="9">
        <v>7311</v>
      </c>
      <c r="AG446" s="9">
        <f t="shared" si="142"/>
        <v>-15581</v>
      </c>
      <c r="AI446" s="21">
        <f t="shared" si="143"/>
        <v>-2.131172206264533</v>
      </c>
    </row>
    <row r="447" spans="1:35" ht="12.75" outlineLevel="1">
      <c r="A447" s="1" t="s">
        <v>1032</v>
      </c>
      <c r="B447" s="16" t="s">
        <v>1033</v>
      </c>
      <c r="C447" s="1" t="s">
        <v>1369</v>
      </c>
      <c r="E447" s="5">
        <v>0</v>
      </c>
      <c r="G447" s="5">
        <v>0</v>
      </c>
      <c r="I447" s="9">
        <f t="shared" si="136"/>
        <v>0</v>
      </c>
      <c r="K447" s="21">
        <f t="shared" si="137"/>
        <v>0</v>
      </c>
      <c r="M447" s="9">
        <v>0</v>
      </c>
      <c r="O447" s="9">
        <v>0</v>
      </c>
      <c r="Q447" s="9">
        <f t="shared" si="138"/>
        <v>0</v>
      </c>
      <c r="S447" s="21">
        <f t="shared" si="139"/>
        <v>0</v>
      </c>
      <c r="U447" s="9">
        <v>0</v>
      </c>
      <c r="W447" s="9">
        <v>0</v>
      </c>
      <c r="Y447" s="9">
        <f t="shared" si="140"/>
        <v>0</v>
      </c>
      <c r="AA447" s="21">
        <f t="shared" si="141"/>
        <v>0</v>
      </c>
      <c r="AC447" s="9">
        <v>0</v>
      </c>
      <c r="AE447" s="9">
        <v>1427</v>
      </c>
      <c r="AG447" s="9">
        <f t="shared" si="142"/>
        <v>-1427</v>
      </c>
      <c r="AI447" s="21" t="str">
        <f t="shared" si="143"/>
        <v>N.M.</v>
      </c>
    </row>
    <row r="448" spans="1:35" ht="12.75" outlineLevel="1">
      <c r="A448" s="1" t="s">
        <v>1034</v>
      </c>
      <c r="B448" s="16" t="s">
        <v>1035</v>
      </c>
      <c r="C448" s="1" t="s">
        <v>1370</v>
      </c>
      <c r="E448" s="5">
        <v>-53560</v>
      </c>
      <c r="G448" s="5">
        <v>-188661</v>
      </c>
      <c r="I448" s="9">
        <f t="shared" si="136"/>
        <v>135101</v>
      </c>
      <c r="K448" s="21">
        <f t="shared" si="137"/>
        <v>0.7161045473097248</v>
      </c>
      <c r="M448" s="9">
        <v>-323926</v>
      </c>
      <c r="O448" s="9">
        <v>-2108156</v>
      </c>
      <c r="Q448" s="9">
        <f t="shared" si="138"/>
        <v>1784230</v>
      </c>
      <c r="S448" s="21">
        <f t="shared" si="139"/>
        <v>0.8463462855689996</v>
      </c>
      <c r="U448" s="9">
        <v>-323926</v>
      </c>
      <c r="W448" s="9">
        <v>-2108156</v>
      </c>
      <c r="Y448" s="9">
        <f t="shared" si="140"/>
        <v>1784230</v>
      </c>
      <c r="AA448" s="21">
        <f t="shared" si="141"/>
        <v>0.8463462855689996</v>
      </c>
      <c r="AC448" s="9">
        <v>58876</v>
      </c>
      <c r="AE448" s="9">
        <v>-2108156</v>
      </c>
      <c r="AG448" s="9">
        <f t="shared" si="142"/>
        <v>2167032</v>
      </c>
      <c r="AI448" s="21">
        <f t="shared" si="143"/>
        <v>1.0279277245137457</v>
      </c>
    </row>
    <row r="449" spans="1:35" ht="12.75" outlineLevel="1">
      <c r="A449" s="1" t="s">
        <v>1036</v>
      </c>
      <c r="B449" s="16" t="s">
        <v>1037</v>
      </c>
      <c r="C449" s="1" t="s">
        <v>1371</v>
      </c>
      <c r="E449" s="5">
        <v>-45881.98</v>
      </c>
      <c r="G449" s="5">
        <v>-35202.21</v>
      </c>
      <c r="I449" s="9">
        <f t="shared" si="136"/>
        <v>-10679.770000000004</v>
      </c>
      <c r="K449" s="21">
        <f t="shared" si="137"/>
        <v>-0.3033835091603625</v>
      </c>
      <c r="M449" s="9">
        <v>-107767.62</v>
      </c>
      <c r="O449" s="9">
        <v>-86779.29</v>
      </c>
      <c r="Q449" s="9">
        <f t="shared" si="138"/>
        <v>-20988.33</v>
      </c>
      <c r="S449" s="21">
        <f t="shared" si="139"/>
        <v>-0.24185874302497753</v>
      </c>
      <c r="U449" s="9">
        <v>-107767.62</v>
      </c>
      <c r="W449" s="9">
        <v>-86779.29</v>
      </c>
      <c r="Y449" s="9">
        <f t="shared" si="140"/>
        <v>-20988.33</v>
      </c>
      <c r="AA449" s="21">
        <f t="shared" si="141"/>
        <v>-0.24185874302497753</v>
      </c>
      <c r="AC449" s="9">
        <v>-320687</v>
      </c>
      <c r="AE449" s="9">
        <v>-86779.29</v>
      </c>
      <c r="AG449" s="9">
        <f t="shared" si="142"/>
        <v>-233907.71000000002</v>
      </c>
      <c r="AI449" s="21">
        <f t="shared" si="143"/>
        <v>-2.6954324009795427</v>
      </c>
    </row>
    <row r="450" spans="1:35" ht="12.75" outlineLevel="1">
      <c r="A450" s="1" t="s">
        <v>1038</v>
      </c>
      <c r="B450" s="16" t="s">
        <v>1039</v>
      </c>
      <c r="C450" s="1" t="s">
        <v>1372</v>
      </c>
      <c r="E450" s="5">
        <v>42.04</v>
      </c>
      <c r="G450" s="5">
        <v>0</v>
      </c>
      <c r="I450" s="9">
        <f t="shared" si="136"/>
        <v>42.04</v>
      </c>
      <c r="K450" s="21" t="str">
        <f t="shared" si="137"/>
        <v>N.M.</v>
      </c>
      <c r="M450" s="9">
        <v>173.18</v>
      </c>
      <c r="O450" s="9">
        <v>0</v>
      </c>
      <c r="Q450" s="9">
        <f t="shared" si="138"/>
        <v>173.18</v>
      </c>
      <c r="S450" s="21" t="str">
        <f t="shared" si="139"/>
        <v>N.M.</v>
      </c>
      <c r="U450" s="9">
        <v>173.18</v>
      </c>
      <c r="W450" s="9">
        <v>0</v>
      </c>
      <c r="Y450" s="9">
        <f t="shared" si="140"/>
        <v>173.18</v>
      </c>
      <c r="AA450" s="21" t="str">
        <f t="shared" si="141"/>
        <v>N.M.</v>
      </c>
      <c r="AC450" s="9">
        <v>173.18</v>
      </c>
      <c r="AE450" s="9">
        <v>0</v>
      </c>
      <c r="AG450" s="9">
        <f t="shared" si="142"/>
        <v>173.18</v>
      </c>
      <c r="AI450" s="21" t="str">
        <f t="shared" si="143"/>
        <v>N.M.</v>
      </c>
    </row>
    <row r="451" spans="1:35" ht="12.75" outlineLevel="1">
      <c r="A451" s="1" t="s">
        <v>1040</v>
      </c>
      <c r="B451" s="16" t="s">
        <v>1041</v>
      </c>
      <c r="C451" s="1" t="s">
        <v>1373</v>
      </c>
      <c r="E451" s="5">
        <v>0</v>
      </c>
      <c r="G451" s="5">
        <v>0</v>
      </c>
      <c r="I451" s="9">
        <f t="shared" si="136"/>
        <v>0</v>
      </c>
      <c r="K451" s="21">
        <f t="shared" si="137"/>
        <v>0</v>
      </c>
      <c r="M451" s="9">
        <v>0</v>
      </c>
      <c r="O451" s="9">
        <v>0</v>
      </c>
      <c r="Q451" s="9">
        <f t="shared" si="138"/>
        <v>0</v>
      </c>
      <c r="S451" s="21">
        <f t="shared" si="139"/>
        <v>0</v>
      </c>
      <c r="U451" s="9">
        <v>0</v>
      </c>
      <c r="W451" s="9">
        <v>0</v>
      </c>
      <c r="Y451" s="9">
        <f t="shared" si="140"/>
        <v>0</v>
      </c>
      <c r="AA451" s="21">
        <f t="shared" si="141"/>
        <v>0</v>
      </c>
      <c r="AC451" s="9">
        <v>0</v>
      </c>
      <c r="AE451" s="9">
        <v>89362.57</v>
      </c>
      <c r="AG451" s="9">
        <f t="shared" si="142"/>
        <v>-89362.57</v>
      </c>
      <c r="AI451" s="21" t="str">
        <f t="shared" si="143"/>
        <v>N.M.</v>
      </c>
    </row>
    <row r="452" spans="1:53" s="16" customFormat="1" ht="12.75">
      <c r="A452" s="16" t="s">
        <v>47</v>
      </c>
      <c r="C452" s="16" t="s">
        <v>1374</v>
      </c>
      <c r="D452" s="71"/>
      <c r="E452" s="71">
        <v>1462798.8</v>
      </c>
      <c r="F452" s="71"/>
      <c r="G452" s="71">
        <v>-425114.97</v>
      </c>
      <c r="H452" s="71"/>
      <c r="I452" s="71">
        <f>+E452-G452</f>
        <v>1887913.77</v>
      </c>
      <c r="J452" s="75" t="str">
        <f>IF((+E452-G452)=(I452),"  ",$AO$515)</f>
        <v>  </v>
      </c>
      <c r="K452" s="72">
        <f>IF(G452&lt;0,IF(I452=0,0,IF(OR(G452=0,E452=0),"N.M.",IF(ABS(I452/G452)&gt;=10,"N.M.",I452/(-G452)))),IF(I452=0,0,IF(OR(G452=0,E452=0),"N.M.",IF(ABS(I452/G452)&gt;=10,"N.M.",I452/G452))))</f>
        <v>4.440948692067937</v>
      </c>
      <c r="L452" s="73"/>
      <c r="M452" s="71">
        <v>1925497.44</v>
      </c>
      <c r="N452" s="71"/>
      <c r="O452" s="71">
        <v>-438936.36</v>
      </c>
      <c r="P452" s="71"/>
      <c r="Q452" s="71">
        <f>+M452-O452</f>
        <v>2364433.8</v>
      </c>
      <c r="R452" s="75" t="str">
        <f>IF((+M452-O452)=(Q452),"  ",$AO$515)</f>
        <v>  </v>
      </c>
      <c r="S452" s="72">
        <f>IF(O452&lt;0,IF(Q452=0,0,IF(OR(O452=0,M452=0),"N.M.",IF(ABS(Q452/O452)&gt;=10,"N.M.",Q452/(-O452)))),IF(Q452=0,0,IF(OR(O452=0,M452=0),"N.M.",IF(ABS(Q452/O452)&gt;=10,"N.M.",Q452/O452))))</f>
        <v>5.386734878833004</v>
      </c>
      <c r="T452" s="73"/>
      <c r="U452" s="71">
        <v>1925497.44</v>
      </c>
      <c r="V452" s="71"/>
      <c r="W452" s="71">
        <v>-438936.36</v>
      </c>
      <c r="X452" s="71"/>
      <c r="Y452" s="71">
        <f>+U452-W452</f>
        <v>2364433.8</v>
      </c>
      <c r="Z452" s="75" t="str">
        <f>IF((+U452-W452)=(Y452),"  ",$AO$515)</f>
        <v>  </v>
      </c>
      <c r="AA452" s="72">
        <f>IF(W452&lt;0,IF(Y452=0,0,IF(OR(W452=0,U452=0),"N.M.",IF(ABS(Y452/W452)&gt;=10,"N.M.",Y452/(-W452)))),IF(Y452=0,0,IF(OR(W452=0,U452=0),"N.M.",IF(ABS(Y452/W452)&gt;=10,"N.M.",Y452/W452))))</f>
        <v>5.386734878833004</v>
      </c>
      <c r="AB452" s="73"/>
      <c r="AC452" s="71">
        <v>3166228.27</v>
      </c>
      <c r="AD452" s="71"/>
      <c r="AE452" s="71">
        <v>-162939.37699999425</v>
      </c>
      <c r="AF452" s="71"/>
      <c r="AG452" s="71">
        <f>+AC452-AE452</f>
        <v>3329167.6469999943</v>
      </c>
      <c r="AH452" s="75" t="str">
        <f>IF((+AC452-AE452)=(AG452),"  ",$AO$515)</f>
        <v>  </v>
      </c>
      <c r="AI452" s="72" t="str">
        <f>IF(AE452&lt;0,IF(AG452=0,0,IF(OR(AE452=0,AC452=0),"N.M.",IF(ABS(AG452/AE452)&gt;=10,"N.M.",AG452/(-AE452)))),IF(AG452=0,0,IF(OR(AE452=0,AC452=0),"N.M.",IF(ABS(AG452/AE452)&gt;=10,"N.M.",AG452/AE452))))</f>
        <v>N.M.</v>
      </c>
      <c r="AJ452" s="73"/>
      <c r="AK452" s="74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</row>
    <row r="453" spans="1:35" ht="12.75" outlineLevel="1">
      <c r="A453" s="1" t="s">
        <v>1042</v>
      </c>
      <c r="B453" s="16" t="s">
        <v>1043</v>
      </c>
      <c r="C453" s="1" t="s">
        <v>1325</v>
      </c>
      <c r="E453" s="5">
        <v>0</v>
      </c>
      <c r="G453" s="5">
        <v>0</v>
      </c>
      <c r="I453" s="9">
        <f aca="true" t="shared" si="144" ref="I453:I463">+E453-G453</f>
        <v>0</v>
      </c>
      <c r="K453" s="21">
        <f aca="true" t="shared" si="145" ref="K453:K463">IF(G453&lt;0,IF(I453=0,0,IF(OR(G453=0,E453=0),"N.M.",IF(ABS(I453/G453)&gt;=10,"N.M.",I453/(-G453)))),IF(I453=0,0,IF(OR(G453=0,E453=0),"N.M.",IF(ABS(I453/G453)&gt;=10,"N.M.",I453/G453))))</f>
        <v>0</v>
      </c>
      <c r="M453" s="9">
        <v>0</v>
      </c>
      <c r="O453" s="9">
        <v>0</v>
      </c>
      <c r="Q453" s="9">
        <f aca="true" t="shared" si="146" ref="Q453:Q463">+M453-O453</f>
        <v>0</v>
      </c>
      <c r="S453" s="21">
        <f aca="true" t="shared" si="147" ref="S453:S463">IF(O453&lt;0,IF(Q453=0,0,IF(OR(O453=0,M453=0),"N.M.",IF(ABS(Q453/O453)&gt;=10,"N.M.",Q453/(-O453)))),IF(Q453=0,0,IF(OR(O453=0,M453=0),"N.M.",IF(ABS(Q453/O453)&gt;=10,"N.M.",Q453/O453))))</f>
        <v>0</v>
      </c>
      <c r="U453" s="9">
        <v>0</v>
      </c>
      <c r="W453" s="9">
        <v>0</v>
      </c>
      <c r="Y453" s="9">
        <f aca="true" t="shared" si="148" ref="Y453:Y463">+U453-W453</f>
        <v>0</v>
      </c>
      <c r="AA453" s="21">
        <f aca="true" t="shared" si="149" ref="AA453:AA463">IF(W453&lt;0,IF(Y453=0,0,IF(OR(W453=0,U453=0),"N.M.",IF(ABS(Y453/W453)&gt;=10,"N.M.",Y453/(-W453)))),IF(Y453=0,0,IF(OR(W453=0,U453=0),"N.M.",IF(ABS(Y453/W453)&gt;=10,"N.M.",Y453/W453))))</f>
        <v>0</v>
      </c>
      <c r="AC453" s="9">
        <v>0</v>
      </c>
      <c r="AE453" s="9">
        <v>-25</v>
      </c>
      <c r="AG453" s="9">
        <f aca="true" t="shared" si="150" ref="AG453:AG463">+AC453-AE453</f>
        <v>25</v>
      </c>
      <c r="AI453" s="21" t="str">
        <f aca="true" t="shared" si="151" ref="AI453:AI463">IF(AE453&lt;0,IF(AG453=0,0,IF(OR(AE453=0,AC453=0),"N.M.",IF(ABS(AG453/AE453)&gt;=10,"N.M.",AG453/(-AE453)))),IF(AG453=0,0,IF(OR(AE453=0,AC453=0),"N.M.",IF(ABS(AG453/AE453)&gt;=10,"N.M.",AG453/AE453))))</f>
        <v>N.M.</v>
      </c>
    </row>
    <row r="454" spans="1:35" ht="12.75" outlineLevel="1">
      <c r="A454" s="1" t="s">
        <v>1044</v>
      </c>
      <c r="B454" s="16" t="s">
        <v>1045</v>
      </c>
      <c r="C454" s="1" t="s">
        <v>1375</v>
      </c>
      <c r="E454" s="5">
        <v>0</v>
      </c>
      <c r="G454" s="5">
        <v>0</v>
      </c>
      <c r="I454" s="9">
        <f t="shared" si="144"/>
        <v>0</v>
      </c>
      <c r="K454" s="21">
        <f t="shared" si="145"/>
        <v>0</v>
      </c>
      <c r="M454" s="9">
        <v>-22146.34</v>
      </c>
      <c r="O454" s="9">
        <v>0</v>
      </c>
      <c r="Q454" s="9">
        <f t="shared" si="146"/>
        <v>-22146.34</v>
      </c>
      <c r="S454" s="21" t="str">
        <f t="shared" si="147"/>
        <v>N.M.</v>
      </c>
      <c r="U454" s="9">
        <v>-22146.34</v>
      </c>
      <c r="W454" s="9">
        <v>0</v>
      </c>
      <c r="Y454" s="9">
        <f t="shared" si="148"/>
        <v>-22146.34</v>
      </c>
      <c r="AA454" s="21" t="str">
        <f t="shared" si="149"/>
        <v>N.M.</v>
      </c>
      <c r="AC454" s="9">
        <v>-22146.34</v>
      </c>
      <c r="AE454" s="9">
        <v>-2112.03</v>
      </c>
      <c r="AG454" s="9">
        <f t="shared" si="150"/>
        <v>-20034.31</v>
      </c>
      <c r="AI454" s="21">
        <f t="shared" si="151"/>
        <v>-9.485807493264774</v>
      </c>
    </row>
    <row r="455" spans="1:35" ht="12.75" outlineLevel="1">
      <c r="A455" s="1" t="s">
        <v>1046</v>
      </c>
      <c r="B455" s="16" t="s">
        <v>1047</v>
      </c>
      <c r="C455" s="1" t="s">
        <v>1376</v>
      </c>
      <c r="E455" s="5">
        <v>-22507.57</v>
      </c>
      <c r="G455" s="5">
        <v>-20842.44</v>
      </c>
      <c r="I455" s="9">
        <f t="shared" si="144"/>
        <v>-1665.130000000001</v>
      </c>
      <c r="K455" s="21">
        <f t="shared" si="145"/>
        <v>-0.0798913179071165</v>
      </c>
      <c r="M455" s="9">
        <v>-70528.855</v>
      </c>
      <c r="O455" s="9">
        <v>-87590.37</v>
      </c>
      <c r="Q455" s="9">
        <f t="shared" si="146"/>
        <v>17061.515</v>
      </c>
      <c r="S455" s="21">
        <f t="shared" si="147"/>
        <v>0.19478756625871085</v>
      </c>
      <c r="U455" s="9">
        <v>-70528.855</v>
      </c>
      <c r="W455" s="9">
        <v>-87590.37</v>
      </c>
      <c r="Y455" s="9">
        <f t="shared" si="148"/>
        <v>17061.515</v>
      </c>
      <c r="AA455" s="21">
        <f t="shared" si="149"/>
        <v>0.19478756625871085</v>
      </c>
      <c r="AC455" s="9">
        <v>-1052802.945</v>
      </c>
      <c r="AE455" s="9">
        <v>-1012383.89</v>
      </c>
      <c r="AG455" s="9">
        <f t="shared" si="150"/>
        <v>-40419.05500000005</v>
      </c>
      <c r="AI455" s="21">
        <f t="shared" si="151"/>
        <v>-0.03992463273985924</v>
      </c>
    </row>
    <row r="456" spans="1:35" ht="12.75" outlineLevel="1">
      <c r="A456" s="1" t="s">
        <v>1048</v>
      </c>
      <c r="B456" s="16" t="s">
        <v>1049</v>
      </c>
      <c r="C456" s="1" t="s">
        <v>1377</v>
      </c>
      <c r="E456" s="5">
        <v>0</v>
      </c>
      <c r="G456" s="5">
        <v>0</v>
      </c>
      <c r="I456" s="9">
        <f t="shared" si="144"/>
        <v>0</v>
      </c>
      <c r="K456" s="21">
        <f t="shared" si="145"/>
        <v>0</v>
      </c>
      <c r="M456" s="9">
        <v>-45.13</v>
      </c>
      <c r="O456" s="9">
        <v>-259.98</v>
      </c>
      <c r="Q456" s="9">
        <f t="shared" si="146"/>
        <v>214.85000000000002</v>
      </c>
      <c r="S456" s="21">
        <f t="shared" si="147"/>
        <v>0.8264097238249096</v>
      </c>
      <c r="U456" s="9">
        <v>-45.13</v>
      </c>
      <c r="W456" s="9">
        <v>-259.98</v>
      </c>
      <c r="Y456" s="9">
        <f t="shared" si="148"/>
        <v>214.85000000000002</v>
      </c>
      <c r="AA456" s="21">
        <f t="shared" si="149"/>
        <v>0.8264097238249096</v>
      </c>
      <c r="AC456" s="9">
        <v>-578.95</v>
      </c>
      <c r="AE456" s="9">
        <v>-642.01</v>
      </c>
      <c r="AG456" s="9">
        <f t="shared" si="150"/>
        <v>63.059999999999945</v>
      </c>
      <c r="AI456" s="21">
        <f t="shared" si="151"/>
        <v>0.09822276911574578</v>
      </c>
    </row>
    <row r="457" spans="1:35" ht="12.75" outlineLevel="1">
      <c r="A457" s="1" t="s">
        <v>1050</v>
      </c>
      <c r="B457" s="16" t="s">
        <v>1051</v>
      </c>
      <c r="C457" s="1" t="s">
        <v>1378</v>
      </c>
      <c r="E457" s="5">
        <v>0</v>
      </c>
      <c r="G457" s="5">
        <v>0</v>
      </c>
      <c r="I457" s="9">
        <f t="shared" si="144"/>
        <v>0</v>
      </c>
      <c r="K457" s="21">
        <f t="shared" si="145"/>
        <v>0</v>
      </c>
      <c r="M457" s="9">
        <v>0</v>
      </c>
      <c r="O457" s="9">
        <v>0</v>
      </c>
      <c r="Q457" s="9">
        <f t="shared" si="146"/>
        <v>0</v>
      </c>
      <c r="S457" s="21">
        <f t="shared" si="147"/>
        <v>0</v>
      </c>
      <c r="U457" s="9">
        <v>0</v>
      </c>
      <c r="W457" s="9">
        <v>0</v>
      </c>
      <c r="Y457" s="9">
        <f t="shared" si="148"/>
        <v>0</v>
      </c>
      <c r="AA457" s="21">
        <f t="shared" si="149"/>
        <v>0</v>
      </c>
      <c r="AC457" s="9">
        <v>-1018500</v>
      </c>
      <c r="AE457" s="9">
        <v>0</v>
      </c>
      <c r="AG457" s="9">
        <f t="shared" si="150"/>
        <v>-1018500</v>
      </c>
      <c r="AI457" s="21" t="str">
        <f t="shared" si="151"/>
        <v>N.M.</v>
      </c>
    </row>
    <row r="458" spans="1:35" ht="12.75" outlineLevel="1">
      <c r="A458" s="1" t="s">
        <v>1052</v>
      </c>
      <c r="B458" s="16" t="s">
        <v>1053</v>
      </c>
      <c r="C458" s="1" t="s">
        <v>1379</v>
      </c>
      <c r="E458" s="5">
        <v>-16137.076000000001</v>
      </c>
      <c r="G458" s="5">
        <v>-7593.564</v>
      </c>
      <c r="I458" s="9">
        <f t="shared" si="144"/>
        <v>-8543.512</v>
      </c>
      <c r="K458" s="21">
        <f t="shared" si="145"/>
        <v>-1.1250990970774726</v>
      </c>
      <c r="M458" s="9">
        <v>-87226.862</v>
      </c>
      <c r="O458" s="9">
        <v>-67470.09</v>
      </c>
      <c r="Q458" s="9">
        <f t="shared" si="146"/>
        <v>-19756.771999999997</v>
      </c>
      <c r="S458" s="21">
        <f t="shared" si="147"/>
        <v>-0.2928226714978444</v>
      </c>
      <c r="U458" s="9">
        <v>-87226.862</v>
      </c>
      <c r="W458" s="9">
        <v>-67470.09</v>
      </c>
      <c r="Y458" s="9">
        <f t="shared" si="148"/>
        <v>-19756.771999999997</v>
      </c>
      <c r="AA458" s="21">
        <f t="shared" si="149"/>
        <v>-0.2928226714978444</v>
      </c>
      <c r="AC458" s="9">
        <v>-202201.21</v>
      </c>
      <c r="AE458" s="9">
        <v>-160722.15399999998</v>
      </c>
      <c r="AG458" s="9">
        <f t="shared" si="150"/>
        <v>-41479.05600000001</v>
      </c>
      <c r="AI458" s="21">
        <f t="shared" si="151"/>
        <v>-0.25807926889780247</v>
      </c>
    </row>
    <row r="459" spans="1:35" ht="12.75" outlineLevel="1">
      <c r="A459" s="1" t="s">
        <v>1054</v>
      </c>
      <c r="B459" s="16" t="s">
        <v>1055</v>
      </c>
      <c r="C459" s="1" t="s">
        <v>1380</v>
      </c>
      <c r="E459" s="5">
        <v>-5253.67</v>
      </c>
      <c r="G459" s="5">
        <v>-1594.12</v>
      </c>
      <c r="I459" s="9">
        <f t="shared" si="144"/>
        <v>-3659.55</v>
      </c>
      <c r="K459" s="21">
        <f t="shared" si="145"/>
        <v>-2.295655283165634</v>
      </c>
      <c r="M459" s="9">
        <v>-6929.22</v>
      </c>
      <c r="O459" s="9">
        <v>-3696.96</v>
      </c>
      <c r="Q459" s="9">
        <f t="shared" si="146"/>
        <v>-3232.26</v>
      </c>
      <c r="S459" s="21">
        <f t="shared" si="147"/>
        <v>-0.8743021293170605</v>
      </c>
      <c r="U459" s="9">
        <v>-6929.22</v>
      </c>
      <c r="W459" s="9">
        <v>-3696.96</v>
      </c>
      <c r="Y459" s="9">
        <f t="shared" si="148"/>
        <v>-3232.26</v>
      </c>
      <c r="AA459" s="21">
        <f t="shared" si="149"/>
        <v>-0.8743021293170605</v>
      </c>
      <c r="AC459" s="9">
        <v>-29788.2</v>
      </c>
      <c r="AE459" s="9">
        <v>-21516.735</v>
      </c>
      <c r="AG459" s="9">
        <f t="shared" si="150"/>
        <v>-8271.465</v>
      </c>
      <c r="AI459" s="21">
        <f t="shared" si="151"/>
        <v>-0.3844200804629513</v>
      </c>
    </row>
    <row r="460" spans="1:35" ht="12.75" outlineLevel="1">
      <c r="A460" s="1" t="s">
        <v>1056</v>
      </c>
      <c r="B460" s="16" t="s">
        <v>1057</v>
      </c>
      <c r="C460" s="1" t="s">
        <v>1381</v>
      </c>
      <c r="E460" s="5">
        <v>-9024.36</v>
      </c>
      <c r="G460" s="5">
        <v>-6322.69</v>
      </c>
      <c r="I460" s="9">
        <f t="shared" si="144"/>
        <v>-2701.670000000001</v>
      </c>
      <c r="K460" s="21">
        <f t="shared" si="145"/>
        <v>-0.42729755847590206</v>
      </c>
      <c r="M460" s="9">
        <v>-11801.59</v>
      </c>
      <c r="O460" s="9">
        <v>-29698.16</v>
      </c>
      <c r="Q460" s="9">
        <f t="shared" si="146"/>
        <v>17896.57</v>
      </c>
      <c r="S460" s="21">
        <f t="shared" si="147"/>
        <v>0.6026154482297893</v>
      </c>
      <c r="U460" s="9">
        <v>-11801.59</v>
      </c>
      <c r="W460" s="9">
        <v>-29698.16</v>
      </c>
      <c r="Y460" s="9">
        <f t="shared" si="148"/>
        <v>17896.57</v>
      </c>
      <c r="AA460" s="21">
        <f t="shared" si="149"/>
        <v>0.6026154482297893</v>
      </c>
      <c r="AC460" s="9">
        <v>-109962.33</v>
      </c>
      <c r="AE460" s="9">
        <v>-375796.18</v>
      </c>
      <c r="AG460" s="9">
        <f t="shared" si="150"/>
        <v>265833.85</v>
      </c>
      <c r="AI460" s="21">
        <f t="shared" si="151"/>
        <v>0.7073883773911698</v>
      </c>
    </row>
    <row r="461" spans="1:35" ht="12.75" outlineLevel="1">
      <c r="A461" s="1" t="s">
        <v>1058</v>
      </c>
      <c r="B461" s="16" t="s">
        <v>1059</v>
      </c>
      <c r="C461" s="1" t="s">
        <v>1382</v>
      </c>
      <c r="E461" s="5">
        <v>-5016.32</v>
      </c>
      <c r="G461" s="5">
        <v>-2051.49</v>
      </c>
      <c r="I461" s="9">
        <f t="shared" si="144"/>
        <v>-2964.83</v>
      </c>
      <c r="K461" s="21">
        <f t="shared" si="145"/>
        <v>-1.4452081170271365</v>
      </c>
      <c r="M461" s="9">
        <v>-57312.46</v>
      </c>
      <c r="O461" s="9">
        <v>-20599.06</v>
      </c>
      <c r="Q461" s="9">
        <f t="shared" si="146"/>
        <v>-36713.399999999994</v>
      </c>
      <c r="S461" s="21">
        <f t="shared" si="147"/>
        <v>-1.7822852110727379</v>
      </c>
      <c r="U461" s="9">
        <v>-57312.46</v>
      </c>
      <c r="W461" s="9">
        <v>-20599.06</v>
      </c>
      <c r="Y461" s="9">
        <f t="shared" si="148"/>
        <v>-36713.399999999994</v>
      </c>
      <c r="AA461" s="21">
        <f t="shared" si="149"/>
        <v>-1.7822852110727379</v>
      </c>
      <c r="AC461" s="9">
        <v>-174853.1</v>
      </c>
      <c r="AE461" s="9">
        <v>-61589.56</v>
      </c>
      <c r="AG461" s="9">
        <f t="shared" si="150"/>
        <v>-113263.54000000001</v>
      </c>
      <c r="AI461" s="21">
        <f t="shared" si="151"/>
        <v>-1.8390055067774476</v>
      </c>
    </row>
    <row r="462" spans="1:35" ht="12.75" outlineLevel="1">
      <c r="A462" s="1" t="s">
        <v>1060</v>
      </c>
      <c r="B462" s="16" t="s">
        <v>1061</v>
      </c>
      <c r="C462" s="1" t="s">
        <v>1383</v>
      </c>
      <c r="E462" s="5">
        <v>0</v>
      </c>
      <c r="G462" s="5">
        <v>0</v>
      </c>
      <c r="I462" s="9">
        <f t="shared" si="144"/>
        <v>0</v>
      </c>
      <c r="K462" s="21">
        <f t="shared" si="145"/>
        <v>0</v>
      </c>
      <c r="M462" s="9">
        <v>-23.98</v>
      </c>
      <c r="O462" s="9">
        <v>0</v>
      </c>
      <c r="Q462" s="9">
        <f t="shared" si="146"/>
        <v>-23.98</v>
      </c>
      <c r="S462" s="21" t="str">
        <f t="shared" si="147"/>
        <v>N.M.</v>
      </c>
      <c r="U462" s="9">
        <v>-23.98</v>
      </c>
      <c r="W462" s="9">
        <v>0</v>
      </c>
      <c r="Y462" s="9">
        <f t="shared" si="148"/>
        <v>-23.98</v>
      </c>
      <c r="AA462" s="21" t="str">
        <f t="shared" si="149"/>
        <v>N.M.</v>
      </c>
      <c r="AC462" s="9">
        <v>-23.98</v>
      </c>
      <c r="AE462" s="9">
        <v>0</v>
      </c>
      <c r="AG462" s="9">
        <f t="shared" si="150"/>
        <v>-23.98</v>
      </c>
      <c r="AI462" s="21" t="str">
        <f t="shared" si="151"/>
        <v>N.M.</v>
      </c>
    </row>
    <row r="463" spans="1:35" ht="12.75" outlineLevel="1">
      <c r="A463" s="1" t="s">
        <v>1062</v>
      </c>
      <c r="B463" s="16" t="s">
        <v>1063</v>
      </c>
      <c r="C463" s="1" t="s">
        <v>1384</v>
      </c>
      <c r="E463" s="5">
        <v>0</v>
      </c>
      <c r="G463" s="5">
        <v>506673.08</v>
      </c>
      <c r="I463" s="9">
        <f t="shared" si="144"/>
        <v>-506673.08</v>
      </c>
      <c r="K463" s="21" t="str">
        <f t="shared" si="145"/>
        <v>N.M.</v>
      </c>
      <c r="M463" s="9">
        <v>0</v>
      </c>
      <c r="O463" s="9">
        <v>506673.08</v>
      </c>
      <c r="Q463" s="9">
        <f t="shared" si="146"/>
        <v>-506673.08</v>
      </c>
      <c r="S463" s="21" t="str">
        <f t="shared" si="147"/>
        <v>N.M.</v>
      </c>
      <c r="U463" s="9">
        <v>0</v>
      </c>
      <c r="W463" s="9">
        <v>506673.08</v>
      </c>
      <c r="Y463" s="9">
        <f t="shared" si="148"/>
        <v>-506673.08</v>
      </c>
      <c r="AA463" s="21" t="str">
        <f t="shared" si="149"/>
        <v>N.M.</v>
      </c>
      <c r="AC463" s="9">
        <v>409698.06</v>
      </c>
      <c r="AE463" s="9">
        <v>595649.97</v>
      </c>
      <c r="AG463" s="9">
        <f t="shared" si="150"/>
        <v>-185951.90999999997</v>
      </c>
      <c r="AI463" s="21">
        <f t="shared" si="151"/>
        <v>-0.31218319376394826</v>
      </c>
    </row>
    <row r="464" spans="1:53" s="16" customFormat="1" ht="12.75">
      <c r="A464" s="16" t="s">
        <v>48</v>
      </c>
      <c r="C464" s="16" t="s">
        <v>1385</v>
      </c>
      <c r="D464" s="9"/>
      <c r="E464" s="9">
        <v>-57938.996</v>
      </c>
      <c r="F464" s="9"/>
      <c r="G464" s="9">
        <v>468268.776</v>
      </c>
      <c r="H464" s="9"/>
      <c r="I464" s="9">
        <f aca="true" t="shared" si="152" ref="I464:I471">+E464-G464</f>
        <v>-526207.772</v>
      </c>
      <c r="J464" s="37" t="str">
        <f>IF((+E464-G464)=(I464),"  ",$AO$515)</f>
        <v>  </v>
      </c>
      <c r="K464" s="38">
        <f aca="true" t="shared" si="153" ref="K464:K471">IF(G464&lt;0,IF(I464=0,0,IF(OR(G464=0,E464=0),"N.M.",IF(ABS(I464/G464)&gt;=10,"N.M.",I464/(-G464)))),IF(I464=0,0,IF(OR(G464=0,E464=0),"N.M.",IF(ABS(I464/G464)&gt;=10,"N.M.",I464/G464))))</f>
        <v>-1.1237302142904355</v>
      </c>
      <c r="L464" s="39"/>
      <c r="M464" s="9">
        <v>-256014.43699999998</v>
      </c>
      <c r="N464" s="9"/>
      <c r="O464" s="9">
        <v>297358.46</v>
      </c>
      <c r="P464" s="9"/>
      <c r="Q464" s="9">
        <f aca="true" t="shared" si="154" ref="Q464:Q471">+M464-O464</f>
        <v>-553372.897</v>
      </c>
      <c r="R464" s="37" t="str">
        <f>IF((+M464-O464)=(Q464),"  ",$AO$515)</f>
        <v>  </v>
      </c>
      <c r="S464" s="38">
        <f aca="true" t="shared" si="155" ref="S464:S471">IF(O464&lt;0,IF(Q464=0,0,IF(OR(O464=0,M464=0),"N.M.",IF(ABS(Q464/O464)&gt;=10,"N.M.",Q464/(-O464)))),IF(Q464=0,0,IF(OR(O464=0,M464=0),"N.M.",IF(ABS(Q464/O464)&gt;=10,"N.M.",Q464/O464))))</f>
        <v>-1.8609623449085657</v>
      </c>
      <c r="T464" s="39"/>
      <c r="U464" s="9">
        <v>-256014.43699999998</v>
      </c>
      <c r="V464" s="9"/>
      <c r="W464" s="9">
        <v>297358.46</v>
      </c>
      <c r="X464" s="9"/>
      <c r="Y464" s="9">
        <f aca="true" t="shared" si="156" ref="Y464:Y471">+U464-W464</f>
        <v>-553372.897</v>
      </c>
      <c r="Z464" s="37" t="str">
        <f>IF((+U464-W464)=(Y464),"  ",$AO$515)</f>
        <v>  </v>
      </c>
      <c r="AA464" s="38">
        <f aca="true" t="shared" si="157" ref="AA464:AA471">IF(W464&lt;0,IF(Y464=0,0,IF(OR(W464=0,U464=0),"N.M.",IF(ABS(Y464/W464)&gt;=10,"N.M.",Y464/(-W464)))),IF(Y464=0,0,IF(OR(W464=0,U464=0),"N.M.",IF(ABS(Y464/W464)&gt;=10,"N.M.",Y464/W464))))</f>
        <v>-1.8609623449085657</v>
      </c>
      <c r="AB464" s="39"/>
      <c r="AC464" s="9">
        <v>-2201158.995</v>
      </c>
      <c r="AD464" s="9"/>
      <c r="AE464" s="9">
        <v>-1039137.5890000002</v>
      </c>
      <c r="AF464" s="9"/>
      <c r="AG464" s="9">
        <f aca="true" t="shared" si="158" ref="AG464:AG471">+AC464-AE464</f>
        <v>-1162021.406</v>
      </c>
      <c r="AH464" s="37" t="str">
        <f>IF((+AC464-AE464)=(AG464),"  ",$AO$515)</f>
        <v>  </v>
      </c>
      <c r="AI464" s="38">
        <f aca="true" t="shared" si="159" ref="AI464:AI471">IF(AE464&lt;0,IF(AG464=0,0,IF(OR(AE464=0,AC464=0),"N.M.",IF(ABS(AG464/AE464)&gt;=10,"N.M.",AG464/(-AE464)))),IF(AG464=0,0,IF(OR(AE464=0,AC464=0),"N.M.",IF(ABS(AG464/AE464)&gt;=10,"N.M.",AG464/AE464))))</f>
        <v>-1.118255578761476</v>
      </c>
      <c r="AJ464" s="39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</row>
    <row r="465" spans="1:35" ht="12.75" outlineLevel="1">
      <c r="A465" s="1" t="s">
        <v>1064</v>
      </c>
      <c r="B465" s="16" t="s">
        <v>1065</v>
      </c>
      <c r="C465" s="1" t="s">
        <v>1386</v>
      </c>
      <c r="E465" s="5">
        <v>-395268.59</v>
      </c>
      <c r="G465" s="5">
        <v>315281.09</v>
      </c>
      <c r="I465" s="9">
        <f t="shared" si="152"/>
        <v>-710549.68</v>
      </c>
      <c r="K465" s="21">
        <f t="shared" si="153"/>
        <v>-2.253702180489163</v>
      </c>
      <c r="M465" s="9">
        <v>-282491.43</v>
      </c>
      <c r="O465" s="9">
        <v>697174.48</v>
      </c>
      <c r="Q465" s="9">
        <f t="shared" si="154"/>
        <v>-979665.9099999999</v>
      </c>
      <c r="S465" s="21">
        <f t="shared" si="155"/>
        <v>-1.4051947369043112</v>
      </c>
      <c r="U465" s="9">
        <v>-282491.43</v>
      </c>
      <c r="W465" s="9">
        <v>697174.48</v>
      </c>
      <c r="Y465" s="9">
        <f t="shared" si="156"/>
        <v>-979665.9099999999</v>
      </c>
      <c r="AA465" s="21">
        <f t="shared" si="157"/>
        <v>-1.4051947369043112</v>
      </c>
      <c r="AC465" s="9">
        <v>-682675.23</v>
      </c>
      <c r="AE465" s="9">
        <v>73918.99</v>
      </c>
      <c r="AG465" s="9">
        <f t="shared" si="158"/>
        <v>-756594.22</v>
      </c>
      <c r="AI465" s="21" t="str">
        <f t="shared" si="159"/>
        <v>N.M.</v>
      </c>
    </row>
    <row r="466" spans="1:35" ht="12.75" outlineLevel="1">
      <c r="A466" s="1" t="s">
        <v>1066</v>
      </c>
      <c r="B466" s="16" t="s">
        <v>1067</v>
      </c>
      <c r="C466" s="1" t="s">
        <v>1387</v>
      </c>
      <c r="E466" s="5">
        <v>-64383.38</v>
      </c>
      <c r="G466" s="5">
        <v>0</v>
      </c>
      <c r="I466" s="9">
        <f t="shared" si="152"/>
        <v>-64383.38</v>
      </c>
      <c r="K466" s="21" t="str">
        <f t="shared" si="153"/>
        <v>N.M.</v>
      </c>
      <c r="M466" s="9">
        <v>-41322.54</v>
      </c>
      <c r="O466" s="9">
        <v>0</v>
      </c>
      <c r="Q466" s="9">
        <f t="shared" si="154"/>
        <v>-41322.54</v>
      </c>
      <c r="S466" s="21" t="str">
        <f t="shared" si="155"/>
        <v>N.M.</v>
      </c>
      <c r="U466" s="9">
        <v>-41322.54</v>
      </c>
      <c r="W466" s="9">
        <v>0</v>
      </c>
      <c r="Y466" s="9">
        <f t="shared" si="156"/>
        <v>-41322.54</v>
      </c>
      <c r="AA466" s="21" t="str">
        <f t="shared" si="157"/>
        <v>N.M.</v>
      </c>
      <c r="AC466" s="9">
        <v>-41322.54</v>
      </c>
      <c r="AE466" s="9">
        <v>0</v>
      </c>
      <c r="AG466" s="9">
        <f t="shared" si="158"/>
        <v>-41322.54</v>
      </c>
      <c r="AI466" s="21" t="str">
        <f t="shared" si="159"/>
        <v>N.M.</v>
      </c>
    </row>
    <row r="467" spans="1:35" ht="12.75" outlineLevel="1">
      <c r="A467" s="1" t="s">
        <v>1068</v>
      </c>
      <c r="B467" s="16" t="s">
        <v>1069</v>
      </c>
      <c r="C467" s="1" t="s">
        <v>1388</v>
      </c>
      <c r="E467" s="5">
        <v>-31593.8</v>
      </c>
      <c r="G467" s="5">
        <v>-2163921.6</v>
      </c>
      <c r="I467" s="9">
        <f t="shared" si="152"/>
        <v>2132327.8000000003</v>
      </c>
      <c r="K467" s="21">
        <f t="shared" si="153"/>
        <v>0.9853997483088113</v>
      </c>
      <c r="M467" s="9">
        <v>-186978.05</v>
      </c>
      <c r="O467" s="9">
        <v>-3158790.65</v>
      </c>
      <c r="Q467" s="9">
        <f t="shared" si="154"/>
        <v>2971812.6</v>
      </c>
      <c r="S467" s="21">
        <f t="shared" si="155"/>
        <v>0.9408070775440596</v>
      </c>
      <c r="U467" s="9">
        <v>-186978.05</v>
      </c>
      <c r="W467" s="9">
        <v>-3158790.65</v>
      </c>
      <c r="Y467" s="9">
        <f t="shared" si="156"/>
        <v>2971812.6</v>
      </c>
      <c r="AA467" s="21">
        <f t="shared" si="157"/>
        <v>0.9408070775440596</v>
      </c>
      <c r="AC467" s="9">
        <v>-1218669.2</v>
      </c>
      <c r="AE467" s="9">
        <v>-6776857.41</v>
      </c>
      <c r="AG467" s="9">
        <f t="shared" si="158"/>
        <v>5558188.21</v>
      </c>
      <c r="AI467" s="21">
        <f t="shared" si="159"/>
        <v>0.8201719283333718</v>
      </c>
    </row>
    <row r="468" spans="1:35" ht="12.75" outlineLevel="1">
      <c r="A468" s="1" t="s">
        <v>1070</v>
      </c>
      <c r="B468" s="16" t="s">
        <v>1071</v>
      </c>
      <c r="C468" s="1" t="s">
        <v>1389</v>
      </c>
      <c r="E468" s="5">
        <v>3158.05</v>
      </c>
      <c r="G468" s="5">
        <v>1809156.6</v>
      </c>
      <c r="I468" s="9">
        <f t="shared" si="152"/>
        <v>-1805998.55</v>
      </c>
      <c r="K468" s="21">
        <f t="shared" si="153"/>
        <v>-0.9982544076062846</v>
      </c>
      <c r="M468" s="9">
        <v>14124.95</v>
      </c>
      <c r="O468" s="9">
        <v>2485947.4</v>
      </c>
      <c r="Q468" s="9">
        <f t="shared" si="154"/>
        <v>-2471822.4499999997</v>
      </c>
      <c r="S468" s="21">
        <f t="shared" si="155"/>
        <v>-0.9943180817100152</v>
      </c>
      <c r="U468" s="9">
        <v>14124.95</v>
      </c>
      <c r="W468" s="9">
        <v>2485947.4</v>
      </c>
      <c r="Y468" s="9">
        <f t="shared" si="156"/>
        <v>-2471822.4499999997</v>
      </c>
      <c r="AA468" s="21">
        <f t="shared" si="157"/>
        <v>-0.9943180817100152</v>
      </c>
      <c r="AC468" s="9">
        <v>1461171.25</v>
      </c>
      <c r="AE468" s="9">
        <v>7131628.09</v>
      </c>
      <c r="AG468" s="9">
        <f t="shared" si="158"/>
        <v>-5670456.84</v>
      </c>
      <c r="AI468" s="21">
        <f t="shared" si="159"/>
        <v>-0.7951139302890934</v>
      </c>
    </row>
    <row r="469" spans="1:35" ht="12.75" outlineLevel="1">
      <c r="A469" s="1" t="s">
        <v>1072</v>
      </c>
      <c r="B469" s="16" t="s">
        <v>1073</v>
      </c>
      <c r="C469" s="1" t="s">
        <v>1390</v>
      </c>
      <c r="E469" s="5">
        <v>0</v>
      </c>
      <c r="G469" s="5">
        <v>0</v>
      </c>
      <c r="I469" s="9">
        <f t="shared" si="152"/>
        <v>0</v>
      </c>
      <c r="K469" s="21">
        <f t="shared" si="153"/>
        <v>0</v>
      </c>
      <c r="M469" s="9">
        <v>0</v>
      </c>
      <c r="O469" s="9">
        <v>-116114</v>
      </c>
      <c r="Q469" s="9">
        <f t="shared" si="154"/>
        <v>116114</v>
      </c>
      <c r="S469" s="21" t="str">
        <f t="shared" si="155"/>
        <v>N.M.</v>
      </c>
      <c r="U469" s="9">
        <v>0</v>
      </c>
      <c r="W469" s="9">
        <v>-116114</v>
      </c>
      <c r="Y469" s="9">
        <f t="shared" si="156"/>
        <v>116114</v>
      </c>
      <c r="AA469" s="21" t="str">
        <f t="shared" si="157"/>
        <v>N.M.</v>
      </c>
      <c r="AC469" s="9">
        <v>71259</v>
      </c>
      <c r="AE469" s="9">
        <v>-53025</v>
      </c>
      <c r="AG469" s="9">
        <f t="shared" si="158"/>
        <v>124284</v>
      </c>
      <c r="AI469" s="21">
        <f t="shared" si="159"/>
        <v>2.343875530410184</v>
      </c>
    </row>
    <row r="470" spans="1:53" s="16" customFormat="1" ht="12.75">
      <c r="A470" s="16" t="s">
        <v>49</v>
      </c>
      <c r="C470" s="16" t="s">
        <v>1391</v>
      </c>
      <c r="D470" s="9"/>
      <c r="E470" s="9">
        <v>-488087.72</v>
      </c>
      <c r="F470" s="9"/>
      <c r="G470" s="9">
        <v>-39483.909999999916</v>
      </c>
      <c r="H470" s="9"/>
      <c r="I470" s="9">
        <f t="shared" si="152"/>
        <v>-448603.81000000006</v>
      </c>
      <c r="J470" s="37" t="str">
        <f>IF((+E470-G470)=(I470),"  ",$AO$515)</f>
        <v>  </v>
      </c>
      <c r="K470" s="38" t="str">
        <f t="shared" si="153"/>
        <v>N.M.</v>
      </c>
      <c r="L470" s="39"/>
      <c r="M470" s="9">
        <v>-496667.07</v>
      </c>
      <c r="N470" s="9"/>
      <c r="O470" s="9">
        <v>-91782.77</v>
      </c>
      <c r="P470" s="9"/>
      <c r="Q470" s="9">
        <f t="shared" si="154"/>
        <v>-404884.3</v>
      </c>
      <c r="R470" s="37" t="str">
        <f>IF((+M470-O470)=(Q470),"  ",$AO$515)</f>
        <v>  </v>
      </c>
      <c r="S470" s="38">
        <f t="shared" si="155"/>
        <v>-4.4113323230493044</v>
      </c>
      <c r="T470" s="39"/>
      <c r="U470" s="9">
        <v>-496667.07</v>
      </c>
      <c r="V470" s="9"/>
      <c r="W470" s="9">
        <v>-91782.77</v>
      </c>
      <c r="X470" s="9"/>
      <c r="Y470" s="9">
        <f t="shared" si="156"/>
        <v>-404884.3</v>
      </c>
      <c r="Z470" s="37" t="str">
        <f>IF((+U470-W470)=(Y470),"  ",$AO$515)</f>
        <v>  </v>
      </c>
      <c r="AA470" s="38">
        <f t="shared" si="157"/>
        <v>-4.4113323230493044</v>
      </c>
      <c r="AB470" s="39"/>
      <c r="AC470" s="9">
        <v>-410236.72</v>
      </c>
      <c r="AD470" s="9"/>
      <c r="AE470" s="9">
        <v>375664.67</v>
      </c>
      <c r="AF470" s="9"/>
      <c r="AG470" s="9">
        <f t="shared" si="158"/>
        <v>-785901.3899999999</v>
      </c>
      <c r="AH470" s="37" t="str">
        <f>IF((+AC470-AE470)=(AG470),"  ",$AO$515)</f>
        <v>  </v>
      </c>
      <c r="AI470" s="38">
        <f t="shared" si="159"/>
        <v>-2.0920290161968116</v>
      </c>
      <c r="AJ470" s="39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</row>
    <row r="471" spans="1:53" s="16" customFormat="1" ht="12.75">
      <c r="A471" s="77" t="s">
        <v>50</v>
      </c>
      <c r="C471" s="17" t="s">
        <v>51</v>
      </c>
      <c r="D471" s="18"/>
      <c r="E471" s="18">
        <v>916772.0839999999</v>
      </c>
      <c r="F471" s="18"/>
      <c r="G471" s="18">
        <v>3669.8959999999934</v>
      </c>
      <c r="H471" s="18"/>
      <c r="I471" s="18">
        <f t="shared" si="152"/>
        <v>913102.188</v>
      </c>
      <c r="J471" s="37" t="str">
        <f>IF((+E471-G471)=(I471),"  ",$AO$515)</f>
        <v>  </v>
      </c>
      <c r="K471" s="40" t="str">
        <f t="shared" si="153"/>
        <v>N.M.</v>
      </c>
      <c r="L471" s="39"/>
      <c r="M471" s="18">
        <v>1172815.9330000002</v>
      </c>
      <c r="N471" s="18"/>
      <c r="O471" s="18">
        <v>-233360.67</v>
      </c>
      <c r="P471" s="18"/>
      <c r="Q471" s="18">
        <f t="shared" si="154"/>
        <v>1406176.6030000001</v>
      </c>
      <c r="R471" s="37" t="str">
        <f>IF((+M471-O471)=(Q471),"  ",$AO$515)</f>
        <v>  </v>
      </c>
      <c r="S471" s="40">
        <f t="shared" si="155"/>
        <v>6.025765194280596</v>
      </c>
      <c r="T471" s="39"/>
      <c r="U471" s="18">
        <v>1172815.9330000002</v>
      </c>
      <c r="V471" s="18"/>
      <c r="W471" s="18">
        <v>-233360.67</v>
      </c>
      <c r="X471" s="18"/>
      <c r="Y471" s="18">
        <f t="shared" si="156"/>
        <v>1406176.6030000001</v>
      </c>
      <c r="Z471" s="37" t="str">
        <f>IF((+U471-W471)=(Y471),"  ",$AO$515)</f>
        <v>  </v>
      </c>
      <c r="AA471" s="40">
        <f t="shared" si="157"/>
        <v>6.025765194280596</v>
      </c>
      <c r="AB471" s="39"/>
      <c r="AC471" s="18">
        <v>554832.5549999997</v>
      </c>
      <c r="AD471" s="18"/>
      <c r="AE471" s="18">
        <v>-826412.2960000002</v>
      </c>
      <c r="AF471" s="18"/>
      <c r="AG471" s="18">
        <f t="shared" si="158"/>
        <v>1381244.8509999998</v>
      </c>
      <c r="AH471" s="37" t="str">
        <f>IF((+AC471-AE471)=(AG471),"  ",$AO$515)</f>
        <v>  </v>
      </c>
      <c r="AI471" s="40">
        <f t="shared" si="159"/>
        <v>1.671374999725318</v>
      </c>
      <c r="AJ471" s="39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</row>
    <row r="472" spans="4:53" s="16" customFormat="1" ht="12.75">
      <c r="D472" s="9"/>
      <c r="E472" s="43" t="str">
        <f>IF(ABS(+E452+E464+E470-E471)&gt;$AO$511,$AO$514," ")</f>
        <v> </v>
      </c>
      <c r="F472" s="28"/>
      <c r="G472" s="43" t="str">
        <f>IF(ABS(+G452+G464+G470-G471)&gt;$AO$511,$AO$514," ")</f>
        <v> </v>
      </c>
      <c r="H472" s="42"/>
      <c r="I472" s="43" t="str">
        <f>IF(ABS(+I452+I464+I470-I471)&gt;$AO$511,$AO$514," ")</f>
        <v> </v>
      </c>
      <c r="J472" s="9"/>
      <c r="K472" s="21"/>
      <c r="L472" s="11"/>
      <c r="M472" s="43" t="str">
        <f>IF(ABS(+M452+M464+M470-M471)&gt;$AO$511,$AO$514," ")</f>
        <v> </v>
      </c>
      <c r="N472" s="42"/>
      <c r="O472" s="43" t="str">
        <f>IF(ABS(+O452+O464+O470-O471)&gt;$AO$511,$AO$514," ")</f>
        <v> </v>
      </c>
      <c r="P472" s="28"/>
      <c r="Q472" s="43" t="str">
        <f>IF(ABS(+Q452+Q464+Q470-Q471)&gt;$AO$511,$AO$514," ")</f>
        <v> </v>
      </c>
      <c r="R472" s="9"/>
      <c r="S472" s="21"/>
      <c r="T472" s="9"/>
      <c r="U472" s="43" t="str">
        <f>IF(ABS(+U452+U464+U470-U471)&gt;$AO$511,$AO$514," ")</f>
        <v> </v>
      </c>
      <c r="V472" s="28"/>
      <c r="W472" s="43" t="str">
        <f>IF(ABS(+W452+W464+W470-W471)&gt;$AO$511,$AO$514," ")</f>
        <v> </v>
      </c>
      <c r="X472" s="28"/>
      <c r="Y472" s="43" t="str">
        <f>IF(ABS(+Y452+Y464+Y470-Y471)&gt;$AO$511,$AO$514," ")</f>
        <v> </v>
      </c>
      <c r="Z472" s="9"/>
      <c r="AA472" s="21"/>
      <c r="AB472" s="9"/>
      <c r="AC472" s="43" t="str">
        <f>IF(ABS(+AC452+AC464+AC470-AC471)&gt;$AO$511,$AO$514," ")</f>
        <v> </v>
      </c>
      <c r="AD472" s="28"/>
      <c r="AE472" s="43" t="str">
        <f>IF(ABS(+AE452+AE464+AE470-AE471)&gt;$AO$511,$AO$514," ")</f>
        <v> </v>
      </c>
      <c r="AF472" s="42"/>
      <c r="AG472" s="43" t="str">
        <f>IF(ABS(+AG452+AG464+AG470-AG471)&gt;$AO$511,$AO$514," ")</f>
        <v> </v>
      </c>
      <c r="AH472" s="9"/>
      <c r="AI472" s="2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</row>
    <row r="473" spans="1:53" s="16" customFormat="1" ht="12.75">
      <c r="A473" s="77" t="s">
        <v>52</v>
      </c>
      <c r="C473" s="17" t="s">
        <v>53</v>
      </c>
      <c r="D473" s="18"/>
      <c r="E473" s="18">
        <v>6331299.8779999865</v>
      </c>
      <c r="F473" s="18"/>
      <c r="G473" s="18">
        <v>4319061.331</v>
      </c>
      <c r="H473" s="18"/>
      <c r="I473" s="18">
        <f>+E473-G473</f>
        <v>2012238.5469999863</v>
      </c>
      <c r="J473" s="37" t="str">
        <f>IF((+E473-G473)=(I473),"  ",$AO$515)</f>
        <v>  </v>
      </c>
      <c r="K473" s="40">
        <f>IF(G473&lt;0,IF(I473=0,0,IF(OR(G473=0,E473=0),"N.M.",IF(ABS(I473/G473)&gt;=10,"N.M.",I473/(-G473)))),IF(I473=0,0,IF(OR(G473=0,E473=0),"N.M.",IF(ABS(I473/G473)&gt;=10,"N.M.",I473/G473))))</f>
        <v>0.4658971921878426</v>
      </c>
      <c r="L473" s="39"/>
      <c r="M473" s="18">
        <v>17999464.65999999</v>
      </c>
      <c r="N473" s="18"/>
      <c r="O473" s="18">
        <v>22221272.650999986</v>
      </c>
      <c r="P473" s="18"/>
      <c r="Q473" s="18">
        <f>+M473-O473</f>
        <v>-4221807.990999997</v>
      </c>
      <c r="R473" s="37" t="str">
        <f>IF((+M473-O473)=(Q473),"  ",$AO$515)</f>
        <v>  </v>
      </c>
      <c r="S473" s="40">
        <f>IF(O473&lt;0,IF(Q473=0,0,IF(OR(O473=0,M473=0),"N.M.",IF(ABS(Q473/O473)&gt;=10,"N.M.",Q473/(-O473)))),IF(Q473=0,0,IF(OR(O473=0,M473=0),"N.M.",IF(ABS(Q473/O473)&gt;=10,"N.M.",Q473/O473))))</f>
        <v>-0.1899894779793366</v>
      </c>
      <c r="T473" s="39"/>
      <c r="U473" s="18">
        <v>17999464.65999999</v>
      </c>
      <c r="V473" s="18"/>
      <c r="W473" s="18">
        <v>22221272.650999986</v>
      </c>
      <c r="X473" s="18"/>
      <c r="Y473" s="18">
        <f>+U473-W473</f>
        <v>-4221807.990999997</v>
      </c>
      <c r="Z473" s="37" t="str">
        <f>IF((+U473-W473)=(Y473),"  ",$AO$515)</f>
        <v>  </v>
      </c>
      <c r="AA473" s="40">
        <f>IF(W473&lt;0,IF(Y473=0,0,IF(OR(W473=0,U473=0),"N.M.",IF(ABS(Y473/W473)&gt;=10,"N.M.",Y473/(-W473)))),IF(Y473=0,0,IF(OR(W473=0,U473=0),"N.M.",IF(ABS(Y473/W473)&gt;=10,"N.M.",Y473/W473))))</f>
        <v>-0.1899894779793366</v>
      </c>
      <c r="AB473" s="39"/>
      <c r="AC473" s="18">
        <v>56761599.58699995</v>
      </c>
      <c r="AD473" s="18"/>
      <c r="AE473" s="18">
        <v>69085271.33199997</v>
      </c>
      <c r="AF473" s="18"/>
      <c r="AG473" s="18">
        <f>+AC473-AE473</f>
        <v>-12323671.74500002</v>
      </c>
      <c r="AH473" s="37" t="str">
        <f>IF((+AC473-AE473)=(AG473),"  ",$AO$515)</f>
        <v>  </v>
      </c>
      <c r="AI473" s="40">
        <f>IF(AE473&lt;0,IF(AG473=0,0,IF(OR(AE473=0,AC473=0),"N.M.",IF(ABS(AG473/AE473)&gt;=10,"N.M.",AG473/(-AE473)))),IF(AG473=0,0,IF(OR(AE473=0,AC473=0),"N.M.",IF(ABS(AG473/AE473)&gt;=10,"N.M.",AG473/AE473))))</f>
        <v>-0.17838348909099172</v>
      </c>
      <c r="AJ473" s="39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</row>
    <row r="474" spans="4:53" s="16" customFormat="1" ht="12.75">
      <c r="D474" s="9"/>
      <c r="E474" s="43" t="str">
        <f>IF(ABS(E415+E471-E473)&gt;$AO$511,$AO$514," ")</f>
        <v> </v>
      </c>
      <c r="F474" s="28"/>
      <c r="G474" s="43" t="str">
        <f>IF(ABS(G415+G471-G473)&gt;$AO$511,$AO$514," ")</f>
        <v> </v>
      </c>
      <c r="H474" s="42"/>
      <c r="I474" s="43" t="str">
        <f>IF(ABS(I415+I471-I473)&gt;$AO$511,$AO$514," ")</f>
        <v> </v>
      </c>
      <c r="J474" s="9"/>
      <c r="K474" s="21"/>
      <c r="L474" s="11"/>
      <c r="M474" s="43" t="str">
        <f>IF(ABS(M415+M471-M473)&gt;$AO$511,$AO$514," ")</f>
        <v> </v>
      </c>
      <c r="N474" s="42"/>
      <c r="O474" s="43" t="str">
        <f>IF(ABS(O415+O471-O473)&gt;$AO$511,$AO$514," ")</f>
        <v> </v>
      </c>
      <c r="P474" s="28"/>
      <c r="Q474" s="43" t="str">
        <f>IF(ABS(Q415+Q471-Q473)&gt;$AO$511,$AO$514," ")</f>
        <v> </v>
      </c>
      <c r="R474" s="9"/>
      <c r="S474" s="21"/>
      <c r="T474" s="9"/>
      <c r="U474" s="43" t="str">
        <f>IF(ABS(U415+U471-U473)&gt;$AO$511,$AO$514," ")</f>
        <v> </v>
      </c>
      <c r="V474" s="28"/>
      <c r="W474" s="43" t="str">
        <f>IF(ABS(W415+W471-W473)&gt;$AO$511,$AO$514," ")</f>
        <v> </v>
      </c>
      <c r="X474" s="28"/>
      <c r="Y474" s="43" t="str">
        <f>IF(ABS(Y415+Y471-Y473)&gt;$AO$511,$AO$514," ")</f>
        <v> </v>
      </c>
      <c r="Z474" s="9"/>
      <c r="AA474" s="21"/>
      <c r="AB474" s="9"/>
      <c r="AC474" s="43" t="str">
        <f>IF(ABS(AC415+AC471-AC473)&gt;$AO$511,$AO$514," ")</f>
        <v> </v>
      </c>
      <c r="AD474" s="28"/>
      <c r="AE474" s="43" t="str">
        <f>IF(ABS(AE415+AE471-AE473)&gt;$AO$511,$AO$514," ")</f>
        <v> </v>
      </c>
      <c r="AF474" s="42"/>
      <c r="AG474" s="43" t="str">
        <f>IF(ABS(AG415+AG471-AG473)&gt;$AO$511,$AO$514," ")</f>
        <v> </v>
      </c>
      <c r="AH474" s="9"/>
      <c r="AI474" s="2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</row>
    <row r="475" spans="3:53" s="16" customFormat="1" ht="12.75">
      <c r="C475" s="17" t="s">
        <v>54</v>
      </c>
      <c r="D475" s="18"/>
      <c r="E475" s="9"/>
      <c r="F475" s="9"/>
      <c r="G475" s="9"/>
      <c r="H475" s="9"/>
      <c r="I475" s="9"/>
      <c r="J475" s="9"/>
      <c r="K475" s="21"/>
      <c r="L475" s="11"/>
      <c r="M475" s="9"/>
      <c r="N475" s="9"/>
      <c r="O475" s="9"/>
      <c r="P475" s="9"/>
      <c r="Q475" s="9"/>
      <c r="R475" s="9"/>
      <c r="S475" s="21"/>
      <c r="T475" s="9"/>
      <c r="U475" s="9"/>
      <c r="V475" s="9"/>
      <c r="W475" s="9"/>
      <c r="X475" s="9"/>
      <c r="Y475" s="9"/>
      <c r="Z475" s="9"/>
      <c r="AA475" s="21"/>
      <c r="AB475" s="9"/>
      <c r="AC475" s="9"/>
      <c r="AD475" s="9"/>
      <c r="AE475" s="9"/>
      <c r="AF475" s="9"/>
      <c r="AG475" s="9"/>
      <c r="AH475" s="9"/>
      <c r="AI475" s="2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</row>
    <row r="476" spans="1:35" ht="12.75" outlineLevel="1">
      <c r="A476" s="1" t="s">
        <v>1074</v>
      </c>
      <c r="B476" s="16" t="s">
        <v>1075</v>
      </c>
      <c r="C476" s="1" t="s">
        <v>1392</v>
      </c>
      <c r="E476" s="5">
        <v>2145558.85</v>
      </c>
      <c r="G476" s="5">
        <v>1972511.94</v>
      </c>
      <c r="I476" s="9">
        <f>(+E476-G476)</f>
        <v>173046.91000000015</v>
      </c>
      <c r="K476" s="21">
        <f>IF(G476&lt;0,IF(I476=0,0,IF(OR(G476=0,E476=0),"N.M.",IF(ABS(I476/G476)&gt;=10,"N.M.",I476/(-G476)))),IF(I476=0,0,IF(OR(G476=0,E476=0),"N.M.",IF(ABS(I476/G476)&gt;=10,"N.M.",I476/G476))))</f>
        <v>0.0877292078647697</v>
      </c>
      <c r="M476" s="9">
        <v>6436676.6</v>
      </c>
      <c r="O476" s="9">
        <v>5888022.94</v>
      </c>
      <c r="Q476" s="9">
        <f>(+M476-O476)</f>
        <v>548653.6599999992</v>
      </c>
      <c r="S476" s="21">
        <f>IF(O476&lt;0,IF(Q476=0,0,IF(OR(O476=0,M476=0),"N.M.",IF(ABS(Q476/O476)&gt;=10,"N.M.",Q476/(-O476)))),IF(Q476=0,0,IF(OR(O476=0,M476=0),"N.M.",IF(ABS(Q476/O476)&gt;=10,"N.M.",Q476/O476))))</f>
        <v>0.09318130475897894</v>
      </c>
      <c r="U476" s="9">
        <v>6436676.6</v>
      </c>
      <c r="W476" s="9">
        <v>5888022.94</v>
      </c>
      <c r="Y476" s="9">
        <f>(+U476-W476)</f>
        <v>548653.6599999992</v>
      </c>
      <c r="AA476" s="21">
        <f>IF(W476&lt;0,IF(Y476=0,0,IF(OR(W476=0,U476=0),"N.M.",IF(ABS(Y476/W476)&gt;=10,"N.M.",Y476/(-W476)))),IF(Y476=0,0,IF(OR(W476=0,U476=0),"N.M.",IF(ABS(Y476/W476)&gt;=10,"N.M.",Y476/W476))))</f>
        <v>0.09318130475897894</v>
      </c>
      <c r="AC476" s="9">
        <v>24748642.159999996</v>
      </c>
      <c r="AE476" s="9">
        <v>23567344.78</v>
      </c>
      <c r="AG476" s="9">
        <f>(+AC476-AE476)</f>
        <v>1181297.3799999952</v>
      </c>
      <c r="AI476" s="21">
        <f>IF(AE476&lt;0,IF(AG476=0,0,IF(OR(AE476=0,AC476=0),"N.M.",IF(ABS(AG476/AE476)&gt;=10,"N.M.",AG476/(-AE476)))),IF(AG476=0,0,IF(OR(AE476=0,AC476=0),"N.M.",IF(ABS(AG476/AE476)&gt;=10,"N.M.",AG476/AE476))))</f>
        <v>0.05012433055260777</v>
      </c>
    </row>
    <row r="477" spans="1:35" ht="12.75" outlineLevel="1">
      <c r="A477" s="1" t="s">
        <v>1076</v>
      </c>
      <c r="B477" s="16" t="s">
        <v>1077</v>
      </c>
      <c r="C477" s="1" t="s">
        <v>1393</v>
      </c>
      <c r="E477" s="5">
        <v>87500</v>
      </c>
      <c r="G477" s="5">
        <v>87500</v>
      </c>
      <c r="I477" s="9">
        <f>(+E477-G477)</f>
        <v>0</v>
      </c>
      <c r="K477" s="21">
        <f>IF(G477&lt;0,IF(I477=0,0,IF(OR(G477=0,E477=0),"N.M.",IF(ABS(I477/G477)&gt;=10,"N.M.",I477/(-G477)))),IF(I477=0,0,IF(OR(G477=0,E477=0),"N.M.",IF(ABS(I477/G477)&gt;=10,"N.M.",I477/G477))))</f>
        <v>0</v>
      </c>
      <c r="M477" s="9">
        <v>262500</v>
      </c>
      <c r="O477" s="9">
        <v>262500</v>
      </c>
      <c r="Q477" s="9">
        <f>(+M477-O477)</f>
        <v>0</v>
      </c>
      <c r="S477" s="21">
        <f>IF(O477&lt;0,IF(Q477=0,0,IF(OR(O477=0,M477=0),"N.M.",IF(ABS(Q477/O477)&gt;=10,"N.M.",Q477/(-O477)))),IF(Q477=0,0,IF(OR(O477=0,M477=0),"N.M.",IF(ABS(Q477/O477)&gt;=10,"N.M.",Q477/O477))))</f>
        <v>0</v>
      </c>
      <c r="U477" s="9">
        <v>262500</v>
      </c>
      <c r="W477" s="9">
        <v>262500</v>
      </c>
      <c r="Y477" s="9">
        <f>(+U477-W477)</f>
        <v>0</v>
      </c>
      <c r="AA477" s="21">
        <f>IF(W477&lt;0,IF(Y477=0,0,IF(OR(W477=0,U477=0),"N.M.",IF(ABS(Y477/W477)&gt;=10,"N.M.",Y477/(-W477)))),IF(Y477=0,0,IF(OR(W477=0,U477=0),"N.M.",IF(ABS(Y477/W477)&gt;=10,"N.M.",Y477/W477))))</f>
        <v>0</v>
      </c>
      <c r="AC477" s="9">
        <v>1050000</v>
      </c>
      <c r="AE477" s="9">
        <v>1375050.02</v>
      </c>
      <c r="AG477" s="9">
        <f>(+AC477-AE477)</f>
        <v>-325050.02</v>
      </c>
      <c r="AI477" s="21">
        <f>IF(AE477&lt;0,IF(AG477=0,0,IF(OR(AE477=0,AC477=0),"N.M.",IF(ABS(AG477/AE477)&gt;=10,"N.M.",AG477/(-AE477)))),IF(AG477=0,0,IF(OR(AE477=0,AC477=0),"N.M.",IF(ABS(AG477/AE477)&gt;=10,"N.M.",AG477/AE477))))</f>
        <v>-0.2363914150555774</v>
      </c>
    </row>
    <row r="478" spans="1:53" s="16" customFormat="1" ht="12.75">
      <c r="A478" s="16" t="s">
        <v>55</v>
      </c>
      <c r="C478" s="16" t="s">
        <v>1394</v>
      </c>
      <c r="D478" s="9"/>
      <c r="E478" s="9">
        <v>2233058.85</v>
      </c>
      <c r="F478" s="9"/>
      <c r="G478" s="9">
        <v>2060011.94</v>
      </c>
      <c r="H478" s="9"/>
      <c r="I478" s="9">
        <f aca="true" t="shared" si="160" ref="I478:I495">(+E478-G478)</f>
        <v>173046.91000000015</v>
      </c>
      <c r="J478" s="37" t="str">
        <f aca="true" t="shared" si="161" ref="J478:J495">IF((+E478-G478)=(I478),"  ",$AO$515)</f>
        <v>  </v>
      </c>
      <c r="K478" s="38">
        <f aca="true" t="shared" si="162" ref="K478:K495">IF(G478&lt;0,IF(I478=0,0,IF(OR(G478=0,E478=0),"N.M.",IF(ABS(I478/G478)&gt;=10,"N.M.",I478/(-G478)))),IF(I478=0,0,IF(OR(G478=0,E478=0),"N.M.",IF(ABS(I478/G478)&gt;=10,"N.M.",I478/G478))))</f>
        <v>0.08400286747852546</v>
      </c>
      <c r="L478" s="39"/>
      <c r="M478" s="9">
        <v>6699176.6</v>
      </c>
      <c r="N478" s="9"/>
      <c r="O478" s="9">
        <v>6150522.94</v>
      </c>
      <c r="P478" s="9"/>
      <c r="Q478" s="9">
        <f aca="true" t="shared" si="163" ref="Q478:Q495">(+M478-O478)</f>
        <v>548653.6599999992</v>
      </c>
      <c r="R478" s="37" t="str">
        <f aca="true" t="shared" si="164" ref="R478:R495">IF((+M478-O478)=(Q478),"  ",$AO$515)</f>
        <v>  </v>
      </c>
      <c r="S478" s="38">
        <f aca="true" t="shared" si="165" ref="S478:S495">IF(O478&lt;0,IF(Q478=0,0,IF(OR(O478=0,M478=0),"N.M.",IF(ABS(Q478/O478)&gt;=10,"N.M.",Q478/(-O478)))),IF(Q478=0,0,IF(OR(O478=0,M478=0),"N.M.",IF(ABS(Q478/O478)&gt;=10,"N.M.",Q478/O478))))</f>
        <v>0.08920439210653512</v>
      </c>
      <c r="T478" s="39"/>
      <c r="U478" s="9">
        <v>6699176.6</v>
      </c>
      <c r="V478" s="9"/>
      <c r="W478" s="9">
        <v>6150522.94</v>
      </c>
      <c r="X478" s="9"/>
      <c r="Y478" s="9">
        <f aca="true" t="shared" si="166" ref="Y478:Y495">(+U478-W478)</f>
        <v>548653.6599999992</v>
      </c>
      <c r="Z478" s="37" t="str">
        <f aca="true" t="shared" si="167" ref="Z478:Z495">IF((+U478-W478)=(Y478),"  ",$AO$515)</f>
        <v>  </v>
      </c>
      <c r="AA478" s="38">
        <f aca="true" t="shared" si="168" ref="AA478:AA495">IF(W478&lt;0,IF(Y478=0,0,IF(OR(W478=0,U478=0),"N.M.",IF(ABS(Y478/W478)&gt;=10,"N.M.",Y478/(-W478)))),IF(Y478=0,0,IF(OR(W478=0,U478=0),"N.M.",IF(ABS(Y478/W478)&gt;=10,"N.M.",Y478/W478))))</f>
        <v>0.08920439210653512</v>
      </c>
      <c r="AB478" s="39"/>
      <c r="AC478" s="9">
        <v>25798642.159999996</v>
      </c>
      <c r="AD478" s="9"/>
      <c r="AE478" s="9">
        <v>24942394.8</v>
      </c>
      <c r="AF478" s="9"/>
      <c r="AG478" s="9">
        <f aca="true" t="shared" si="169" ref="AG478:AG495">(+AC478-AE478)</f>
        <v>856247.3599999957</v>
      </c>
      <c r="AH478" s="37" t="str">
        <f aca="true" t="shared" si="170" ref="AH478:AH495">IF((+AC478-AE478)=(AG478),"  ",$AO$515)</f>
        <v>  </v>
      </c>
      <c r="AI478" s="38">
        <f aca="true" t="shared" si="171" ref="AI478:AI495">IF(AE478&lt;0,IF(AG478=0,0,IF(OR(AE478=0,AC478=0),"N.M.",IF(ABS(AG478/AE478)&gt;=10,"N.M.",AG478/(-AE478)))),IF(AG478=0,0,IF(OR(AE478=0,AC478=0),"N.M.",IF(ABS(AG478/AE478)&gt;=10,"N.M.",AG478/AE478))))</f>
        <v>0.03432899554616927</v>
      </c>
      <c r="AJ478" s="39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</row>
    <row r="479" spans="1:35" ht="12.75" outlineLevel="1">
      <c r="A479" s="1" t="s">
        <v>1078</v>
      </c>
      <c r="B479" s="16" t="s">
        <v>1079</v>
      </c>
      <c r="C479" s="1" t="s">
        <v>1395</v>
      </c>
      <c r="E479" s="5">
        <v>79435.51</v>
      </c>
      <c r="G479" s="5">
        <v>110215.27</v>
      </c>
      <c r="I479" s="9">
        <f>(+E479-G479)</f>
        <v>-30779.76000000001</v>
      </c>
      <c r="K479" s="21">
        <f>IF(G479&lt;0,IF(I479=0,0,IF(OR(G479=0,E479=0),"N.M.",IF(ABS(I479/G479)&gt;=10,"N.M.",I479/(-G479)))),IF(I479=0,0,IF(OR(G479=0,E479=0),"N.M.",IF(ABS(I479/G479)&gt;=10,"N.M.",I479/G479))))</f>
        <v>-0.2792694696478991</v>
      </c>
      <c r="M479" s="9">
        <v>215681.98</v>
      </c>
      <c r="O479" s="9">
        <v>423118.5</v>
      </c>
      <c r="Q479" s="9">
        <f>(+M479-O479)</f>
        <v>-207436.52</v>
      </c>
      <c r="S479" s="21">
        <f>IF(O479&lt;0,IF(Q479=0,0,IF(OR(O479=0,M479=0),"N.M.",IF(ABS(Q479/O479)&gt;=10,"N.M.",Q479/(-O479)))),IF(Q479=0,0,IF(OR(O479=0,M479=0),"N.M.",IF(ABS(Q479/O479)&gt;=10,"N.M.",Q479/O479))))</f>
        <v>-0.49025632299225863</v>
      </c>
      <c r="U479" s="9">
        <v>215681.98</v>
      </c>
      <c r="W479" s="9">
        <v>423118.5</v>
      </c>
      <c r="Y479" s="9">
        <f>(+U479-W479)</f>
        <v>-207436.52</v>
      </c>
      <c r="AA479" s="21">
        <f>IF(W479&lt;0,IF(Y479=0,0,IF(OR(W479=0,U479=0),"N.M.",IF(ABS(Y479/W479)&gt;=10,"N.M.",Y479/(-W479)))),IF(Y479=0,0,IF(OR(W479=0,U479=0),"N.M.",IF(ABS(Y479/W479)&gt;=10,"N.M.",Y479/W479))))</f>
        <v>-0.49025632299225863</v>
      </c>
      <c r="AC479" s="9">
        <v>2298540.17</v>
      </c>
      <c r="AE479" s="9">
        <v>1399774.14</v>
      </c>
      <c r="AG479" s="9">
        <f>(+AC479-AE479)</f>
        <v>898766.03</v>
      </c>
      <c r="AI479" s="21">
        <f>IF(AE479&lt;0,IF(AG479=0,0,IF(OR(AE479=0,AC479=0),"N.M.",IF(ABS(AG479/AE479)&gt;=10,"N.M.",AG479/(-AE479)))),IF(AG479=0,0,IF(OR(AE479=0,AC479=0),"N.M.",IF(ABS(AG479/AE479)&gt;=10,"N.M.",AG479/AE479))))</f>
        <v>0.6420793214539597</v>
      </c>
    </row>
    <row r="480" spans="1:53" s="16" customFormat="1" ht="12.75" customHeight="1">
      <c r="A480" s="16" t="s">
        <v>85</v>
      </c>
      <c r="C480" s="16" t="s">
        <v>1396</v>
      </c>
      <c r="D480" s="9"/>
      <c r="E480" s="9">
        <v>79435.51</v>
      </c>
      <c r="F480" s="9"/>
      <c r="G480" s="9">
        <v>110215.27</v>
      </c>
      <c r="H480" s="9"/>
      <c r="I480" s="9">
        <f>(+E480-G480)</f>
        <v>-30779.76000000001</v>
      </c>
      <c r="J480" s="37" t="str">
        <f>IF((+E480-G480)=(I480),"  ",$AO$515)</f>
        <v>  </v>
      </c>
      <c r="K480" s="38">
        <f>IF(G480&lt;0,IF(I480=0,0,IF(OR(G480=0,E480=0),"N.M.",IF(ABS(I480/G480)&gt;=10,"N.M.",I480/(-G480)))),IF(I480=0,0,IF(OR(G480=0,E480=0),"N.M.",IF(ABS(I480/G480)&gt;=10,"N.M.",I480/G480))))</f>
        <v>-0.2792694696478991</v>
      </c>
      <c r="L480" s="39"/>
      <c r="M480" s="9">
        <v>215681.98</v>
      </c>
      <c r="N480" s="9"/>
      <c r="O480" s="9">
        <v>423118.5</v>
      </c>
      <c r="P480" s="9"/>
      <c r="Q480" s="9">
        <f>(+M480-O480)</f>
        <v>-207436.52</v>
      </c>
      <c r="R480" s="37" t="str">
        <f>IF((+M480-O480)=(Q480),"  ",$AO$515)</f>
        <v>  </v>
      </c>
      <c r="S480" s="38">
        <f>IF(O480&lt;0,IF(Q480=0,0,IF(OR(O480=0,M480=0),"N.M.",IF(ABS(Q480/O480)&gt;=10,"N.M.",Q480/(-O480)))),IF(Q480=0,0,IF(OR(O480=0,M480=0),"N.M.",IF(ABS(Q480/O480)&gt;=10,"N.M.",Q480/O480))))</f>
        <v>-0.49025632299225863</v>
      </c>
      <c r="T480" s="39"/>
      <c r="U480" s="9">
        <v>215681.98</v>
      </c>
      <c r="V480" s="9"/>
      <c r="W480" s="9">
        <v>423118.5</v>
      </c>
      <c r="X480" s="9"/>
      <c r="Y480" s="9">
        <f>(+U480-W480)</f>
        <v>-207436.52</v>
      </c>
      <c r="Z480" s="37" t="str">
        <f>IF((+U480-W480)=(Y480),"  ",$AO$515)</f>
        <v>  </v>
      </c>
      <c r="AA480" s="38">
        <f>IF(W480&lt;0,IF(Y480=0,0,IF(OR(W480=0,U480=0),"N.M.",IF(ABS(Y480/W480)&gt;=10,"N.M.",Y480/(-W480)))),IF(Y480=0,0,IF(OR(W480=0,U480=0),"N.M.",IF(ABS(Y480/W480)&gt;=10,"N.M.",Y480/W480))))</f>
        <v>-0.49025632299225863</v>
      </c>
      <c r="AB480" s="39"/>
      <c r="AC480" s="9">
        <v>2298540.17</v>
      </c>
      <c r="AD480" s="9"/>
      <c r="AE480" s="9">
        <v>1399774.14</v>
      </c>
      <c r="AF480" s="9"/>
      <c r="AG480" s="9">
        <f>(+AC480-AE480)</f>
        <v>898766.03</v>
      </c>
      <c r="AH480" s="37" t="str">
        <f>IF((+AC480-AE480)=(AG480),"  ",$AO$515)</f>
        <v>  </v>
      </c>
      <c r="AI480" s="38">
        <f>IF(AE480&lt;0,IF(AG480=0,0,IF(OR(AE480=0,AC480=0),"N.M.",IF(ABS(AG480/AE480)&gt;=10,"N.M.",AG480/(-AE480)))),IF(AG480=0,0,IF(OR(AE480=0,AC480=0),"N.M.",IF(ABS(AG480/AE480)&gt;=10,"N.M.",AG480/AE480))))</f>
        <v>0.6420793214539597</v>
      </c>
      <c r="AJ480" s="39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</row>
    <row r="481" spans="1:35" ht="12.75" outlineLevel="1">
      <c r="A481" s="1" t="s">
        <v>1080</v>
      </c>
      <c r="B481" s="16" t="s">
        <v>1081</v>
      </c>
      <c r="C481" s="1" t="s">
        <v>1397</v>
      </c>
      <c r="E481" s="5">
        <v>52793.72</v>
      </c>
      <c r="G481" s="5">
        <v>44881</v>
      </c>
      <c r="I481" s="9">
        <f>(+E481-G481)</f>
        <v>7912.720000000001</v>
      </c>
      <c r="K481" s="21">
        <f>IF(G481&lt;0,IF(I481=0,0,IF(OR(G481=0,E481=0),"N.M.",IF(ABS(I481/G481)&gt;=10,"N.M.",I481/(-G481)))),IF(I481=0,0,IF(OR(G481=0,E481=0),"N.M.",IF(ABS(I481/G481)&gt;=10,"N.M.",I481/G481))))</f>
        <v>0.17630444954435065</v>
      </c>
      <c r="M481" s="9">
        <v>61731.31</v>
      </c>
      <c r="O481" s="9">
        <v>56393.48</v>
      </c>
      <c r="Q481" s="9">
        <f>(+M481-O481)</f>
        <v>5337.8299999999945</v>
      </c>
      <c r="S481" s="21">
        <f>IF(O481&lt;0,IF(Q481=0,0,IF(OR(O481=0,M481=0),"N.M.",IF(ABS(Q481/O481)&gt;=10,"N.M.",Q481/(-O481)))),IF(Q481=0,0,IF(OR(O481=0,M481=0),"N.M.",IF(ABS(Q481/O481)&gt;=10,"N.M.",Q481/O481))))</f>
        <v>0.09465331807861466</v>
      </c>
      <c r="U481" s="9">
        <v>61731.31</v>
      </c>
      <c r="W481" s="9">
        <v>56393.48</v>
      </c>
      <c r="Y481" s="9">
        <f>(+U481-W481)</f>
        <v>5337.8299999999945</v>
      </c>
      <c r="AA481" s="21">
        <f>IF(W481&lt;0,IF(Y481=0,0,IF(OR(W481=0,U481=0),"N.M.",IF(ABS(Y481/W481)&gt;=10,"N.M.",Y481/(-W481)))),IF(Y481=0,0,IF(OR(W481=0,U481=0),"N.M.",IF(ABS(Y481/W481)&gt;=10,"N.M.",Y481/W481))))</f>
        <v>0.09465331807861466</v>
      </c>
      <c r="AC481" s="9">
        <v>196125.97</v>
      </c>
      <c r="AE481" s="9">
        <v>276772.4</v>
      </c>
      <c r="AG481" s="9">
        <f>(+AC481-AE481)</f>
        <v>-80646.43000000002</v>
      </c>
      <c r="AI481" s="21">
        <f>IF(AE481&lt;0,IF(AG481=0,0,IF(OR(AE481=0,AC481=0),"N.M.",IF(ABS(AG481/AE481)&gt;=10,"N.M.",AG481/(-AE481)))),IF(AG481=0,0,IF(OR(AE481=0,AC481=0),"N.M.",IF(ABS(AG481/AE481)&gt;=10,"N.M.",AG481/AE481))))</f>
        <v>-0.29138176349953976</v>
      </c>
    </row>
    <row r="482" spans="1:53" s="16" customFormat="1" ht="12.75" customHeight="1">
      <c r="A482" s="16" t="s">
        <v>86</v>
      </c>
      <c r="C482" s="16" t="s">
        <v>1398</v>
      </c>
      <c r="D482" s="9"/>
      <c r="E482" s="9">
        <v>52793.72</v>
      </c>
      <c r="F482" s="9"/>
      <c r="G482" s="9">
        <v>44881</v>
      </c>
      <c r="H482" s="9"/>
      <c r="I482" s="9">
        <f t="shared" si="160"/>
        <v>7912.720000000001</v>
      </c>
      <c r="J482" s="85" t="str">
        <f t="shared" si="161"/>
        <v>  </v>
      </c>
      <c r="K482" s="38">
        <f t="shared" si="162"/>
        <v>0.17630444954435065</v>
      </c>
      <c r="L482" s="39"/>
      <c r="M482" s="9">
        <v>61731.31</v>
      </c>
      <c r="N482" s="9"/>
      <c r="O482" s="9">
        <v>56393.48</v>
      </c>
      <c r="P482" s="9"/>
      <c r="Q482" s="9">
        <f t="shared" si="163"/>
        <v>5337.8299999999945</v>
      </c>
      <c r="R482" s="85" t="str">
        <f t="shared" si="164"/>
        <v>  </v>
      </c>
      <c r="S482" s="38">
        <f t="shared" si="165"/>
        <v>0.09465331807861466</v>
      </c>
      <c r="T482" s="39"/>
      <c r="U482" s="9">
        <v>61731.31</v>
      </c>
      <c r="V482" s="9"/>
      <c r="W482" s="9">
        <v>56393.48</v>
      </c>
      <c r="X482" s="9"/>
      <c r="Y482" s="9">
        <f t="shared" si="166"/>
        <v>5337.8299999999945</v>
      </c>
      <c r="Z482" s="85" t="str">
        <f t="shared" si="167"/>
        <v>  </v>
      </c>
      <c r="AA482" s="38">
        <f t="shared" si="168"/>
        <v>0.09465331807861466</v>
      </c>
      <c r="AB482" s="39"/>
      <c r="AC482" s="9">
        <v>196125.97</v>
      </c>
      <c r="AD482" s="9"/>
      <c r="AE482" s="9">
        <v>276772.4</v>
      </c>
      <c r="AF482" s="9"/>
      <c r="AG482" s="9">
        <f t="shared" si="169"/>
        <v>-80646.43000000002</v>
      </c>
      <c r="AH482" s="85" t="str">
        <f t="shared" si="170"/>
        <v>  </v>
      </c>
      <c r="AI482" s="38">
        <f t="shared" si="171"/>
        <v>-0.29138176349953976</v>
      </c>
      <c r="AJ482" s="39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</row>
    <row r="483" spans="1:35" ht="12.75" outlineLevel="1">
      <c r="A483" s="1" t="s">
        <v>1082</v>
      </c>
      <c r="B483" s="16" t="s">
        <v>1083</v>
      </c>
      <c r="C483" s="1" t="s">
        <v>1399</v>
      </c>
      <c r="E483" s="5">
        <v>37670.66</v>
      </c>
      <c r="G483" s="5">
        <v>92396.03</v>
      </c>
      <c r="I483" s="9">
        <f>(+E483-G483)</f>
        <v>-54725.369999999995</v>
      </c>
      <c r="K483" s="21">
        <f>IF(G483&lt;0,IF(I483=0,0,IF(OR(G483=0,E483=0),"N.M.",IF(ABS(I483/G483)&gt;=10,"N.M.",I483/(-G483)))),IF(I483=0,0,IF(OR(G483=0,E483=0),"N.M.",IF(ABS(I483/G483)&gt;=10,"N.M.",I483/G483))))</f>
        <v>-0.5922913571070099</v>
      </c>
      <c r="M483" s="9">
        <v>113007.97</v>
      </c>
      <c r="O483" s="9">
        <v>277188.09</v>
      </c>
      <c r="Q483" s="9">
        <f>(+M483-O483)</f>
        <v>-164180.12000000002</v>
      </c>
      <c r="S483" s="21">
        <f>IF(O483&lt;0,IF(Q483=0,0,IF(OR(O483=0,M483=0),"N.M.",IF(ABS(Q483/O483)&gt;=10,"N.M.",Q483/(-O483)))),IF(Q483=0,0,IF(OR(O483=0,M483=0),"N.M.",IF(ABS(Q483/O483)&gt;=10,"N.M.",Q483/O483))))</f>
        <v>-0.5923058238180436</v>
      </c>
      <c r="U483" s="9">
        <v>113007.97</v>
      </c>
      <c r="W483" s="9">
        <v>277188.09</v>
      </c>
      <c r="Y483" s="9">
        <f>(+U483-W483)</f>
        <v>-164180.12000000002</v>
      </c>
      <c r="AA483" s="21">
        <f>IF(W483&lt;0,IF(Y483=0,0,IF(OR(W483=0,U483=0),"N.M.",IF(ABS(Y483/W483)&gt;=10,"N.M.",Y483/(-W483)))),IF(Y483=0,0,IF(OR(W483=0,U483=0),"N.M.",IF(ABS(Y483/W483)&gt;=10,"N.M.",Y483/W483))))</f>
        <v>-0.5923058238180436</v>
      </c>
      <c r="AC483" s="9">
        <v>856253.14</v>
      </c>
      <c r="AE483" s="9">
        <v>1108752.36</v>
      </c>
      <c r="AG483" s="9">
        <f>(+AC483-AE483)</f>
        <v>-252499.2200000001</v>
      </c>
      <c r="AI483" s="21">
        <f>IF(AE483&lt;0,IF(AG483=0,0,IF(OR(AE483=0,AC483=0),"N.M.",IF(ABS(AG483/AE483)&gt;=10,"N.M.",AG483/(-AE483)))),IF(AG483=0,0,IF(OR(AE483=0,AC483=0),"N.M.",IF(ABS(AG483/AE483)&gt;=10,"N.M.",AG483/AE483))))</f>
        <v>-0.22773274638170787</v>
      </c>
    </row>
    <row r="484" spans="1:53" s="16" customFormat="1" ht="12.75">
      <c r="A484" s="16" t="s">
        <v>56</v>
      </c>
      <c r="C484" s="16" t="s">
        <v>1400</v>
      </c>
      <c r="D484" s="9"/>
      <c r="E484" s="9">
        <v>37670.66</v>
      </c>
      <c r="F484" s="9"/>
      <c r="G484" s="9">
        <v>92396.03</v>
      </c>
      <c r="H484" s="9"/>
      <c r="I484" s="9">
        <f t="shared" si="160"/>
        <v>-54725.369999999995</v>
      </c>
      <c r="J484" s="37" t="str">
        <f t="shared" si="161"/>
        <v>  </v>
      </c>
      <c r="K484" s="38">
        <f t="shared" si="162"/>
        <v>-0.5922913571070099</v>
      </c>
      <c r="L484" s="39"/>
      <c r="M484" s="9">
        <v>113007.97</v>
      </c>
      <c r="N484" s="9"/>
      <c r="O484" s="9">
        <v>277188.09</v>
      </c>
      <c r="P484" s="9"/>
      <c r="Q484" s="9">
        <f t="shared" si="163"/>
        <v>-164180.12000000002</v>
      </c>
      <c r="R484" s="37" t="str">
        <f t="shared" si="164"/>
        <v>  </v>
      </c>
      <c r="S484" s="38">
        <f t="shared" si="165"/>
        <v>-0.5923058238180436</v>
      </c>
      <c r="T484" s="39"/>
      <c r="U484" s="9">
        <v>113007.97</v>
      </c>
      <c r="V484" s="9"/>
      <c r="W484" s="9">
        <v>277188.09</v>
      </c>
      <c r="X484" s="9"/>
      <c r="Y484" s="9">
        <f t="shared" si="166"/>
        <v>-164180.12000000002</v>
      </c>
      <c r="Z484" s="37" t="str">
        <f t="shared" si="167"/>
        <v>  </v>
      </c>
      <c r="AA484" s="38">
        <f t="shared" si="168"/>
        <v>-0.5923058238180436</v>
      </c>
      <c r="AB484" s="39"/>
      <c r="AC484" s="9">
        <v>856253.14</v>
      </c>
      <c r="AD484" s="9"/>
      <c r="AE484" s="9">
        <v>1108752.36</v>
      </c>
      <c r="AF484" s="9"/>
      <c r="AG484" s="9">
        <f t="shared" si="169"/>
        <v>-252499.2200000001</v>
      </c>
      <c r="AH484" s="37" t="str">
        <f t="shared" si="170"/>
        <v>  </v>
      </c>
      <c r="AI484" s="38">
        <f t="shared" si="171"/>
        <v>-0.22773274638170787</v>
      </c>
      <c r="AJ484" s="39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</row>
    <row r="485" spans="1:35" ht="12.75" outlineLevel="1">
      <c r="A485" s="1" t="s">
        <v>1084</v>
      </c>
      <c r="B485" s="16" t="s">
        <v>1085</v>
      </c>
      <c r="C485" s="1" t="s">
        <v>1401</v>
      </c>
      <c r="E485" s="5">
        <v>0</v>
      </c>
      <c r="G485" s="5">
        <v>2811.83</v>
      </c>
      <c r="I485" s="9">
        <f>(+E485-G485)</f>
        <v>-2811.83</v>
      </c>
      <c r="K485" s="21" t="str">
        <f>IF(G485&lt;0,IF(I485=0,0,IF(OR(G485=0,E485=0),"N.M.",IF(ABS(I485/G485)&gt;=10,"N.M.",I485/(-G485)))),IF(I485=0,0,IF(OR(G485=0,E485=0),"N.M.",IF(ABS(I485/G485)&gt;=10,"N.M.",I485/G485))))</f>
        <v>N.M.</v>
      </c>
      <c r="M485" s="9">
        <v>0</v>
      </c>
      <c r="O485" s="9">
        <v>8435.36</v>
      </c>
      <c r="Q485" s="9">
        <f>(+M485-O485)</f>
        <v>-8435.36</v>
      </c>
      <c r="S485" s="21" t="str">
        <f>IF(O485&lt;0,IF(Q485=0,0,IF(OR(O485=0,M485=0),"N.M.",IF(ABS(Q485/O485)&gt;=10,"N.M.",Q485/(-O485)))),IF(Q485=0,0,IF(OR(O485=0,M485=0),"N.M.",IF(ABS(Q485/O485)&gt;=10,"N.M.",Q485/O485))))</f>
        <v>N.M.</v>
      </c>
      <c r="U485" s="9">
        <v>0</v>
      </c>
      <c r="W485" s="9">
        <v>8435.36</v>
      </c>
      <c r="Y485" s="9">
        <f>(+U485-W485)</f>
        <v>-8435.36</v>
      </c>
      <c r="AA485" s="21" t="str">
        <f>IF(W485&lt;0,IF(Y485=0,0,IF(OR(W485=0,U485=0),"N.M.",IF(ABS(Y485/W485)&gt;=10,"N.M.",Y485/(-W485)))),IF(Y485=0,0,IF(OR(W485=0,U485=0),"N.M.",IF(ABS(Y485/W485)&gt;=10,"N.M.",Y485/W485))))</f>
        <v>N.M.</v>
      </c>
      <c r="AC485" s="9">
        <v>8435.24</v>
      </c>
      <c r="AE485" s="9">
        <v>33741.04</v>
      </c>
      <c r="AG485" s="9">
        <f>(+AC485-AE485)</f>
        <v>-25305.800000000003</v>
      </c>
      <c r="AI485" s="21">
        <f>IF(AE485&lt;0,IF(AG485=0,0,IF(OR(AE485=0,AC485=0),"N.M.",IF(ABS(AG485/AE485)&gt;=10,"N.M.",AG485/(-AE485)))),IF(AG485=0,0,IF(OR(AE485=0,AC485=0),"N.M.",IF(ABS(AG485/AE485)&gt;=10,"N.M.",AG485/AE485))))</f>
        <v>-0.7500005927499568</v>
      </c>
    </row>
    <row r="486" spans="1:35" ht="12.75" outlineLevel="1">
      <c r="A486" s="1" t="s">
        <v>1086</v>
      </c>
      <c r="B486" s="16" t="s">
        <v>1087</v>
      </c>
      <c r="C486" s="1" t="s">
        <v>1402</v>
      </c>
      <c r="E486" s="5">
        <v>2804.05</v>
      </c>
      <c r="G486" s="5">
        <v>2804.05</v>
      </c>
      <c r="I486" s="9">
        <f>(+E486-G486)</f>
        <v>0</v>
      </c>
      <c r="K486" s="21">
        <f>IF(G486&lt;0,IF(I486=0,0,IF(OR(G486=0,E486=0),"N.M.",IF(ABS(I486/G486)&gt;=10,"N.M.",I486/(-G486)))),IF(I486=0,0,IF(OR(G486=0,E486=0),"N.M.",IF(ABS(I486/G486)&gt;=10,"N.M.",I486/G486))))</f>
        <v>0</v>
      </c>
      <c r="M486" s="9">
        <v>8412.16</v>
      </c>
      <c r="O486" s="9">
        <v>8412.17</v>
      </c>
      <c r="Q486" s="9">
        <f>(+M486-O486)</f>
        <v>-0.010000000000218279</v>
      </c>
      <c r="S486" s="21">
        <f>IF(O486&lt;0,IF(Q486=0,0,IF(OR(O486=0,M486=0),"N.M.",IF(ABS(Q486/O486)&gt;=10,"N.M.",Q486/(-O486)))),IF(Q486=0,0,IF(OR(O486=0,M486=0),"N.M.",IF(ABS(Q486/O486)&gt;=10,"N.M.",Q486/O486))))</f>
        <v>-1.1887539125122625E-06</v>
      </c>
      <c r="U486" s="9">
        <v>8412.16</v>
      </c>
      <c r="W486" s="9">
        <v>8412.17</v>
      </c>
      <c r="Y486" s="9">
        <f>(+U486-W486)</f>
        <v>-0.010000000000218279</v>
      </c>
      <c r="AA486" s="21">
        <f>IF(W486&lt;0,IF(Y486=0,0,IF(OR(W486=0,U486=0),"N.M.",IF(ABS(Y486/W486)&gt;=10,"N.M.",Y486/(-W486)))),IF(Y486=0,0,IF(OR(W486=0,U486=0),"N.M.",IF(ABS(Y486/W486)&gt;=10,"N.M.",Y486/W486))))</f>
        <v>-1.1887539125122625E-06</v>
      </c>
      <c r="AC486" s="9">
        <v>33648.65</v>
      </c>
      <c r="AE486" s="9">
        <v>33648.71</v>
      </c>
      <c r="AG486" s="9">
        <f>(+AC486-AE486)</f>
        <v>-0.059999999997671694</v>
      </c>
      <c r="AI486" s="21">
        <f>IF(AE486&lt;0,IF(AG486=0,0,IF(OR(AE486=0,AC486=0),"N.M.",IF(ABS(AG486/AE486)&gt;=10,"N.M.",AG486/(-AE486)))),IF(AG486=0,0,IF(OR(AE486=0,AC486=0),"N.M.",IF(ABS(AG486/AE486)&gt;=10,"N.M.",AG486/AE486))))</f>
        <v>-1.7831292788838472E-06</v>
      </c>
    </row>
    <row r="487" spans="1:36" s="16" customFormat="1" ht="12.75">
      <c r="A487" s="16" t="s">
        <v>57</v>
      </c>
      <c r="C487" s="16" t="s">
        <v>1403</v>
      </c>
      <c r="D487" s="9"/>
      <c r="E487" s="9">
        <v>2804.05</v>
      </c>
      <c r="F487" s="9"/>
      <c r="G487" s="9">
        <v>5615.88</v>
      </c>
      <c r="H487" s="9"/>
      <c r="I487" s="9">
        <f t="shared" si="160"/>
        <v>-2811.83</v>
      </c>
      <c r="J487" s="37" t="str">
        <f t="shared" si="161"/>
        <v>  </v>
      </c>
      <c r="K487" s="38">
        <f t="shared" si="162"/>
        <v>-0.500692678618489</v>
      </c>
      <c r="L487" s="39"/>
      <c r="M487" s="9">
        <v>8412.16</v>
      </c>
      <c r="N487" s="9"/>
      <c r="O487" s="9">
        <v>16847.53</v>
      </c>
      <c r="P487" s="9"/>
      <c r="Q487" s="9">
        <f t="shared" si="163"/>
        <v>-8435.369999999999</v>
      </c>
      <c r="R487" s="37" t="str">
        <f t="shared" si="164"/>
        <v>  </v>
      </c>
      <c r="S487" s="38">
        <f t="shared" si="165"/>
        <v>-0.5006888250087698</v>
      </c>
      <c r="T487" s="39"/>
      <c r="U487" s="9">
        <v>8412.16</v>
      </c>
      <c r="V487" s="9"/>
      <c r="W487" s="9">
        <v>16847.53</v>
      </c>
      <c r="X487" s="9"/>
      <c r="Y487" s="9">
        <f t="shared" si="166"/>
        <v>-8435.369999999999</v>
      </c>
      <c r="Z487" s="37" t="str">
        <f t="shared" si="167"/>
        <v>  </v>
      </c>
      <c r="AA487" s="38">
        <f t="shared" si="168"/>
        <v>-0.5006888250087698</v>
      </c>
      <c r="AB487" s="39"/>
      <c r="AC487" s="9">
        <v>42083.89</v>
      </c>
      <c r="AD487" s="9"/>
      <c r="AE487" s="9">
        <v>67389.75</v>
      </c>
      <c r="AF487" s="9"/>
      <c r="AG487" s="9">
        <f t="shared" si="169"/>
        <v>-25305.86</v>
      </c>
      <c r="AH487" s="37" t="str">
        <f t="shared" si="170"/>
        <v>  </v>
      </c>
      <c r="AI487" s="38">
        <f t="shared" si="171"/>
        <v>-0.37551497074851886</v>
      </c>
      <c r="AJ487" s="39"/>
    </row>
    <row r="488" spans="1:36" s="16" customFormat="1" ht="12.75">
      <c r="A488" s="16" t="s">
        <v>58</v>
      </c>
      <c r="C488" s="16" t="s">
        <v>1404</v>
      </c>
      <c r="D488" s="9"/>
      <c r="E488" s="9">
        <v>0</v>
      </c>
      <c r="F488" s="9"/>
      <c r="G488" s="9">
        <v>0</v>
      </c>
      <c r="H488" s="9"/>
      <c r="I488" s="9">
        <f t="shared" si="160"/>
        <v>0</v>
      </c>
      <c r="J488" s="37" t="str">
        <f t="shared" si="161"/>
        <v>  </v>
      </c>
      <c r="K488" s="38">
        <f t="shared" si="162"/>
        <v>0</v>
      </c>
      <c r="L488" s="39"/>
      <c r="M488" s="9">
        <v>0</v>
      </c>
      <c r="N488" s="9"/>
      <c r="O488" s="9">
        <v>0</v>
      </c>
      <c r="P488" s="9"/>
      <c r="Q488" s="9">
        <f t="shared" si="163"/>
        <v>0</v>
      </c>
      <c r="R488" s="37" t="str">
        <f t="shared" si="164"/>
        <v>  </v>
      </c>
      <c r="S488" s="38">
        <f t="shared" si="165"/>
        <v>0</v>
      </c>
      <c r="T488" s="39"/>
      <c r="U488" s="9">
        <v>0</v>
      </c>
      <c r="V488" s="9"/>
      <c r="W488" s="9">
        <v>0</v>
      </c>
      <c r="X488" s="9"/>
      <c r="Y488" s="9">
        <f t="shared" si="166"/>
        <v>0</v>
      </c>
      <c r="Z488" s="37" t="str">
        <f t="shared" si="167"/>
        <v>  </v>
      </c>
      <c r="AA488" s="38">
        <f t="shared" si="168"/>
        <v>0</v>
      </c>
      <c r="AB488" s="39"/>
      <c r="AC488" s="9">
        <v>0</v>
      </c>
      <c r="AD488" s="9"/>
      <c r="AE488" s="9">
        <v>0</v>
      </c>
      <c r="AF488" s="9"/>
      <c r="AG488" s="9">
        <f t="shared" si="169"/>
        <v>0</v>
      </c>
      <c r="AH488" s="37" t="str">
        <f t="shared" si="170"/>
        <v>  </v>
      </c>
      <c r="AI488" s="38">
        <f t="shared" si="171"/>
        <v>0</v>
      </c>
      <c r="AJ488" s="39"/>
    </row>
    <row r="489" spans="1:35" ht="12.75" outlineLevel="1">
      <c r="A489" s="1" t="s">
        <v>1088</v>
      </c>
      <c r="B489" s="16" t="s">
        <v>1089</v>
      </c>
      <c r="C489" s="1" t="s">
        <v>1405</v>
      </c>
      <c r="E489" s="5">
        <v>9666.01</v>
      </c>
      <c r="G489" s="5">
        <v>79255.28</v>
      </c>
      <c r="I489" s="9">
        <f>(+E489-G489)</f>
        <v>-69589.27</v>
      </c>
      <c r="K489" s="21">
        <f>IF(G489&lt;0,IF(I489=0,0,IF(OR(G489=0,E489=0),"N.M.",IF(ABS(I489/G489)&gt;=10,"N.M.",I489/(-G489)))),IF(I489=0,0,IF(OR(G489=0,E489=0),"N.M.",IF(ABS(I489/G489)&gt;=10,"N.M.",I489/G489))))</f>
        <v>-0.878039545125574</v>
      </c>
      <c r="M489" s="9">
        <v>-147885.2</v>
      </c>
      <c r="O489" s="9">
        <v>125970.75</v>
      </c>
      <c r="Q489" s="9">
        <f>(+M489-O489)</f>
        <v>-273855.95</v>
      </c>
      <c r="S489" s="21">
        <f>IF(O489&lt;0,IF(Q489=0,0,IF(OR(O489=0,M489=0),"N.M.",IF(ABS(Q489/O489)&gt;=10,"N.M.",Q489/(-O489)))),IF(Q489=0,0,IF(OR(O489=0,M489=0),"N.M.",IF(ABS(Q489/O489)&gt;=10,"N.M.",Q489/O489))))</f>
        <v>-2.1739645909863996</v>
      </c>
      <c r="U489" s="9">
        <v>-147885.2</v>
      </c>
      <c r="W489" s="9">
        <v>125970.75</v>
      </c>
      <c r="Y489" s="9">
        <f>(+U489-W489)</f>
        <v>-273855.95</v>
      </c>
      <c r="AA489" s="21">
        <f>IF(W489&lt;0,IF(Y489=0,0,IF(OR(W489=0,U489=0),"N.M.",IF(ABS(Y489/W489)&gt;=10,"N.M.",Y489/(-W489)))),IF(Y489=0,0,IF(OR(W489=0,U489=0),"N.M.",IF(ABS(Y489/W489)&gt;=10,"N.M.",Y489/W489))))</f>
        <v>-2.1739645909863996</v>
      </c>
      <c r="AC489" s="9">
        <v>-975980.23</v>
      </c>
      <c r="AE489" s="9">
        <v>861858.115</v>
      </c>
      <c r="AG489" s="9">
        <f>(+AC489-AE489)</f>
        <v>-1837838.345</v>
      </c>
      <c r="AI489" s="21">
        <f>IF(AE489&lt;0,IF(AG489=0,0,IF(OR(AE489=0,AC489=0),"N.M.",IF(ABS(AG489/AE489)&gt;=10,"N.M.",AG489/(-AE489)))),IF(AG489=0,0,IF(OR(AE489=0,AC489=0),"N.M.",IF(ABS(AG489/AE489)&gt;=10,"N.M.",AG489/AE489))))</f>
        <v>-2.13241404009986</v>
      </c>
    </row>
    <row r="490" spans="1:35" ht="12.75" outlineLevel="1">
      <c r="A490" s="1" t="s">
        <v>1090</v>
      </c>
      <c r="B490" s="16" t="s">
        <v>1091</v>
      </c>
      <c r="C490" s="1" t="s">
        <v>1406</v>
      </c>
      <c r="E490" s="5">
        <v>73535.56</v>
      </c>
      <c r="G490" s="5">
        <v>65177.82</v>
      </c>
      <c r="I490" s="9">
        <f>(+E490-G490)</f>
        <v>8357.739999999998</v>
      </c>
      <c r="K490" s="21">
        <f>IF(G490&lt;0,IF(I490=0,0,IF(OR(G490=0,E490=0),"N.M.",IF(ABS(I490/G490)&gt;=10,"N.M.",I490/(-G490)))),IF(I490=0,0,IF(OR(G490=0,E490=0),"N.M.",IF(ABS(I490/G490)&gt;=10,"N.M.",I490/G490))))</f>
        <v>0.128229818057738</v>
      </c>
      <c r="M490" s="9">
        <v>213783.94</v>
      </c>
      <c r="O490" s="9">
        <v>186740.91</v>
      </c>
      <c r="Q490" s="9">
        <f>(+M490-O490)</f>
        <v>27043.03</v>
      </c>
      <c r="S490" s="21">
        <f>IF(O490&lt;0,IF(Q490=0,0,IF(OR(O490=0,M490=0),"N.M.",IF(ABS(Q490/O490)&gt;=10,"N.M.",Q490/(-O490)))),IF(Q490=0,0,IF(OR(O490=0,M490=0),"N.M.",IF(ABS(Q490/O490)&gt;=10,"N.M.",Q490/O490))))</f>
        <v>0.14481577711065025</v>
      </c>
      <c r="U490" s="9">
        <v>213783.94</v>
      </c>
      <c r="W490" s="9">
        <v>186740.91</v>
      </c>
      <c r="Y490" s="9">
        <f>(+U490-W490)</f>
        <v>27043.03</v>
      </c>
      <c r="AA490" s="21">
        <f>IF(W490&lt;0,IF(Y490=0,0,IF(OR(W490=0,U490=0),"N.M.",IF(ABS(Y490/W490)&gt;=10,"N.M.",Y490/(-W490)))),IF(Y490=0,0,IF(OR(W490=0,U490=0),"N.M.",IF(ABS(Y490/W490)&gt;=10,"N.M.",Y490/W490))))</f>
        <v>0.14481577711065025</v>
      </c>
      <c r="AC490" s="9">
        <v>820800.97</v>
      </c>
      <c r="AE490" s="9">
        <v>722993.25</v>
      </c>
      <c r="AG490" s="9">
        <f>(+AC490-AE490)</f>
        <v>97807.71999999997</v>
      </c>
      <c r="AI490" s="21">
        <f>IF(AE490&lt;0,IF(AG490=0,0,IF(OR(AE490=0,AC490=0),"N.M.",IF(ABS(AG490/AE490)&gt;=10,"N.M.",AG490/(-AE490)))),IF(AG490=0,0,IF(OR(AE490=0,AC490=0),"N.M.",IF(ABS(AG490/AE490)&gt;=10,"N.M.",AG490/AE490))))</f>
        <v>0.13528165027820105</v>
      </c>
    </row>
    <row r="491" spans="1:36" s="16" customFormat="1" ht="12.75">
      <c r="A491" s="16" t="s">
        <v>59</v>
      </c>
      <c r="C491" s="16" t="s">
        <v>1407</v>
      </c>
      <c r="D491" s="9"/>
      <c r="E491" s="9">
        <v>83201.57</v>
      </c>
      <c r="F491" s="9"/>
      <c r="G491" s="9">
        <v>144433.1</v>
      </c>
      <c r="H491" s="9"/>
      <c r="I491" s="9">
        <f t="shared" si="160"/>
        <v>-61231.53</v>
      </c>
      <c r="J491" s="37" t="str">
        <f t="shared" si="161"/>
        <v>  </v>
      </c>
      <c r="K491" s="38">
        <f t="shared" si="162"/>
        <v>-0.4239438882084508</v>
      </c>
      <c r="L491" s="39"/>
      <c r="M491" s="9">
        <v>65898.74</v>
      </c>
      <c r="N491" s="9"/>
      <c r="O491" s="9">
        <v>312711.66</v>
      </c>
      <c r="P491" s="9"/>
      <c r="Q491" s="9">
        <f t="shared" si="163"/>
        <v>-246812.91999999998</v>
      </c>
      <c r="R491" s="37" t="str">
        <f t="shared" si="164"/>
        <v>  </v>
      </c>
      <c r="S491" s="38">
        <f t="shared" si="165"/>
        <v>-0.7892667641494404</v>
      </c>
      <c r="T491" s="39"/>
      <c r="U491" s="9">
        <v>65898.74</v>
      </c>
      <c r="V491" s="9"/>
      <c r="W491" s="9">
        <v>312711.66</v>
      </c>
      <c r="X491" s="9"/>
      <c r="Y491" s="9">
        <f t="shared" si="166"/>
        <v>-246812.91999999998</v>
      </c>
      <c r="Z491" s="37" t="str">
        <f t="shared" si="167"/>
        <v>  </v>
      </c>
      <c r="AA491" s="38">
        <f t="shared" si="168"/>
        <v>-0.7892667641494404</v>
      </c>
      <c r="AB491" s="39"/>
      <c r="AC491" s="9">
        <v>-155179.26</v>
      </c>
      <c r="AD491" s="9"/>
      <c r="AE491" s="9">
        <v>1584851.365</v>
      </c>
      <c r="AF491" s="9"/>
      <c r="AG491" s="9">
        <f t="shared" si="169"/>
        <v>-1740030.625</v>
      </c>
      <c r="AH491" s="37" t="str">
        <f t="shared" si="170"/>
        <v>  </v>
      </c>
      <c r="AI491" s="38">
        <f t="shared" si="171"/>
        <v>-1.097914077892093</v>
      </c>
      <c r="AJ491" s="39"/>
    </row>
    <row r="492" spans="1:36" s="16" customFormat="1" ht="12.75">
      <c r="A492" s="77" t="s">
        <v>60</v>
      </c>
      <c r="C492" s="17" t="s">
        <v>61</v>
      </c>
      <c r="D492" s="18"/>
      <c r="E492" s="18">
        <v>2488964.36</v>
      </c>
      <c r="F492" s="18"/>
      <c r="G492" s="18">
        <v>2457553.22</v>
      </c>
      <c r="H492" s="18"/>
      <c r="I492" s="18">
        <f t="shared" si="160"/>
        <v>31411.139999999665</v>
      </c>
      <c r="J492" s="37" t="str">
        <f t="shared" si="161"/>
        <v>  </v>
      </c>
      <c r="K492" s="40">
        <f t="shared" si="162"/>
        <v>0.012781468879033945</v>
      </c>
      <c r="L492" s="39"/>
      <c r="M492" s="18">
        <v>7163908.76</v>
      </c>
      <c r="N492" s="18"/>
      <c r="O492" s="18">
        <v>7236782.200000001</v>
      </c>
      <c r="P492" s="18"/>
      <c r="Q492" s="18">
        <f t="shared" si="163"/>
        <v>-72873.44000000134</v>
      </c>
      <c r="R492" s="37" t="str">
        <f t="shared" si="164"/>
        <v>  </v>
      </c>
      <c r="S492" s="40">
        <f t="shared" si="165"/>
        <v>-0.010069867792898524</v>
      </c>
      <c r="T492" s="39"/>
      <c r="U492" s="18">
        <v>7163908.76</v>
      </c>
      <c r="V492" s="18"/>
      <c r="W492" s="18">
        <v>7236782.200000001</v>
      </c>
      <c r="X492" s="18"/>
      <c r="Y492" s="18">
        <f t="shared" si="166"/>
        <v>-72873.44000000134</v>
      </c>
      <c r="Z492" s="37" t="str">
        <f t="shared" si="167"/>
        <v>  </v>
      </c>
      <c r="AA492" s="40">
        <f t="shared" si="168"/>
        <v>-0.010069867792898524</v>
      </c>
      <c r="AB492" s="39"/>
      <c r="AC492" s="18">
        <v>29036466.07</v>
      </c>
      <c r="AD492" s="18"/>
      <c r="AE492" s="18">
        <v>29379934.815000005</v>
      </c>
      <c r="AF492" s="18"/>
      <c r="AG492" s="18">
        <f t="shared" si="169"/>
        <v>-343468.74500000477</v>
      </c>
      <c r="AH492" s="37" t="str">
        <f t="shared" si="170"/>
        <v>  </v>
      </c>
      <c r="AI492" s="40">
        <f t="shared" si="171"/>
        <v>-0.011690589075937835</v>
      </c>
      <c r="AJ492" s="39"/>
    </row>
    <row r="493" spans="1:35" ht="12.75" outlineLevel="1">
      <c r="A493" s="1" t="s">
        <v>1092</v>
      </c>
      <c r="B493" s="16" t="s">
        <v>1093</v>
      </c>
      <c r="C493" s="1" t="s">
        <v>1408</v>
      </c>
      <c r="E493" s="5">
        <v>-115885.5</v>
      </c>
      <c r="G493" s="5">
        <v>-76093.93</v>
      </c>
      <c r="I493" s="9">
        <f>(+E493-G493)</f>
        <v>-39791.57000000001</v>
      </c>
      <c r="K493" s="21">
        <f>IF(G493&lt;0,IF(I493=0,0,IF(OR(G493=0,E493=0),"N.M.",IF(ABS(I493/G493)&gt;=10,"N.M.",I493/(-G493)))),IF(I493=0,0,IF(OR(G493=0,E493=0),"N.M.",IF(ABS(I493/G493)&gt;=10,"N.M.",I493/G493))))</f>
        <v>-0.5229269929940537</v>
      </c>
      <c r="M493" s="9">
        <v>-308585.49</v>
      </c>
      <c r="O493" s="9">
        <v>-226121.13</v>
      </c>
      <c r="Q493" s="9">
        <f>(+M493-O493)</f>
        <v>-82464.35999999999</v>
      </c>
      <c r="S493" s="21">
        <f>IF(O493&lt;0,IF(Q493=0,0,IF(OR(O493=0,M493=0),"N.M.",IF(ABS(Q493/O493)&gt;=10,"N.M.",Q493/(-O493)))),IF(Q493=0,0,IF(OR(O493=0,M493=0),"N.M.",IF(ABS(Q493/O493)&gt;=10,"N.M.",Q493/O493))))</f>
        <v>-0.364691083933642</v>
      </c>
      <c r="U493" s="9">
        <v>-308585.49</v>
      </c>
      <c r="W493" s="9">
        <v>-226121.13</v>
      </c>
      <c r="Y493" s="9">
        <f>(+U493-W493)</f>
        <v>-82464.35999999999</v>
      </c>
      <c r="AA493" s="21">
        <f>IF(W493&lt;0,IF(Y493=0,0,IF(OR(W493=0,U493=0),"N.M.",IF(ABS(Y493/W493)&gt;=10,"N.M.",Y493/(-W493)))),IF(Y493=0,0,IF(OR(W493=0,U493=0),"N.M.",IF(ABS(Y493/W493)&gt;=10,"N.M.",Y493/W493))))</f>
        <v>-0.364691083933642</v>
      </c>
      <c r="AC493" s="9">
        <v>-677952.81</v>
      </c>
      <c r="AE493" s="9">
        <v>-711263.28</v>
      </c>
      <c r="AG493" s="9">
        <f>(+AC493-AE493)</f>
        <v>33310.46999999997</v>
      </c>
      <c r="AI493" s="21">
        <f>IF(AE493&lt;0,IF(AG493=0,0,IF(OR(AE493=0,AC493=0),"N.M.",IF(ABS(AG493/AE493)&gt;=10,"N.M.",AG493/(-AE493)))),IF(AG493=0,0,IF(OR(AE493=0,AC493=0),"N.M.",IF(ABS(AG493/AE493)&gt;=10,"N.M.",AG493/AE493))))</f>
        <v>0.04683282679797553</v>
      </c>
    </row>
    <row r="494" spans="1:36" s="16" customFormat="1" ht="12.75">
      <c r="A494" s="16" t="s">
        <v>62</v>
      </c>
      <c r="C494" s="16" t="s">
        <v>1409</v>
      </c>
      <c r="D494" s="9"/>
      <c r="E494" s="9">
        <v>-115885.5</v>
      </c>
      <c r="F494" s="9"/>
      <c r="G494" s="9">
        <v>-76093.93</v>
      </c>
      <c r="H494" s="9"/>
      <c r="I494" s="9">
        <f t="shared" si="160"/>
        <v>-39791.57000000001</v>
      </c>
      <c r="J494" s="37" t="str">
        <f t="shared" si="161"/>
        <v>  </v>
      </c>
      <c r="K494" s="38">
        <f t="shared" si="162"/>
        <v>-0.5229269929940537</v>
      </c>
      <c r="L494" s="39"/>
      <c r="M494" s="9">
        <v>-308585.49</v>
      </c>
      <c r="N494" s="9"/>
      <c r="O494" s="9">
        <v>-226121.13</v>
      </c>
      <c r="P494" s="9"/>
      <c r="Q494" s="9">
        <f t="shared" si="163"/>
        <v>-82464.35999999999</v>
      </c>
      <c r="R494" s="37" t="str">
        <f t="shared" si="164"/>
        <v>  </v>
      </c>
      <c r="S494" s="38">
        <f t="shared" si="165"/>
        <v>-0.364691083933642</v>
      </c>
      <c r="T494" s="39"/>
      <c r="U494" s="9">
        <v>-308585.49</v>
      </c>
      <c r="V494" s="9"/>
      <c r="W494" s="9">
        <v>-226121.13</v>
      </c>
      <c r="X494" s="9"/>
      <c r="Y494" s="9">
        <f t="shared" si="166"/>
        <v>-82464.35999999999</v>
      </c>
      <c r="Z494" s="37" t="str">
        <f t="shared" si="167"/>
        <v>  </v>
      </c>
      <c r="AA494" s="38">
        <f t="shared" si="168"/>
        <v>-0.364691083933642</v>
      </c>
      <c r="AB494" s="39"/>
      <c r="AC494" s="9">
        <v>-677952.81</v>
      </c>
      <c r="AD494" s="9"/>
      <c r="AE494" s="9">
        <v>-711263.28</v>
      </c>
      <c r="AF494" s="9"/>
      <c r="AG494" s="9">
        <f t="shared" si="169"/>
        <v>33310.46999999997</v>
      </c>
      <c r="AH494" s="37" t="str">
        <f t="shared" si="170"/>
        <v>  </v>
      </c>
      <c r="AI494" s="38">
        <f t="shared" si="171"/>
        <v>0.04683282679797553</v>
      </c>
      <c r="AJ494" s="39"/>
    </row>
    <row r="495" spans="1:44" s="16" customFormat="1" ht="12.75">
      <c r="A495" s="77" t="s">
        <v>63</v>
      </c>
      <c r="C495" s="17" t="s">
        <v>64</v>
      </c>
      <c r="D495" s="18"/>
      <c r="E495" s="18">
        <v>2373078.86</v>
      </c>
      <c r="F495" s="18"/>
      <c r="G495" s="18">
        <v>2381459.29</v>
      </c>
      <c r="H495" s="18"/>
      <c r="I495" s="18">
        <f t="shared" si="160"/>
        <v>-8380.430000000168</v>
      </c>
      <c r="J495" s="37" t="str">
        <f t="shared" si="161"/>
        <v>  </v>
      </c>
      <c r="K495" s="40">
        <f t="shared" si="162"/>
        <v>-0.003519031391882482</v>
      </c>
      <c r="L495" s="39"/>
      <c r="M495" s="18">
        <v>6855323.27</v>
      </c>
      <c r="N495" s="18"/>
      <c r="O495" s="18">
        <v>7010661.070000001</v>
      </c>
      <c r="P495" s="18"/>
      <c r="Q495" s="18">
        <f t="shared" si="163"/>
        <v>-155337.80000000168</v>
      </c>
      <c r="R495" s="37" t="str">
        <f t="shared" si="164"/>
        <v>  </v>
      </c>
      <c r="S495" s="40">
        <f t="shared" si="165"/>
        <v>-0.0221573683920797</v>
      </c>
      <c r="T495" s="39"/>
      <c r="U495" s="18">
        <v>6855323.27</v>
      </c>
      <c r="V495" s="18"/>
      <c r="W495" s="18">
        <v>7010661.070000001</v>
      </c>
      <c r="X495" s="18"/>
      <c r="Y495" s="18">
        <f t="shared" si="166"/>
        <v>-155337.80000000168</v>
      </c>
      <c r="Z495" s="37" t="str">
        <f t="shared" si="167"/>
        <v>  </v>
      </c>
      <c r="AA495" s="40">
        <f t="shared" si="168"/>
        <v>-0.0221573683920797</v>
      </c>
      <c r="AB495" s="39"/>
      <c r="AC495" s="18">
        <v>28358513.259999998</v>
      </c>
      <c r="AD495" s="18"/>
      <c r="AE495" s="18">
        <v>28668671.535000008</v>
      </c>
      <c r="AF495" s="18"/>
      <c r="AG495" s="18">
        <f t="shared" si="169"/>
        <v>-310158.2750000097</v>
      </c>
      <c r="AH495" s="37" t="str">
        <f t="shared" si="170"/>
        <v>  </v>
      </c>
      <c r="AI495" s="40">
        <f t="shared" si="171"/>
        <v>-0.010818718077723081</v>
      </c>
      <c r="AJ495" s="39"/>
      <c r="AL495" s="1"/>
      <c r="AM495" s="1"/>
      <c r="AN495" s="1"/>
      <c r="AO495" s="1"/>
      <c r="AP495" s="1"/>
      <c r="AQ495" s="1"/>
      <c r="AR495" s="1"/>
    </row>
    <row r="496" spans="4:44" s="16" customFormat="1" ht="12.75">
      <c r="D496" s="9"/>
      <c r="E496" s="43" t="str">
        <f>IF(ABS(E478+E480+E482+E484+E487+E488+E491+E492+E494-E492-E495)&gt;$AO$511,$AO$514," ")</f>
        <v> </v>
      </c>
      <c r="F496" s="28"/>
      <c r="G496" s="43" t="str">
        <f>IF(ABS(G478+G480+G482+G484+G487+G488+G491+G492+G494-G492-G495)&gt;$AO$511,$AO$514," ")</f>
        <v> </v>
      </c>
      <c r="H496" s="42"/>
      <c r="I496" s="43" t="str">
        <f>IF(ABS(I478+I480+I482+I484+I487+I488+I491+I492+I494-I492-I495)&gt;$AO$511,$AO$514," ")</f>
        <v> </v>
      </c>
      <c r="J496" s="9"/>
      <c r="K496" s="21"/>
      <c r="L496" s="11"/>
      <c r="M496" s="43" t="str">
        <f>IF(ABS(M478+M480+M482+M484+M487+M488+M491+M492+M494-M492-M495)&gt;$AO$511,$AO$514," ")</f>
        <v> </v>
      </c>
      <c r="N496" s="42"/>
      <c r="O496" s="43" t="str">
        <f>IF(ABS(O478+O480+O482+O484+O487+O488+O491+O492+O494-O492-O495)&gt;$AO$511,$AO$514," ")</f>
        <v> </v>
      </c>
      <c r="P496" s="28"/>
      <c r="Q496" s="43" t="str">
        <f>IF(ABS(Q478+Q480+Q482+Q484+Q487+Q488+Q491+Q492+Q494-Q492-Q495)&gt;$AO$511,$AO$514," ")</f>
        <v> </v>
      </c>
      <c r="R496" s="9"/>
      <c r="S496" s="21"/>
      <c r="T496" s="9"/>
      <c r="U496" s="43" t="str">
        <f>IF(ABS(U478+U480+U482+U484+U487+U488+U491+U492+U494-U492-U495)&gt;$AO$511,$AO$514," ")</f>
        <v> </v>
      </c>
      <c r="V496" s="28"/>
      <c r="W496" s="43" t="str">
        <f>IF(ABS(W478+W480+W482+W484+W487+W488+W491+W492+W494-W492-W495)&gt;$AO$511,$AO$514," ")</f>
        <v> </v>
      </c>
      <c r="X496" s="28"/>
      <c r="Y496" s="43" t="str">
        <f>IF(ABS(Y478+Y480+Y482+Y484+Y487+Y488+Y491+Y492+Y494-Y492-Y495)&gt;$AO$511,$AO$514," ")</f>
        <v> </v>
      </c>
      <c r="Z496" s="9"/>
      <c r="AA496" s="21"/>
      <c r="AB496" s="9"/>
      <c r="AC496" s="43" t="str">
        <f>IF(ABS(AC478+AC480+AC482+AC484+AC487+AC488+AC491+AC492+AC494-AC492-AC495)&gt;$AO$511,$AO$514," ")</f>
        <v> </v>
      </c>
      <c r="AD496" s="28"/>
      <c r="AE496" s="43" t="str">
        <f>IF(ABS(AE478+AE480+AE482+AE484+AE487+AE488+AE491+AE492+AE494-AE492-AE495)&gt;$AO$511,$AO$514," ")</f>
        <v> </v>
      </c>
      <c r="AF496" s="42"/>
      <c r="AG496" s="43" t="str">
        <f>IF(ABS(AG478+AG480+AG482+AG484+AG487+AG488+AG491+AG492+AG494-AG492-AG495)&gt;$AO$511,$AO$514," ")</f>
        <v> </v>
      </c>
      <c r="AH496" s="9"/>
      <c r="AI496" s="21"/>
      <c r="AL496" s="1"/>
      <c r="AM496" s="1"/>
      <c r="AN496" s="1"/>
      <c r="AO496" s="1"/>
      <c r="AP496" s="1"/>
      <c r="AQ496" s="1"/>
      <c r="AR496" s="1"/>
    </row>
    <row r="497" spans="1:44" s="16" customFormat="1" ht="12.75">
      <c r="A497" s="77" t="s">
        <v>84</v>
      </c>
      <c r="C497" s="17" t="s">
        <v>83</v>
      </c>
      <c r="D497" s="9"/>
      <c r="E497" s="18">
        <v>0</v>
      </c>
      <c r="F497" s="18"/>
      <c r="G497" s="18">
        <v>0</v>
      </c>
      <c r="H497" s="18"/>
      <c r="I497" s="18">
        <f>(+E497-G497)</f>
        <v>0</v>
      </c>
      <c r="J497" s="37" t="str">
        <f>IF((+E497-G497)=(I497),"  ",$AO$515)</f>
        <v>  </v>
      </c>
      <c r="K497" s="40">
        <f>IF(G497&lt;0,IF(I497=0,0,IF(OR(G497=0,E497=0),"N.M.",IF(ABS(I497/G497)&gt;=10,"N.M.",I497/(-G497)))),IF(I497=0,0,IF(OR(G497=0,E497=0),"N.M.",IF(ABS(I497/G497)&gt;=10,"N.M.",I497/G497))))</f>
        <v>0</v>
      </c>
      <c r="L497" s="39"/>
      <c r="M497" s="18">
        <v>0</v>
      </c>
      <c r="N497" s="18"/>
      <c r="O497" s="18">
        <v>0</v>
      </c>
      <c r="P497" s="18"/>
      <c r="Q497" s="18">
        <f>(+M497-O497)</f>
        <v>0</v>
      </c>
      <c r="R497" s="37" t="str">
        <f>IF((+M497-O497)=(Q497),"  ",$AO$515)</f>
        <v>  </v>
      </c>
      <c r="S497" s="40">
        <f>IF(O497&lt;0,IF(Q497=0,0,IF(OR(O497=0,M497=0),"N.M.",IF(ABS(Q497/O497)&gt;=10,"N.M.",Q497/(-O497)))),IF(Q497=0,0,IF(OR(O497=0,M497=0),"N.M.",IF(ABS(Q497/O497)&gt;=10,"N.M.",Q497/O497))))</f>
        <v>0</v>
      </c>
      <c r="T497" s="39"/>
      <c r="U497" s="18">
        <v>0</v>
      </c>
      <c r="V497" s="18"/>
      <c r="W497" s="18">
        <v>0</v>
      </c>
      <c r="X497" s="18"/>
      <c r="Y497" s="18">
        <f>(+U497-W497)</f>
        <v>0</v>
      </c>
      <c r="Z497" s="37" t="str">
        <f>IF((+U497-W497)=(Y497),"  ",$AO$515)</f>
        <v>  </v>
      </c>
      <c r="AA497" s="40">
        <f>IF(W497&lt;0,IF(Y497=0,0,IF(OR(W497=0,U497=0),"N.M.",IF(ABS(Y497/W497)&gt;=10,"N.M.",Y497/(-W497)))),IF(Y497=0,0,IF(OR(W497=0,U497=0),"N.M.",IF(ABS(Y497/W497)&gt;=10,"N.M.",Y497/W497))))</f>
        <v>0</v>
      </c>
      <c r="AB497" s="39"/>
      <c r="AC497" s="18">
        <v>0</v>
      </c>
      <c r="AD497" s="18"/>
      <c r="AE497" s="18">
        <v>0</v>
      </c>
      <c r="AF497" s="18"/>
      <c r="AG497" s="18">
        <f>(+AC497-AE497)</f>
        <v>0</v>
      </c>
      <c r="AH497" s="37" t="str">
        <f>IF((+AC497-AE497)=(AG497),"  ",$AO$515)</f>
        <v>  </v>
      </c>
      <c r="AI497" s="40">
        <f>IF(AE497&lt;0,IF(AG497=0,0,IF(OR(AE497=0,AC497=0),"N.M.",IF(ABS(AG497/AE497)&gt;=10,"N.M.",AG497/(-AE497)))),IF(AG497=0,0,IF(OR(AE497=0,AC497=0),"N.M.",IF(ABS(AG497/AE497)&gt;=10,"N.M.",AG497/AE497))))</f>
        <v>0</v>
      </c>
      <c r="AL497" s="1"/>
      <c r="AM497" s="1"/>
      <c r="AN497" s="1"/>
      <c r="AO497" s="1"/>
      <c r="AP497" s="1"/>
      <c r="AQ497" s="1"/>
      <c r="AR497" s="1"/>
    </row>
    <row r="498" spans="4:44" s="16" customFormat="1" ht="12.75">
      <c r="D498" s="9"/>
      <c r="E498" s="43"/>
      <c r="F498" s="28"/>
      <c r="G498" s="43"/>
      <c r="H498" s="42"/>
      <c r="I498" s="43"/>
      <c r="J498" s="9"/>
      <c r="K498" s="21"/>
      <c r="L498" s="11"/>
      <c r="M498" s="43"/>
      <c r="N498" s="42"/>
      <c r="O498" s="43"/>
      <c r="P498" s="28"/>
      <c r="Q498" s="43"/>
      <c r="R498" s="9"/>
      <c r="S498" s="21"/>
      <c r="T498" s="9"/>
      <c r="U498" s="43"/>
      <c r="V498" s="28"/>
      <c r="W498" s="43"/>
      <c r="X498" s="28"/>
      <c r="Y498" s="43"/>
      <c r="Z498" s="9"/>
      <c r="AA498" s="21"/>
      <c r="AB498" s="9"/>
      <c r="AC498" s="43"/>
      <c r="AD498" s="28"/>
      <c r="AE498" s="43"/>
      <c r="AF498" s="42"/>
      <c r="AG498" s="43"/>
      <c r="AH498" s="9"/>
      <c r="AI498" s="21"/>
      <c r="AL498" s="1"/>
      <c r="AM498" s="1"/>
      <c r="AN498" s="1"/>
      <c r="AO498" s="1"/>
      <c r="AP498" s="1"/>
      <c r="AQ498" s="1"/>
      <c r="AR498" s="1"/>
    </row>
    <row r="499" spans="1:37" ht="12.75">
      <c r="A499" s="77" t="s">
        <v>65</v>
      </c>
      <c r="B499" s="16"/>
      <c r="C499" s="17" t="s">
        <v>66</v>
      </c>
      <c r="D499" s="18"/>
      <c r="E499" s="18">
        <v>3958221.017999987</v>
      </c>
      <c r="F499" s="18"/>
      <c r="G499" s="18">
        <v>1937602.0409999962</v>
      </c>
      <c r="H499" s="18"/>
      <c r="I499" s="18">
        <f>+E499-G499</f>
        <v>2020618.9769999909</v>
      </c>
      <c r="J499" s="37" t="str">
        <f>IF((+E499-G499)=(I499),"  ",$AO$515)</f>
        <v>  </v>
      </c>
      <c r="K499" s="40">
        <f>IF(G499&lt;0,IF(I499=0,0,IF(OR(G499=0,E499=0),"N.M.",IF(ABS(I499/G499)&gt;=10,"N.M.",I499/(-G499)))),IF(I499=0,0,IF(OR(G499=0,E499=0),"N.M.",IF(ABS(I499/G499)&gt;=10,"N.M.",I499/G499))))</f>
        <v>1.0428451943398809</v>
      </c>
      <c r="L499" s="39"/>
      <c r="M499" s="18">
        <v>11144141.390000006</v>
      </c>
      <c r="N499" s="18"/>
      <c r="O499" s="18">
        <v>15210611.580999961</v>
      </c>
      <c r="P499" s="18"/>
      <c r="Q499" s="18">
        <f>+M499-O499</f>
        <v>-4066470.190999955</v>
      </c>
      <c r="R499" s="37" t="str">
        <f>IF((+M499-O499)=(Q499),"  ",$AO$515)</f>
        <v>  </v>
      </c>
      <c r="S499" s="40">
        <f>IF(O499&lt;0,IF(Q499=0,0,IF(OR(O499=0,M499=0),"N.M.",IF(ABS(Q499/O499)&gt;=10,"N.M.",Q499/(-O499)))),IF(Q499=0,0,IF(OR(O499=0,M499=0),"N.M.",IF(ABS(Q499/O499)&gt;=10,"N.M.",Q499/O499))))</f>
        <v>-0.26734429245958174</v>
      </c>
      <c r="T499" s="39"/>
      <c r="U499" s="18">
        <v>11144141.390000006</v>
      </c>
      <c r="V499" s="18"/>
      <c r="W499" s="18">
        <v>15210611.580999961</v>
      </c>
      <c r="X499" s="18"/>
      <c r="Y499" s="18">
        <f>+U499-W499</f>
        <v>-4066470.190999955</v>
      </c>
      <c r="Z499" s="37" t="str">
        <f>IF((+U499-W499)=(Y499),"  ",$AO$515)</f>
        <v>  </v>
      </c>
      <c r="AA499" s="40">
        <f>IF(W499&lt;0,IF(Y499=0,0,IF(OR(W499=0,U499=0),"N.M.",IF(ABS(Y499/W499)&gt;=10,"N.M.",Y499/(-W499)))),IF(Y499=0,0,IF(OR(W499=0,U499=0),"N.M.",IF(ABS(Y499/W499)&gt;=10,"N.M.",Y499/W499))))</f>
        <v>-0.26734429245958174</v>
      </c>
      <c r="AB499" s="39"/>
      <c r="AC499" s="18">
        <v>28403086.32700003</v>
      </c>
      <c r="AD499" s="18"/>
      <c r="AE499" s="18">
        <v>40416599.79699998</v>
      </c>
      <c r="AF499" s="18"/>
      <c r="AG499" s="18">
        <f>+AC499-AE499</f>
        <v>-12013513.469999954</v>
      </c>
      <c r="AH499" s="37" t="str">
        <f>IF((+AC499-AE499)=(AG499),"  ",$AO$515)</f>
        <v>  </v>
      </c>
      <c r="AI499" s="40">
        <f>IF(AE499&lt;0,IF(AG499=0,0,IF(OR(AE499=0,AC499=0),"N.M.",IF(ABS(AG499/AE499)&gt;=10,"N.M.",AG499/(-AE499)))),IF(AG499=0,0,IF(OR(AE499=0,AC499=0),"N.M.",IF(ABS(AG499/AE499)&gt;=10,"N.M.",AG499/AE499))))</f>
        <v>-0.2972420621808885</v>
      </c>
      <c r="AJ499" s="39"/>
      <c r="AK499" s="39"/>
    </row>
    <row r="500" spans="1:36" ht="12.75">
      <c r="A500" s="1" t="s">
        <v>67</v>
      </c>
      <c r="C500" s="1" t="s">
        <v>1410</v>
      </c>
      <c r="E500" s="5">
        <v>0</v>
      </c>
      <c r="G500" s="5">
        <v>0</v>
      </c>
      <c r="I500" s="9">
        <f>+E500-G500</f>
        <v>0</v>
      </c>
      <c r="J500" s="44" t="str">
        <f>IF((+E500-G500)=(I500),"  ",$AO$515)</f>
        <v>  </v>
      </c>
      <c r="K500" s="38">
        <f>IF(G500&lt;0,IF(I500=0,0,IF(OR(G500=0,E500=0),"N.M.",IF(ABS(I500/G500)&gt;=10,"N.M.",I500/(-G500)))),IF(I500=0,0,IF(OR(G500=0,E500=0),"N.M.",IF(ABS(I500/G500)&gt;=10,"N.M.",I500/G500))))</f>
        <v>0</v>
      </c>
      <c r="L500" s="45"/>
      <c r="M500" s="5">
        <v>0</v>
      </c>
      <c r="N500" s="9"/>
      <c r="O500" s="5">
        <v>0</v>
      </c>
      <c r="P500" s="9"/>
      <c r="Q500" s="9">
        <f>+M500-O500</f>
        <v>0</v>
      </c>
      <c r="R500" s="44" t="str">
        <f>IF((+M500-O500)=(Q500),"  ",$AO$515)</f>
        <v>  </v>
      </c>
      <c r="S500" s="38">
        <f>IF(O500&lt;0,IF(Q500=0,0,IF(OR(O500=0,M500=0),"N.M.",IF(ABS(Q500/O500)&gt;=10,"N.M.",Q500/(-O500)))),IF(Q500=0,0,IF(OR(O500=0,M500=0),"N.M.",IF(ABS(Q500/O500)&gt;=10,"N.M.",Q500/O500))))</f>
        <v>0</v>
      </c>
      <c r="T500" s="45"/>
      <c r="U500" s="9">
        <v>0</v>
      </c>
      <c r="W500" s="9">
        <v>0</v>
      </c>
      <c r="Y500" s="9">
        <f>+U500-W500</f>
        <v>0</v>
      </c>
      <c r="Z500" s="44" t="str">
        <f>IF((+U500-W500)=(Y500),"  ",$AO$515)</f>
        <v>  </v>
      </c>
      <c r="AA500" s="38">
        <f>IF(W500&lt;0,IF(Y500=0,0,IF(OR(W500=0,U500=0),"N.M.",IF(ABS(Y500/W500)&gt;=10,"N.M.",Y500/(-W500)))),IF(Y500=0,0,IF(OR(W500=0,U500=0),"N.M.",IF(ABS(Y500/W500)&gt;=10,"N.M.",Y500/W500))))</f>
        <v>0</v>
      </c>
      <c r="AB500" s="45"/>
      <c r="AC500" s="9">
        <v>0</v>
      </c>
      <c r="AE500" s="9">
        <v>0</v>
      </c>
      <c r="AG500" s="9">
        <f>+AC500-AE500</f>
        <v>0</v>
      </c>
      <c r="AH500" s="44" t="str">
        <f>IF((+AC500-AE500)=(AG500),"  ",$AO$515)</f>
        <v>  </v>
      </c>
      <c r="AI500" s="38">
        <f>IF(AE500&lt;0,IF(AG500=0,0,IF(OR(AE500=0,AC500=0),"N.M.",IF(ABS(AG500/AE500)&gt;=10,"N.M.",AG500/(-AE500)))),IF(AG500=0,0,IF(OR(AE500=0,AC500=0),"N.M.",IF(ABS(AG500/AE500)&gt;=10,"N.M.",AG500/AE500))))</f>
        <v>0</v>
      </c>
      <c r="AJ500" s="45"/>
    </row>
    <row r="501" spans="3:36" ht="12.75">
      <c r="C501" s="2" t="s">
        <v>68</v>
      </c>
      <c r="D501" s="8"/>
      <c r="E501" s="8">
        <f>+E499-E500</f>
        <v>3958221.017999987</v>
      </c>
      <c r="F501" s="8"/>
      <c r="G501" s="8">
        <f>+G499-G500</f>
        <v>1937602.0409999962</v>
      </c>
      <c r="H501" s="18"/>
      <c r="I501" s="18">
        <f>+E501-G501</f>
        <v>2020618.9769999909</v>
      </c>
      <c r="J501" s="37" t="str">
        <f>IF((+E501-G501)=(I501),"  ",$AO$515)</f>
        <v>  </v>
      </c>
      <c r="K501" s="40">
        <f>IF(G501&lt;0,IF(I501=0,0,IF(OR(G501=0,E501=0),"N.M.",IF(ABS(I501/G501)&gt;=10,"N.M.",I501/(-G501)))),IF(I501=0,0,IF(OR(G501=0,E501=0),"N.M.",IF(ABS(I501/G501)&gt;=10,"N.M.",I501/G501))))</f>
        <v>1.0428451943398809</v>
      </c>
      <c r="L501" s="39"/>
      <c r="M501" s="8">
        <f>+M499-M500</f>
        <v>11144141.390000006</v>
      </c>
      <c r="N501" s="18"/>
      <c r="O501" s="8">
        <f>+O499-O500</f>
        <v>15210611.580999961</v>
      </c>
      <c r="P501" s="18"/>
      <c r="Q501" s="18">
        <f>+M501-O501</f>
        <v>-4066470.190999955</v>
      </c>
      <c r="R501" s="37" t="str">
        <f>IF((+M501-O501)=(Q501),"  ",$AO$515)</f>
        <v>  </v>
      </c>
      <c r="S501" s="40">
        <f>IF(O501&lt;0,IF(Q501=0,0,IF(OR(O501=0,M501=0),"N.M.",IF(ABS(Q501/O501)&gt;=10,"N.M.",Q501/(-O501)))),IF(Q501=0,0,IF(OR(O501=0,M501=0),"N.M.",IF(ABS(Q501/O501)&gt;=10,"N.M.",Q501/O501))))</f>
        <v>-0.26734429245958174</v>
      </c>
      <c r="T501" s="39"/>
      <c r="U501" s="8">
        <f>+U499-U500</f>
        <v>11144141.390000006</v>
      </c>
      <c r="V501" s="18"/>
      <c r="W501" s="8">
        <f>+W499-W500</f>
        <v>15210611.580999961</v>
      </c>
      <c r="X501" s="18"/>
      <c r="Y501" s="18">
        <f>+U501-W501</f>
        <v>-4066470.190999955</v>
      </c>
      <c r="Z501" s="37" t="str">
        <f>IF((+U501-W501)=(Y501),"  ",$AO$515)</f>
        <v>  </v>
      </c>
      <c r="AA501" s="40">
        <f>IF(W501&lt;0,IF(Y501=0,0,IF(OR(W501=0,U501=0),"N.M.",IF(ABS(Y501/W501)&gt;=10,"N.M.",Y501/(-W501)))),IF(Y501=0,0,IF(OR(W501=0,U501=0),"N.M.",IF(ABS(Y501/W501)&gt;=10,"N.M.",Y501/W501))))</f>
        <v>-0.26734429245958174</v>
      </c>
      <c r="AB501" s="39"/>
      <c r="AC501" s="8">
        <f>+AC499-AC500</f>
        <v>28403086.32700003</v>
      </c>
      <c r="AD501" s="18"/>
      <c r="AE501" s="8">
        <f>+AE499-AE500</f>
        <v>40416599.79699998</v>
      </c>
      <c r="AF501" s="18"/>
      <c r="AG501" s="18">
        <f>+AC501-AE501</f>
        <v>-12013513.469999954</v>
      </c>
      <c r="AH501" s="37" t="str">
        <f>IF((+AC501-AE501)=(AG501),"  ",$AO$515)</f>
        <v>  </v>
      </c>
      <c r="AI501" s="40">
        <f>IF(AE501&lt;0,IF(AG501=0,0,IF(OR(AE501=0,AC501=0),"N.M.",IF(ABS(AG501/AE501)&gt;=10,"N.M.",AG501/(-AE501)))),IF(AG501=0,0,IF(OR(AE501=0,AC501=0),"N.M.",IF(ABS(AG501/AE501)&gt;=10,"N.M.",AG501/AE501))))</f>
        <v>-0.2972420621808885</v>
      </c>
      <c r="AJ501" s="39"/>
    </row>
    <row r="502" spans="5:37" ht="12.75">
      <c r="E502" s="41" t="str">
        <f>IF(ABS(E473-E495+E497-E499)&gt;$AO$511,$AO$514," ")</f>
        <v> </v>
      </c>
      <c r="F502" s="27"/>
      <c r="G502" s="41" t="str">
        <f>IF(ABS(G473-G495+G497-G499)&gt;$AO$511,$AO$514," ")</f>
        <v> </v>
      </c>
      <c r="H502" s="42"/>
      <c r="I502" s="41" t="str">
        <f>IF(ABS(I473-I495+I497-I499)&gt;$AO$511,$AO$514," ")</f>
        <v> </v>
      </c>
      <c r="M502" s="41" t="str">
        <f>IF(ABS(M473-M495+M497-M499)&gt;$AO$511,$AO$514," ")</f>
        <v> </v>
      </c>
      <c r="N502" s="46"/>
      <c r="O502" s="41" t="str">
        <f>IF(ABS(O473-O495+O497-O499)&gt;$AO$511,$AO$514," ")</f>
        <v> </v>
      </c>
      <c r="P502" s="29"/>
      <c r="Q502" s="41" t="str">
        <f>IF(ABS(Q473-Q495+Q497-Q499)&gt;$AO$511,$AO$514," ")</f>
        <v> </v>
      </c>
      <c r="U502" s="41" t="str">
        <f>IF(ABS(U473-U495+U497-U499)&gt;$AO$511,$AO$514," ")</f>
        <v> </v>
      </c>
      <c r="V502" s="28"/>
      <c r="W502" s="41" t="str">
        <f>IF(ABS(W473-W495+W497-W499)&gt;$AO$511,$AO$514," ")</f>
        <v> </v>
      </c>
      <c r="X502" s="28"/>
      <c r="Y502" s="41" t="str">
        <f>IF(ABS(Y473-Y495+Y497-Y499)&gt;$AO$511,$AO$514," ")</f>
        <v> </v>
      </c>
      <c r="AC502" s="41" t="str">
        <f>IF(ABS(AC473-AC495+AC497-AC499)&gt;$AO$511,$AO$514," ")</f>
        <v> </v>
      </c>
      <c r="AD502" s="28"/>
      <c r="AE502" s="41" t="str">
        <f>IF(ABS(AE473-AE495+AE497-AE499)&gt;$AO$511,$AO$514," ")</f>
        <v> </v>
      </c>
      <c r="AF502" s="42"/>
      <c r="AG502" s="41" t="str">
        <f>IF(ABS(AG473-AG495+AG497-AG499)&gt;$AO$511,$AO$514," ")</f>
        <v> </v>
      </c>
      <c r="AK502" s="31"/>
    </row>
    <row r="503" spans="3:15" ht="12.75">
      <c r="C503" s="2" t="s">
        <v>69</v>
      </c>
      <c r="M503" s="5"/>
      <c r="O503" s="5"/>
    </row>
    <row r="504" spans="5:40" ht="12.75">
      <c r="E504" s="5" t="s">
        <v>13</v>
      </c>
      <c r="O504" s="5"/>
      <c r="AK504" s="31"/>
      <c r="AL504" s="31"/>
      <c r="AM504" s="31"/>
      <c r="AN504" s="31"/>
    </row>
    <row r="505" spans="3:40" ht="12.75">
      <c r="C505" s="1" t="s">
        <v>13</v>
      </c>
      <c r="E505" s="5" t="s">
        <v>13</v>
      </c>
      <c r="O505" s="5"/>
      <c r="AK505" s="31"/>
      <c r="AL505" s="31"/>
      <c r="AM505" s="31"/>
      <c r="AN505" s="31"/>
    </row>
    <row r="506" spans="3:45" ht="12.75">
      <c r="C506" s="1" t="s">
        <v>13</v>
      </c>
      <c r="E506" s="5" t="s">
        <v>13</v>
      </c>
      <c r="AK506" s="47" t="s">
        <v>70</v>
      </c>
      <c r="AL506" s="48"/>
      <c r="AM506" s="48"/>
      <c r="AN506" s="26"/>
      <c r="AO506" s="48"/>
      <c r="AP506" s="48"/>
      <c r="AQ506" s="31"/>
      <c r="AR506" s="31"/>
      <c r="AS506" s="31"/>
    </row>
    <row r="507" spans="5:45" ht="12.75">
      <c r="E507" s="5" t="s">
        <v>13</v>
      </c>
      <c r="AK507" s="49"/>
      <c r="AL507" s="49"/>
      <c r="AM507" s="49"/>
      <c r="AN507" s="25"/>
      <c r="AO507" s="49"/>
      <c r="AP507" s="49"/>
      <c r="AQ507" s="31"/>
      <c r="AR507" s="31"/>
      <c r="AS507" s="31"/>
    </row>
    <row r="508" spans="5:53" ht="12.75">
      <c r="E508" s="5" t="s">
        <v>13</v>
      </c>
      <c r="AK508" s="50" t="s">
        <v>71</v>
      </c>
      <c r="AL508" s="49"/>
      <c r="AM508" s="49"/>
      <c r="AN508" s="49"/>
      <c r="AO508" s="119" t="s">
        <v>1412</v>
      </c>
      <c r="AP508" s="49"/>
      <c r="AQ508" s="31"/>
      <c r="AR508" s="31"/>
      <c r="AS508" s="31"/>
      <c r="AT508" s="2"/>
      <c r="AU508" s="2"/>
      <c r="AV508" s="2"/>
      <c r="AW508" s="2"/>
      <c r="AX508" s="2"/>
      <c r="AY508" s="2"/>
      <c r="AZ508" s="2"/>
      <c r="BA508" s="2"/>
    </row>
    <row r="509" spans="1:42" ht="12.75">
      <c r="A509" s="31"/>
      <c r="B509" s="31"/>
      <c r="C509" s="31"/>
      <c r="AK509" s="25"/>
      <c r="AL509" s="25"/>
      <c r="AM509" s="25"/>
      <c r="AN509" s="25"/>
      <c r="AO509" s="25"/>
      <c r="AP509" s="49"/>
    </row>
    <row r="510" spans="1:42" ht="12.75">
      <c r="A510" s="31"/>
      <c r="B510" s="31"/>
      <c r="C510" s="31"/>
      <c r="AK510" s="25"/>
      <c r="AL510" s="25"/>
      <c r="AM510" s="25"/>
      <c r="AN510" s="25"/>
      <c r="AO510" s="25"/>
      <c r="AP510" s="49"/>
    </row>
    <row r="511" spans="1:42" ht="12.75">
      <c r="A511" s="31"/>
      <c r="B511" s="31"/>
      <c r="C511" s="31"/>
      <c r="AK511" s="51" t="s">
        <v>72</v>
      </c>
      <c r="AL511" s="25"/>
      <c r="AM511" s="49"/>
      <c r="AN511" s="49"/>
      <c r="AO511" s="25">
        <v>0.001</v>
      </c>
      <c r="AP511" s="49"/>
    </row>
    <row r="512" spans="1:42" ht="12.75">
      <c r="A512" s="31"/>
      <c r="B512" s="31"/>
      <c r="C512" s="31"/>
      <c r="AK512" s="51"/>
      <c r="AL512" s="25"/>
      <c r="AM512" s="25"/>
      <c r="AN512" s="25"/>
      <c r="AO512" s="25"/>
      <c r="AP512" s="49"/>
    </row>
    <row r="513" spans="1:42" ht="12.75">
      <c r="A513" s="31"/>
      <c r="B513" s="31"/>
      <c r="C513" s="31"/>
      <c r="AK513" s="25"/>
      <c r="AL513" s="25"/>
      <c r="AM513" s="25"/>
      <c r="AN513" s="25"/>
      <c r="AO513" s="25"/>
      <c r="AP513" s="49"/>
    </row>
    <row r="514" spans="1:42" ht="12.75">
      <c r="A514" s="31"/>
      <c r="B514" s="31"/>
      <c r="C514" s="31"/>
      <c r="AK514" s="51" t="s">
        <v>73</v>
      </c>
      <c r="AL514" s="51"/>
      <c r="AM514" s="49"/>
      <c r="AN514" s="49"/>
      <c r="AO514" s="52" t="s">
        <v>74</v>
      </c>
      <c r="AP514" s="49"/>
    </row>
    <row r="515" spans="1:42" ht="12.75">
      <c r="A515" s="31"/>
      <c r="B515" s="31"/>
      <c r="C515" s="31"/>
      <c r="AK515" s="51" t="s">
        <v>73</v>
      </c>
      <c r="AL515" s="25"/>
      <c r="AM515" s="25"/>
      <c r="AN515" s="49"/>
      <c r="AO515" s="52" t="s">
        <v>75</v>
      </c>
      <c r="AP515" s="49"/>
    </row>
    <row r="516" spans="1:42" ht="12.75">
      <c r="A516" s="31"/>
      <c r="B516" s="31"/>
      <c r="C516" s="31"/>
      <c r="AK516" s="51"/>
      <c r="AL516" s="25"/>
      <c r="AM516" s="25"/>
      <c r="AN516" s="52"/>
      <c r="AO516" s="25"/>
      <c r="AP516" s="49"/>
    </row>
    <row r="517" spans="1:42" ht="12.75">
      <c r="A517" s="31"/>
      <c r="B517" s="31"/>
      <c r="C517" s="31"/>
      <c r="AK517" s="25"/>
      <c r="AL517" s="25"/>
      <c r="AM517" s="25"/>
      <c r="AN517" s="25"/>
      <c r="AO517" s="25"/>
      <c r="AP517" s="49"/>
    </row>
    <row r="518" spans="1:42" ht="12.75">
      <c r="A518" s="31"/>
      <c r="B518" s="31"/>
      <c r="C518" s="31"/>
      <c r="AK518" s="51" t="s">
        <v>76</v>
      </c>
      <c r="AL518" s="25"/>
      <c r="AM518" s="25"/>
      <c r="AN518" s="49"/>
      <c r="AO518" s="53">
        <f>COUNTIF($E$414:$AJ$502,+AO514)</f>
        <v>0</v>
      </c>
      <c r="AP518" s="49"/>
    </row>
    <row r="519" spans="1:42" ht="12.75">
      <c r="A519" s="31"/>
      <c r="B519" s="31"/>
      <c r="C519" s="31"/>
      <c r="AK519" s="51" t="s">
        <v>76</v>
      </c>
      <c r="AL519" s="25"/>
      <c r="AM519" s="25"/>
      <c r="AN519" s="49"/>
      <c r="AO519" s="53">
        <f>COUNTIF($E$414:$AJ$502,+AO515)</f>
        <v>0</v>
      </c>
      <c r="AP519" s="49"/>
    </row>
    <row r="520" spans="1:42" ht="12.75">
      <c r="A520" s="31"/>
      <c r="B520" s="31"/>
      <c r="C520" s="31"/>
      <c r="AK520" s="49"/>
      <c r="AL520" s="49"/>
      <c r="AM520" s="49"/>
      <c r="AN520" s="49"/>
      <c r="AO520" s="54" t="s">
        <v>77</v>
      </c>
      <c r="AP520" s="49"/>
    </row>
    <row r="521" spans="1:42" ht="12.75">
      <c r="A521" s="31"/>
      <c r="B521" s="31"/>
      <c r="C521" s="31"/>
      <c r="AK521" s="51" t="s">
        <v>78</v>
      </c>
      <c r="AL521" s="25"/>
      <c r="AM521" s="25"/>
      <c r="AN521" s="49"/>
      <c r="AO521" s="53">
        <f>SUM(AO518:AO519)</f>
        <v>0</v>
      </c>
      <c r="AP521" s="49"/>
    </row>
    <row r="522" spans="1:42" ht="12.75">
      <c r="A522" s="31"/>
      <c r="B522" s="31"/>
      <c r="C522" s="31"/>
      <c r="AK522" s="49"/>
      <c r="AL522" s="25"/>
      <c r="AM522" s="25"/>
      <c r="AN522" s="25"/>
      <c r="AO522" s="55" t="s">
        <v>79</v>
      </c>
      <c r="AP522" s="49"/>
    </row>
    <row r="523" spans="1:42" ht="12.75">
      <c r="A523" s="31"/>
      <c r="B523" s="31"/>
      <c r="C523" s="31"/>
      <c r="AK523" s="80" t="s">
        <v>80</v>
      </c>
      <c r="AL523" s="81"/>
      <c r="AM523" s="81"/>
      <c r="AN523" s="82"/>
      <c r="AO523" s="81"/>
      <c r="AP523" s="83"/>
    </row>
    <row r="524" spans="1:42" ht="12.75">
      <c r="A524" s="31"/>
      <c r="B524" s="31"/>
      <c r="C524" s="31"/>
      <c r="AK524" s="84"/>
      <c r="AL524" s="84" t="s">
        <v>81</v>
      </c>
      <c r="AM524" s="84"/>
      <c r="AN524" s="120" t="s">
        <v>1413</v>
      </c>
      <c r="AO524" s="81"/>
      <c r="AP524" s="83"/>
    </row>
    <row r="525" spans="1:42" ht="12.75">
      <c r="A525" s="31"/>
      <c r="B525" s="31"/>
      <c r="C525" s="31"/>
      <c r="AK525" s="84"/>
      <c r="AL525" s="84" t="s">
        <v>82</v>
      </c>
      <c r="AM525" s="84"/>
      <c r="AN525" s="120" t="s">
        <v>1414</v>
      </c>
      <c r="AO525" s="81"/>
      <c r="AP525" s="83"/>
    </row>
    <row r="526" spans="1:42" ht="12.75">
      <c r="A526" s="31"/>
      <c r="B526" s="31"/>
      <c r="C526" s="31"/>
      <c r="AK526" s="87" t="s">
        <v>87</v>
      </c>
      <c r="AL526" s="88"/>
      <c r="AM526" s="88"/>
      <c r="AN526" s="88"/>
      <c r="AO526" s="89" t="str">
        <f>UPPER(TEXT(NvsElapsedTime,"hh:mm:ss"))</f>
        <v>00:00:36</v>
      </c>
      <c r="AP526" s="88"/>
    </row>
    <row r="527" spans="1:38" ht="12.75">
      <c r="A527" s="31"/>
      <c r="B527" s="31"/>
      <c r="C527" s="31"/>
      <c r="AL527" s="16"/>
    </row>
    <row r="528" spans="1:38" ht="12.75">
      <c r="A528" s="31"/>
      <c r="B528" s="31"/>
      <c r="C528" s="31"/>
      <c r="AL528" s="16"/>
    </row>
    <row r="529" spans="1:38" ht="12.75">
      <c r="A529" s="31"/>
      <c r="B529" s="31"/>
      <c r="C529" s="31"/>
      <c r="AL529" s="16"/>
    </row>
    <row r="530" spans="1:38" ht="12.75">
      <c r="A530" s="31"/>
      <c r="B530" s="31"/>
      <c r="C530" s="31"/>
      <c r="AL530" s="16"/>
    </row>
    <row r="531" spans="1:3" ht="12.75">
      <c r="A531" s="31"/>
      <c r="B531" s="31"/>
      <c r="C531" s="31"/>
    </row>
    <row r="532" spans="1:3" ht="12.75">
      <c r="A532" s="31"/>
      <c r="B532" s="31"/>
      <c r="C532" s="31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53" ht="12.75">
      <c r="A544" s="31"/>
      <c r="B544" s="31"/>
      <c r="C544" s="31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</row>
    <row r="545" spans="1:53" ht="12.75">
      <c r="A545" s="31"/>
      <c r="B545" s="31"/>
      <c r="C545" s="31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</row>
    <row r="546" spans="1:53" ht="12.75">
      <c r="A546" s="31"/>
      <c r="B546" s="31"/>
      <c r="C546" s="31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</row>
    <row r="547" spans="1:53" ht="12.75">
      <c r="A547" s="31"/>
      <c r="B547" s="31"/>
      <c r="C547" s="31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</row>
    <row r="548" spans="1:53" ht="12.75">
      <c r="A548" s="31"/>
      <c r="B548" s="31"/>
      <c r="C548" s="31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</row>
    <row r="549" spans="1:3" ht="12.75">
      <c r="A549" s="31"/>
      <c r="B549" s="31"/>
      <c r="C549" s="31"/>
    </row>
    <row r="550" spans="1:3" ht="12.75">
      <c r="A550" s="31"/>
      <c r="B550" s="31"/>
      <c r="C550" s="31"/>
    </row>
    <row r="551" spans="1:3" ht="12.75">
      <c r="A551" s="31"/>
      <c r="B551" s="31"/>
      <c r="C551" s="31"/>
    </row>
    <row r="552" spans="1:3" ht="12.75">
      <c r="A552" s="31"/>
      <c r="B552" s="31"/>
      <c r="C552" s="31"/>
    </row>
    <row r="553" spans="1:3" ht="12.75">
      <c r="A553" s="31"/>
      <c r="B553" s="31"/>
      <c r="C553" s="31"/>
    </row>
    <row r="554" spans="1:3" ht="12.75">
      <c r="A554" s="31"/>
      <c r="B554" s="31"/>
      <c r="C554" s="31"/>
    </row>
  </sheetData>
  <printOptions horizontalCentered="1"/>
  <pageMargins left="0.25" right="0.25" top="0.83" bottom="0.59" header="0.74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2012-01-25T23:01:03Z</cp:lastPrinted>
  <dcterms:created xsi:type="dcterms:W3CDTF">1997-11-19T15:48:19Z</dcterms:created>
  <dcterms:modified xsi:type="dcterms:W3CDTF">2012-01-25T23:01:04Z</dcterms:modified>
  <cp:category/>
  <cp:version/>
  <cp:contentType/>
  <cp:contentStatus/>
</cp:coreProperties>
</file>