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040" windowWidth="9045" windowHeight="2295" activeTab="0"/>
  </bookViews>
  <sheets>
    <sheet name="Sheet1" sheetId="1" r:id="rId1"/>
  </sheets>
  <definedNames>
    <definedName name="NvsASD">"V2007-03-31"</definedName>
    <definedName name="NvsAutoDrillOk">"VN"</definedName>
    <definedName name="NvsElapsedTime">0.000370370369637385</definedName>
    <definedName name="NvsEndTime">39183.6646296296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"V2000-06-01"</definedName>
    <definedName name="NvsPanelSetid">"VAEP"</definedName>
    <definedName name="NvsReqBU">"VX992"</definedName>
    <definedName name="NvsReqBUOnly">"VN"</definedName>
    <definedName name="NvsSheetType" localSheetId="0">"M"</definedName>
    <definedName name="NvsTransLed">"VN"</definedName>
    <definedName name="NvsTree.PRPT_ACCOUNT" localSheetId="0">"YNNYN"</definedName>
    <definedName name="NvsTreeASD">"V2007-03-31"</definedName>
    <definedName name="NvsValTbl.CURRENCY_CD">"CURRENCY_CD_TBL"</definedName>
    <definedName name="_xlnm.Print_Area" localSheetId="0">'Sheet1'!$B$2:$H$482</definedName>
    <definedName name="_xlnm.Print_Titles" localSheetId="0">'Sheet1'!$B:$C,'Sheet1'!$2:$8</definedName>
    <definedName name="Reserved_Section">'Sheet1'!$AK$486:$AP$502</definedName>
  </definedNames>
  <calcPr fullCalcOnLoad="1"/>
</workbook>
</file>

<file path=xl/sharedStrings.xml><?xml version="1.0" encoding="utf-8"?>
<sst xmlns="http://schemas.openxmlformats.org/spreadsheetml/2006/main" count="1422" uniqueCount="1356">
  <si>
    <t>%,LACTUALS,SPER</t>
  </si>
  <si>
    <t>%,ATF,FACCOUNT</t>
  </si>
  <si>
    <t>%,ATT,FDESCR,UDESCR</t>
  </si>
  <si>
    <t>%,LACTUALS,SPER-1YR</t>
  </si>
  <si>
    <t>%,C</t>
  </si>
  <si>
    <t>%,LACTUALS,SQTR</t>
  </si>
  <si>
    <t>%,LACTUALS,SQTR-1YR</t>
  </si>
  <si>
    <t>%,LACTUALS,SYTD</t>
  </si>
  <si>
    <t>%,LACTUALS,SYTD-1YR</t>
  </si>
  <si>
    <t>%,LACTUALS,SROLLING12</t>
  </si>
  <si>
    <t>%,LACTUALS,SROLNG12-1Y</t>
  </si>
  <si>
    <t>Comparative Income Statement</t>
  </si>
  <si>
    <t>ACCOUNT</t>
  </si>
  <si>
    <t xml:space="preserve"> </t>
  </si>
  <si>
    <t>ONE MONTH ENDED</t>
  </si>
  <si>
    <t>ONE MONTH VARIANCE</t>
  </si>
  <si>
    <t>THREE MONTHS ENDED</t>
  </si>
  <si>
    <t>THREE MONTH VARIANCE</t>
  </si>
  <si>
    <t>YEAR TO DATE</t>
  </si>
  <si>
    <t>YEAR TO DATE VARIANCE</t>
  </si>
  <si>
    <t>TWELVE MONTHS ENDED</t>
  </si>
  <si>
    <t>TWELVE MONTHS VARIANCE</t>
  </si>
  <si>
    <t>NUMBER</t>
  </si>
  <si>
    <t xml:space="preserve">         DESCRIPTION             </t>
  </si>
  <si>
    <t>$</t>
  </si>
  <si>
    <t>%</t>
  </si>
  <si>
    <t>OPERATING REVENUES</t>
  </si>
  <si>
    <t>%,R,FACCOUNT,TPRPT_ACCOUNT,X,NPROV_FOR_RATE_REFUND</t>
  </si>
  <si>
    <t>%,R,FACCOUNT,TPRPT_ACCOUNT,NNET_OPRATNG_REVENUE</t>
  </si>
  <si>
    <t>TOTAL OPERATING REVENUES, NET</t>
  </si>
  <si>
    <t>OPERATING EXPENSES</t>
  </si>
  <si>
    <t>OPERATIONS</t>
  </si>
  <si>
    <t>%,FACCOUNT,TPRPT_ACCOUNT,X,NFUEL_FOR_ELEC_GEN</t>
  </si>
  <si>
    <t>%,FACCOUNT,TPRPT_ACCOUNT,X,NOTHER_OPERATION</t>
  </si>
  <si>
    <t>%,FACCOUNT,TPRPT_ACCOUNT,X,NMAINTENANCE</t>
  </si>
  <si>
    <t>%,FACCOUNT,TPRPT_ACCOUNT,NFUEL_&amp;_PURCH_POWER,NMAINTENANCE,NOTHER_OPERATION</t>
  </si>
  <si>
    <t>TOTAL OPER/MAINT EXPENSES</t>
  </si>
  <si>
    <t>%,FACCOUNT,TPRPT_ACCOUNT,X,NDEPRECIATION_&amp;_AMORT</t>
  </si>
  <si>
    <t>%,FACCOUNT,TPRPT_ACCOUNT,X,NTAXES_OTH_THAN_INC</t>
  </si>
  <si>
    <t>TAXES OTHER THAN INCOME TAXES</t>
  </si>
  <si>
    <t>%,FACCOUNT,TPRPT_ACCOUNT,X,NSTATE_INCOME_TAXES,NLOCAL_INCOME_TAXES,NFOREIGN_INCOME_TAXES</t>
  </si>
  <si>
    <t>%,FACCOUNT,TPRPT_ACCOUNT,X,NFEDERAL_INCOME_TAXES</t>
  </si>
  <si>
    <t>%,FACCOUNT,TPRPT_ACCOUNT,NOPERATING_EXPENSES</t>
  </si>
  <si>
    <t>TOTAL OPERATING EXPENSES</t>
  </si>
  <si>
    <t>%,R,FACCOUNT,TPRPT_ACCOUNT,NNET_ELEC_OPER_INC</t>
  </si>
  <si>
    <t>NET OPERATING INCOME</t>
  </si>
  <si>
    <t>OTHER INCOME AND DEDUCTIONS</t>
  </si>
  <si>
    <t>%,R,FACCOUNT,TPRPT_ACCOUNT,X,NTOTAL_OTHER_INCOME</t>
  </si>
  <si>
    <t>%,R,FACCOUNT,TPRPT_ACCOUNT,X,NTOTAL_OI_DEDUCTIONS</t>
  </si>
  <si>
    <t>%,R,FACCOUNT,TPRPT_ACCOUNT,X,NTOTAL_TAXES_OI&amp;D</t>
  </si>
  <si>
    <t>%,R,FACCOUNT,TPRPT_ACCOUNT,NOTH_INC_&amp;_(DEDUCT)</t>
  </si>
  <si>
    <t>NET OTHR INCOME AND DEDUCTIONS</t>
  </si>
  <si>
    <t>%,R,FACCOUNT,TPRPT_ACCOUNT,NINC_BFR_INTRST_CHRGS</t>
  </si>
  <si>
    <t>INCOME BEFORE INTEREST CHARGES</t>
  </si>
  <si>
    <t>INTEREST CHARGES</t>
  </si>
  <si>
    <t>%,FACCOUNT,TPRPT_ACCOUNT,X,NINT_LONG-TERM_DEBT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</si>
  <si>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</si>
  <si>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</si>
  <si>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</si>
  <si>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</si>
  <si>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</si>
  <si>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TOTAL INTEREST CHARGES</t>
  </si>
  <si>
    <t>%,FACCOUNT,TPRPT_ACCOUNT,X,NAFUDC-BRWD_FUNDS-CR</t>
  </si>
  <si>
    <t>%,FACCOUNT,TPRPT_ACCOUNT,NNET_INTEREST_CHRGS</t>
  </si>
  <si>
    <t>NET INTEREST CHARGES</t>
  </si>
  <si>
    <t>%,R,FACCOUNT,TPRPT_ACCOUNT,NNET_INCOME</t>
  </si>
  <si>
    <t>NET INCOME BEFORE PREF DIV</t>
  </si>
  <si>
    <t>%,FACCOUNT,TPRPT_ACCOUNT,NPS_DIVID_REQUIREMENT,FCURRENCY_CD,V</t>
  </si>
  <si>
    <t>NET INCOME - EARN FOR CMMN STK</t>
  </si>
  <si>
    <t>N.M. = Not Meaningful</t>
  </si>
  <si>
    <t>Reserved Section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</si>
  <si>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</si>
  <si>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</si>
  <si>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</si>
  <si>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</si>
  <si>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</si>
  <si>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</si>
  <si>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----------</t>
  </si>
  <si>
    <t>Total Error Message Count</t>
  </si>
  <si>
    <t>========</t>
  </si>
  <si>
    <t xml:space="preserve">Report Title Business Unit Variable: </t>
  </si>
  <si>
    <t>Scope Related</t>
  </si>
  <si>
    <t>Report Request</t>
  </si>
  <si>
    <t>NET EXTRAORDINARY ITEMS</t>
  </si>
  <si>
    <t>%,R,FACCOUNT,TPRPT_ACCOUNT,X,NEXTRAORDINARY_DEDUCT,NEXTRAORDINARY_INCOME,NINC_TAX_EXTRORDINARY</t>
  </si>
  <si>
    <t>%,FACCOUNT,TPRPT_ACCOUNT,X,NINT_STD_AFFIL</t>
  </si>
  <si>
    <t>%,FACCOUNT,TPRPT_ACCOUNT,X,NINT_STD_NONAFFIL</t>
  </si>
  <si>
    <t>Elapsed Run Time</t>
  </si>
  <si>
    <t>%,R,FACCOUNT,TPRPT_ACCOUNT,XDYYNYN00,NOTHER_OPER_REVENUES,NRETAIL_SALES,NTOT_SALES_FOR_RESALE</t>
  </si>
  <si>
    <t>SALES TO NON AFFILIATES</t>
  </si>
  <si>
    <t>%,R,FACCOUNT,TPRPT_ACCOUNT,XDYYNYN00,NSALES_TO_AFFILIATES</t>
  </si>
  <si>
    <t>%,R,FACCOUNT,TPRPT_ACCOUNT,NGROSS_OPRATNG_REVENU</t>
  </si>
  <si>
    <t>%,FACCOUNT,TPRPT_ACCOUNT,XDYYNYN00,NPURCH_PWR_NON_AFFIL</t>
  </si>
  <si>
    <t>%,FACCOUNT,TPRPT_ACCOUNT,XDYYNYN00,NPURCHASED_PWR_AFFIL</t>
  </si>
  <si>
    <t>STATE, LOCAL &amp; FOREIGN INCOME TAXES</t>
  </si>
  <si>
    <t>%,V4118000</t>
  </si>
  <si>
    <t>4118000</t>
  </si>
  <si>
    <t>Gain Disposition of Allowances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</si>
  <si>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</si>
  <si>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</si>
  <si>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</si>
  <si>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</si>
  <si>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</si>
  <si>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</si>
  <si>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</si>
  <si>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</si>
  <si>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</si>
  <si>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</si>
  <si>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</si>
  <si>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</si>
  <si>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</si>
  <si>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</si>
  <si>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</si>
  <si>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</si>
  <si>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</si>
  <si>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</si>
  <si>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</si>
  <si>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</si>
  <si>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</si>
  <si>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</si>
  <si>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</si>
  <si>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</si>
  <si>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</si>
  <si>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</si>
  <si>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</si>
  <si>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</si>
  <si>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</si>
  <si>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</si>
  <si>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</si>
  <si>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</si>
  <si>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</si>
  <si>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</si>
  <si>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</si>
  <si>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</si>
  <si>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</si>
  <si>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</si>
  <si>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</si>
  <si>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</si>
  <si>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</si>
  <si>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</si>
  <si>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</si>
  <si>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</si>
  <si>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</si>
  <si>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</si>
  <si>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</si>
  <si>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</si>
  <si>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%,V4470007</t>
  </si>
  <si>
    <t>4470007</t>
  </si>
  <si>
    <t>Sales for Resale-Option Sales</t>
  </si>
  <si>
    <t>%,V4470010</t>
  </si>
  <si>
    <t>4470010</t>
  </si>
  <si>
    <t>Sales for Resale-Bookout Purch</t>
  </si>
  <si>
    <t>%,V4470011</t>
  </si>
  <si>
    <t>4470011</t>
  </si>
  <si>
    <t>Sales for Resale-Option Purch</t>
  </si>
  <si>
    <t>%,V4470026</t>
  </si>
  <si>
    <t>4470026</t>
  </si>
  <si>
    <t>Sale for Resl - Real from East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</si>
  <si>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</si>
  <si>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</si>
  <si>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</si>
  <si>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</si>
  <si>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</si>
  <si>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</si>
  <si>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</si>
  <si>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</si>
  <si>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</si>
  <si>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%,V4470064</t>
  </si>
  <si>
    <t>4470064</t>
  </si>
  <si>
    <t>Purch Pwr PhysTrad - Non Assoc</t>
  </si>
  <si>
    <t>%,V4470066</t>
  </si>
  <si>
    <t>4470066</t>
  </si>
  <si>
    <t>PWR Trding Trans Exp-NonAssoc</t>
  </si>
  <si>
    <t>%,V4470072</t>
  </si>
  <si>
    <t>4470072</t>
  </si>
  <si>
    <t>Sales for Resale - Hedge Trans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</si>
  <si>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</si>
  <si>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</si>
  <si>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</si>
  <si>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</si>
  <si>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</si>
  <si>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</si>
  <si>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</si>
  <si>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</si>
  <si>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</si>
  <si>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%,V4470090</t>
  </si>
  <si>
    <t>4470090</t>
  </si>
  <si>
    <t>PJM Spot Energy Purchases</t>
  </si>
  <si>
    <t>%,V4470091</t>
  </si>
  <si>
    <t>4470091</t>
  </si>
  <si>
    <t>PJM Explicit Congestion Cost</t>
  </si>
  <si>
    <t>%,V4470092</t>
  </si>
  <si>
    <t>4470092</t>
  </si>
  <si>
    <t>PJM Implicit Congestion-OSS</t>
  </si>
  <si>
    <t>%,V4470093</t>
  </si>
  <si>
    <t>4470093</t>
  </si>
  <si>
    <t>PJM Implicit Congestion-LSE</t>
  </si>
  <si>
    <t>%,V4470094</t>
  </si>
  <si>
    <t>4470094</t>
  </si>
  <si>
    <t>PJM Transm. Loss - OSS</t>
  </si>
  <si>
    <t>%,V4470095</t>
  </si>
  <si>
    <t>4470095</t>
  </si>
  <si>
    <t>PJM Ancillary Serv.-Reg</t>
  </si>
  <si>
    <t>%,V4470096</t>
  </si>
  <si>
    <t>4470096</t>
  </si>
  <si>
    <t>PJM Ancillary Serv.-Spin</t>
  </si>
  <si>
    <t>%,V4470098</t>
  </si>
  <si>
    <t>4470098</t>
  </si>
  <si>
    <t>PJM Oper.Reserve Rev-OSS</t>
  </si>
  <si>
    <t>%,V4470099</t>
  </si>
  <si>
    <t>4470099</t>
  </si>
  <si>
    <t>PJM 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</si>
  <si>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</si>
  <si>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</si>
  <si>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</si>
  <si>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</si>
  <si>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</si>
  <si>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</si>
  <si>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</si>
  <si>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</si>
  <si>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</si>
  <si>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%,V4470104</t>
  </si>
  <si>
    <t>4470104</t>
  </si>
  <si>
    <t>PJM OATT Ancill.-Reactive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</si>
  <si>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</si>
  <si>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</si>
  <si>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</si>
  <si>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</si>
  <si>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</si>
  <si>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</si>
  <si>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%,V4470108</t>
  </si>
  <si>
    <t>4470108</t>
  </si>
  <si>
    <t>PJM Oper.Reserve Rev-LSE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</si>
  <si>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</si>
  <si>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</si>
  <si>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</si>
  <si>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</si>
  <si>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</si>
  <si>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</si>
  <si>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</si>
  <si>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</si>
  <si>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Non-ECR Phys. Sales-OSS</t>
  </si>
  <si>
    <t>%,V4470114</t>
  </si>
  <si>
    <t>4470114</t>
  </si>
  <si>
    <t>PJM Transm. Loss - LSE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</si>
  <si>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</si>
  <si>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</si>
  <si>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</si>
  <si>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</si>
  <si>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</si>
  <si>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</si>
  <si>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%,V4470117</t>
  </si>
  <si>
    <t>4470117</t>
  </si>
  <si>
    <t>Realiz. Sharing-447 Optim</t>
  </si>
  <si>
    <t>%,V4470118</t>
  </si>
  <si>
    <t>4470118</t>
  </si>
  <si>
    <t>Realiz. Sharing-PJM OSS</t>
  </si>
  <si>
    <t>%,V4470119</t>
  </si>
  <si>
    <t>4470119</t>
  </si>
  <si>
    <t>PJM SECA Transm. Expense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</si>
  <si>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</si>
  <si>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</si>
  <si>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</si>
  <si>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</si>
  <si>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</si>
  <si>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</si>
  <si>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</si>
  <si>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</si>
  <si>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</si>
  <si>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</si>
  <si>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</si>
  <si>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 ECR Purchased Power OSS</t>
  </si>
  <si>
    <t>%,V4470132</t>
  </si>
  <si>
    <t>4470132</t>
  </si>
  <si>
    <t>Spark Gas - Realized</t>
  </si>
  <si>
    <t>%,V4470143</t>
  </si>
  <si>
    <t>4470143</t>
  </si>
  <si>
    <t>Financial Hedge Realized</t>
  </si>
  <si>
    <t>%,V4470144</t>
  </si>
  <si>
    <t>4470144</t>
  </si>
  <si>
    <t>Realiz.Sharing - 06 SIA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</si>
  <si>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</si>
  <si>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</si>
  <si>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</si>
  <si>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</si>
  <si>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</si>
  <si>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</si>
  <si>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</si>
  <si>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</si>
  <si>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</si>
  <si>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</si>
  <si>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</si>
  <si>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</si>
  <si>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</si>
  <si>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</si>
  <si>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</si>
  <si>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</si>
  <si>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</si>
  <si>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</si>
  <si>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</si>
  <si>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</si>
  <si>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</si>
  <si>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%,V4500000</t>
  </si>
  <si>
    <t>4500000</t>
  </si>
  <si>
    <t>Forfeited Discounts</t>
  </si>
  <si>
    <t>%,V4510001</t>
  </si>
  <si>
    <t>4510001</t>
  </si>
  <si>
    <t>Misc Service Rev - Nonaffil</t>
  </si>
  <si>
    <t>%,V4510007</t>
  </si>
  <si>
    <t>4510007</t>
  </si>
  <si>
    <t>Service Rev-Indirect Cost-NAC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</si>
  <si>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</si>
  <si>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</si>
  <si>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</si>
  <si>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</si>
  <si>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</si>
  <si>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</si>
  <si>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</si>
  <si>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</si>
  <si>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</si>
  <si>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</si>
  <si>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</si>
  <si>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</si>
  <si>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%,V4560013</t>
  </si>
  <si>
    <t>4560013</t>
  </si>
  <si>
    <t>Oth Elect Rev-Trans-Nonaffil</t>
  </si>
  <si>
    <t>%,V4560015</t>
  </si>
  <si>
    <t>4560015</t>
  </si>
  <si>
    <t>Other Electric Revenues - ABD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</si>
  <si>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</si>
  <si>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</si>
  <si>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</si>
  <si>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</si>
  <si>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</si>
  <si>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</si>
  <si>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</si>
  <si>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</si>
  <si>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</si>
  <si>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%,V4560058</t>
  </si>
  <si>
    <t>4560058</t>
  </si>
  <si>
    <t>PJM NITS Revenue-NonAff.</t>
  </si>
  <si>
    <t>%,V4560060</t>
  </si>
  <si>
    <t>4560060</t>
  </si>
  <si>
    <t>PJM Pt2Pt Trans.Rev.-NonAff.</t>
  </si>
  <si>
    <t>%,V4560062</t>
  </si>
  <si>
    <t>4560062</t>
  </si>
  <si>
    <t>PJM TO Admin. Rev..-NonAff.</t>
  </si>
  <si>
    <t>%,V4560064</t>
  </si>
  <si>
    <t>4560064</t>
  </si>
  <si>
    <t>Buckeye Admin. Fee Revenue</t>
  </si>
  <si>
    <t>%,V4560068</t>
  </si>
  <si>
    <t>4560068</t>
  </si>
  <si>
    <t>SECA Transmission Revenue</t>
  </si>
  <si>
    <t>%,V4560085</t>
  </si>
  <si>
    <t>4560085</t>
  </si>
  <si>
    <t>PJM Expansion Cost Recov</t>
  </si>
  <si>
    <t>%,V4560095</t>
  </si>
  <si>
    <t>4560095</t>
  </si>
  <si>
    <t>RTO Form. Cost Recovery</t>
  </si>
  <si>
    <t>%,V4560097</t>
  </si>
  <si>
    <t>4560097</t>
  </si>
  <si>
    <t>Sales of Renew. Energy Credits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</si>
  <si>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</si>
  <si>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</si>
  <si>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</si>
  <si>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</si>
  <si>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</si>
  <si>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</si>
  <si>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%,V4470088</t>
  </si>
  <si>
    <t>4470088</t>
  </si>
  <si>
    <t>Pool Sales to Dow Plt- Affil</t>
  </si>
  <si>
    <t>%,V4470128</t>
  </si>
  <si>
    <t>4470128</t>
  </si>
  <si>
    <t>Sales for Res-Aff. Pool Energy</t>
  </si>
  <si>
    <t>%,V4540001</t>
  </si>
  <si>
    <t>4540001</t>
  </si>
  <si>
    <t>Rent From Elect Property - Af</t>
  </si>
  <si>
    <t>%,V5010000</t>
  </si>
  <si>
    <t>5010000</t>
  </si>
  <si>
    <t>Fuel</t>
  </si>
  <si>
    <t>%,V5010001</t>
  </si>
  <si>
    <t>5010001</t>
  </si>
  <si>
    <t>Fuel Consumed</t>
  </si>
  <si>
    <t>%,V5010003</t>
  </si>
  <si>
    <t>5010003</t>
  </si>
  <si>
    <t>Fuel - Procure Unload &amp; Handle</t>
  </si>
  <si>
    <t>%,V5010005</t>
  </si>
  <si>
    <t>5010005</t>
  </si>
  <si>
    <t>Fuel - Deferred</t>
  </si>
  <si>
    <t>%,V5010013</t>
  </si>
  <si>
    <t>5010013</t>
  </si>
  <si>
    <t>Fuel Survey Activity</t>
  </si>
  <si>
    <t>%,V5010019</t>
  </si>
  <si>
    <t>5010019</t>
  </si>
  <si>
    <t>Fuel Oil Consumed</t>
  </si>
  <si>
    <t>%,V5550001</t>
  </si>
  <si>
    <t>5550001</t>
  </si>
  <si>
    <t>%,V5550010</t>
  </si>
  <si>
    <t>5550010</t>
  </si>
  <si>
    <t>%,V5550032</t>
  </si>
  <si>
    <t>5550032</t>
  </si>
  <si>
    <t>%,V5550035</t>
  </si>
  <si>
    <t>5550035</t>
  </si>
  <si>
    <t>%,V5550036</t>
  </si>
  <si>
    <t>5550036</t>
  </si>
  <si>
    <t>%,V5550038</t>
  </si>
  <si>
    <t>5550038</t>
  </si>
  <si>
    <t>%,V5550039</t>
  </si>
  <si>
    <t>5550039</t>
  </si>
  <si>
    <t>%,V5550040</t>
  </si>
  <si>
    <t>5550040</t>
  </si>
  <si>
    <t>%,V5550041</t>
  </si>
  <si>
    <t>5550041</t>
  </si>
  <si>
    <t>%,V5550042</t>
  </si>
  <si>
    <t>5550042</t>
  </si>
  <si>
    <t>%,V5550043</t>
  </si>
  <si>
    <t>5550043</t>
  </si>
  <si>
    <t>%,V5550044</t>
  </si>
  <si>
    <t>5550044</t>
  </si>
  <si>
    <t>%,V5550045</t>
  </si>
  <si>
    <t>5550045</t>
  </si>
  <si>
    <t>%,V5550048</t>
  </si>
  <si>
    <t>5550048</t>
  </si>
  <si>
    <t>%,V5550057</t>
  </si>
  <si>
    <t>5550057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</si>
  <si>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</si>
  <si>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</si>
  <si>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</si>
  <si>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</si>
  <si>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</si>
  <si>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</si>
  <si>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</si>
  <si>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</si>
  <si>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</si>
  <si>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</si>
  <si>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</si>
  <si>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</si>
  <si>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</si>
  <si>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</si>
  <si>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</si>
  <si>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</si>
  <si>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</si>
  <si>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</si>
  <si>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</si>
  <si>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</si>
  <si>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</si>
  <si>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</si>
  <si>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</si>
  <si>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</si>
  <si>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</si>
  <si>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</si>
  <si>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%,V5550034</t>
  </si>
  <si>
    <t>5550034</t>
  </si>
  <si>
    <t>%,V5550046</t>
  </si>
  <si>
    <t>5550046</t>
  </si>
  <si>
    <t>%,V4111005</t>
  </si>
  <si>
    <t>4111005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</si>
  <si>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</si>
  <si>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</si>
  <si>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</si>
  <si>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</si>
  <si>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</si>
  <si>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</si>
  <si>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</si>
  <si>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</si>
  <si>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%,V5020000</t>
  </si>
  <si>
    <t>5020000</t>
  </si>
  <si>
    <t>%,V5020002</t>
  </si>
  <si>
    <t>5020002</t>
  </si>
  <si>
    <t>%,V5050000</t>
  </si>
  <si>
    <t>5050000</t>
  </si>
  <si>
    <t>%,V5060000</t>
  </si>
  <si>
    <t>5060000</t>
  </si>
  <si>
    <t>%,V5060002</t>
  </si>
  <si>
    <t>5060002</t>
  </si>
  <si>
    <t>%,V5060003</t>
  </si>
  <si>
    <t>5060003</t>
  </si>
  <si>
    <t>%,V5060025</t>
  </si>
  <si>
    <t>5060025</t>
  </si>
  <si>
    <t>%,V5090000</t>
  </si>
  <si>
    <t>5090000</t>
  </si>
  <si>
    <t>%,V5090002</t>
  </si>
  <si>
    <t>5090002</t>
  </si>
  <si>
    <t>%,V5090003</t>
  </si>
  <si>
    <t>5090003</t>
  </si>
  <si>
    <t>%,V5490000</t>
  </si>
  <si>
    <t>5490000</t>
  </si>
  <si>
    <t>%,V5560000</t>
  </si>
  <si>
    <t>5560000</t>
  </si>
  <si>
    <t>%,V5560002</t>
  </si>
  <si>
    <t>5560002</t>
  </si>
  <si>
    <t>%,V5560003</t>
  </si>
  <si>
    <t>5560003</t>
  </si>
  <si>
    <t>%,V5560004</t>
  </si>
  <si>
    <t>5560004</t>
  </si>
  <si>
    <t>%,V5570000</t>
  </si>
  <si>
    <t>5570000</t>
  </si>
  <si>
    <t>%,V5570006</t>
  </si>
  <si>
    <t>5570006</t>
  </si>
  <si>
    <t>%,V5570007</t>
  </si>
  <si>
    <t>5570007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</si>
  <si>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</si>
  <si>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</si>
  <si>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</si>
  <si>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</si>
  <si>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</si>
  <si>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</si>
  <si>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</si>
  <si>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</si>
  <si>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%,V5614000</t>
  </si>
  <si>
    <t>5614000</t>
  </si>
  <si>
    <t>%,V5614001</t>
  </si>
  <si>
    <t>5614001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</si>
  <si>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</si>
  <si>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</si>
  <si>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</si>
  <si>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</si>
  <si>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</si>
  <si>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</si>
  <si>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</si>
  <si>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</si>
  <si>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</si>
  <si>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</si>
  <si>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%,V5640000</t>
  </si>
  <si>
    <t>5640000</t>
  </si>
  <si>
    <t>%,V5650002</t>
  </si>
  <si>
    <t>5650002</t>
  </si>
  <si>
    <t>%,V5650003</t>
  </si>
  <si>
    <t>5650003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</si>
  <si>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</si>
  <si>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</si>
  <si>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</si>
  <si>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</si>
  <si>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</si>
  <si>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</si>
  <si>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</si>
  <si>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</si>
  <si>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</si>
  <si>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</si>
  <si>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</si>
  <si>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</si>
  <si>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</si>
  <si>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</si>
  <si>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</si>
  <si>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</si>
  <si>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</si>
  <si>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</si>
  <si>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</si>
  <si>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</si>
  <si>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</si>
  <si>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</si>
  <si>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</si>
  <si>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</si>
  <si>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</si>
  <si>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</si>
  <si>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</si>
  <si>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</si>
  <si>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</si>
  <si>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</si>
  <si>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</si>
  <si>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</si>
  <si>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</si>
  <si>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</si>
  <si>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</si>
  <si>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</si>
  <si>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</si>
  <si>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</si>
  <si>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</si>
  <si>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</si>
  <si>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</si>
  <si>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</si>
  <si>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</si>
  <si>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</si>
  <si>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</si>
  <si>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</si>
  <si>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</si>
  <si>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</si>
  <si>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</si>
  <si>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</si>
  <si>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</si>
  <si>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</si>
  <si>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</si>
  <si>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</si>
  <si>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</si>
  <si>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</si>
  <si>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</si>
  <si>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</si>
  <si>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</si>
  <si>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</si>
  <si>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%,V9040003</t>
  </si>
  <si>
    <t>9040003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</si>
  <si>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</si>
  <si>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</si>
  <si>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</si>
  <si>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</si>
  <si>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</si>
  <si>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</si>
  <si>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</si>
  <si>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</si>
  <si>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</si>
  <si>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</si>
  <si>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%,V9080009</t>
  </si>
  <si>
    <t>9080009</t>
  </si>
  <si>
    <t>%,V9090000</t>
  </si>
  <si>
    <t>9090000</t>
  </si>
  <si>
    <t>%,V9100000</t>
  </si>
  <si>
    <t>9100000</t>
  </si>
  <si>
    <t>%,V9110002</t>
  </si>
  <si>
    <t>9110002</t>
  </si>
  <si>
    <t>%,V9120001</t>
  </si>
  <si>
    <t>9120001</t>
  </si>
  <si>
    <t>%,V9120003</t>
  </si>
  <si>
    <t>9120003</t>
  </si>
  <si>
    <t>%,V9130000</t>
  </si>
  <si>
    <t>9130000</t>
  </si>
  <si>
    <t>%,V9130001</t>
  </si>
  <si>
    <t>9130001</t>
  </si>
  <si>
    <t>%,V9200000</t>
  </si>
  <si>
    <t>9200000</t>
  </si>
  <si>
    <t>%,V9200004</t>
  </si>
  <si>
    <t>9200004</t>
  </si>
  <si>
    <t>%,V9210001</t>
  </si>
  <si>
    <t>9210001</t>
  </si>
  <si>
    <t>%,V9210003</t>
  </si>
  <si>
    <t>9210003</t>
  </si>
  <si>
    <t>%,V9210004</t>
  </si>
  <si>
    <t>9210004</t>
  </si>
  <si>
    <t>%,V9220000</t>
  </si>
  <si>
    <t>9220000</t>
  </si>
  <si>
    <t>%,V9220001</t>
  </si>
  <si>
    <t>9220001</t>
  </si>
  <si>
    <t>%,V9220003</t>
  </si>
  <si>
    <t>9220003</t>
  </si>
  <si>
    <t>%,V9220004</t>
  </si>
  <si>
    <t>9220004</t>
  </si>
  <si>
    <t>%,V9220125</t>
  </si>
  <si>
    <t>9220125</t>
  </si>
  <si>
    <t>%,V9220129</t>
  </si>
  <si>
    <t>9220129</t>
  </si>
  <si>
    <t>%,V9230001</t>
  </si>
  <si>
    <t>9230001</t>
  </si>
  <si>
    <t>%,V9230002</t>
  </si>
  <si>
    <t>9230002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</si>
  <si>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</si>
  <si>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</si>
  <si>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</si>
  <si>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</si>
  <si>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</si>
  <si>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</si>
  <si>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</si>
  <si>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</si>
  <si>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</si>
  <si>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</si>
  <si>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</si>
  <si>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</si>
  <si>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</si>
  <si>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</si>
  <si>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</si>
  <si>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</si>
  <si>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</si>
  <si>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</si>
  <si>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</si>
  <si>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</si>
  <si>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</si>
  <si>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</si>
  <si>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</si>
  <si>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</si>
  <si>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</si>
  <si>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</si>
  <si>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</si>
  <si>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</si>
  <si>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</si>
  <si>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</si>
  <si>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</si>
  <si>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</si>
  <si>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</si>
  <si>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</si>
  <si>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</si>
  <si>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</si>
  <si>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</si>
  <si>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</si>
  <si>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</si>
  <si>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</si>
  <si>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</si>
  <si>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</si>
  <si>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%,V9260019</t>
  </si>
  <si>
    <t>9260019</t>
  </si>
  <si>
    <t>%,V9260021</t>
  </si>
  <si>
    <t>9260021</t>
  </si>
  <si>
    <t>%,V9260026</t>
  </si>
  <si>
    <t>9260026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</si>
  <si>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</si>
  <si>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</si>
  <si>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</si>
  <si>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</si>
  <si>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</si>
  <si>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</si>
  <si>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</si>
  <si>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</si>
  <si>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</si>
  <si>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</si>
  <si>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</si>
  <si>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</si>
  <si>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</si>
  <si>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</si>
  <si>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</si>
  <si>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</si>
  <si>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%,V9260056</t>
  </si>
  <si>
    <t>9260056</t>
  </si>
  <si>
    <t>%,V9260057</t>
  </si>
  <si>
    <t>9260057</t>
  </si>
  <si>
    <t>%,V9260058</t>
  </si>
  <si>
    <t>9260058</t>
  </si>
  <si>
    <t>%,V9270000</t>
  </si>
  <si>
    <t>9270000</t>
  </si>
  <si>
    <t>%,V9280001</t>
  </si>
  <si>
    <t>9280001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</si>
  <si>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</si>
  <si>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</si>
  <si>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</si>
  <si>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</si>
  <si>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</si>
  <si>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</si>
  <si>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</si>
  <si>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</si>
  <si>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%,V9301005</t>
  </si>
  <si>
    <t>9301005</t>
  </si>
  <si>
    <t>%,V9301006</t>
  </si>
  <si>
    <t>9301006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</si>
  <si>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</si>
  <si>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</si>
  <si>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</si>
  <si>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</si>
  <si>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</si>
  <si>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</si>
  <si>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</si>
  <si>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</si>
  <si>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%,V9301013</t>
  </si>
  <si>
    <t>9301013</t>
  </si>
  <si>
    <t>%,V9301014</t>
  </si>
  <si>
    <t>9301014</t>
  </si>
  <si>
    <t>%,V9301015</t>
  </si>
  <si>
    <t>9301015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</si>
  <si>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</si>
  <si>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</si>
  <si>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</si>
  <si>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</si>
  <si>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</si>
  <si>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</si>
  <si>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</si>
  <si>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</si>
  <si>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%,V9310000</t>
  </si>
  <si>
    <t>9310000</t>
  </si>
  <si>
    <t>%,V9310001</t>
  </si>
  <si>
    <t>9310001</t>
  </si>
  <si>
    <t>%,V9310002</t>
  </si>
  <si>
    <t>9310002</t>
  </si>
  <si>
    <t>%,V9310003</t>
  </si>
  <si>
    <t>9310003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</si>
  <si>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</si>
  <si>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</si>
  <si>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</si>
  <si>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</si>
  <si>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</si>
  <si>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</si>
  <si>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</si>
  <si>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</si>
  <si>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</si>
  <si>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</si>
  <si>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</si>
  <si>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</si>
  <si>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</si>
  <si>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</si>
  <si>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</si>
  <si>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</si>
  <si>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</si>
  <si>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</si>
  <si>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</si>
  <si>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</si>
  <si>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</si>
  <si>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</si>
  <si>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</si>
  <si>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</si>
  <si>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</si>
  <si>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</si>
  <si>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</si>
  <si>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</si>
  <si>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</si>
  <si>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</si>
  <si>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</si>
  <si>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</si>
  <si>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</si>
  <si>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</si>
  <si>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</si>
  <si>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</si>
  <si>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</si>
  <si>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</si>
  <si>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</si>
  <si>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</si>
  <si>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</si>
  <si>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</si>
  <si>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</si>
  <si>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</si>
  <si>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</si>
  <si>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</si>
  <si>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</si>
  <si>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</si>
  <si>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</si>
  <si>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</si>
  <si>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</si>
  <si>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</si>
  <si>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</si>
  <si>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</si>
  <si>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%,V9350012</t>
  </si>
  <si>
    <t>9350012</t>
  </si>
  <si>
    <t>%,V9350013</t>
  </si>
  <si>
    <t>9350013</t>
  </si>
  <si>
    <t>%,V9350015</t>
  </si>
  <si>
    <t>9350015</t>
  </si>
  <si>
    <t>%,V4030001</t>
  </si>
  <si>
    <t>4030001</t>
  </si>
  <si>
    <t>%,V4031001</t>
  </si>
  <si>
    <t>4031001</t>
  </si>
  <si>
    <t>%,V4031002</t>
  </si>
  <si>
    <t>4031002</t>
  </si>
  <si>
    <t>%,V4040001</t>
  </si>
  <si>
    <t>4040001</t>
  </si>
  <si>
    <t>%,V4060001</t>
  </si>
  <si>
    <t>4060001</t>
  </si>
  <si>
    <t>%,V4073000</t>
  </si>
  <si>
    <t>4073000</t>
  </si>
  <si>
    <t>%,V4074001</t>
  </si>
  <si>
    <t>4074001</t>
  </si>
  <si>
    <t>%,V4081002</t>
  </si>
  <si>
    <t>4081002</t>
  </si>
  <si>
    <t>%,V4081003</t>
  </si>
  <si>
    <t>4081003</t>
  </si>
  <si>
    <t>%,V408100503</t>
  </si>
  <si>
    <t>408100503</t>
  </si>
  <si>
    <t>%,V408100504</t>
  </si>
  <si>
    <t>408100504</t>
  </si>
  <si>
    <t>%,V408100505</t>
  </si>
  <si>
    <t>408100505</t>
  </si>
  <si>
    <t>%,V408100506</t>
  </si>
  <si>
    <t>408100506</t>
  </si>
  <si>
    <t>%,V408100605</t>
  </si>
  <si>
    <t>408100605</t>
  </si>
  <si>
    <t>%,V408100606</t>
  </si>
  <si>
    <t>408100606</t>
  </si>
  <si>
    <t>%,V408100607</t>
  </si>
  <si>
    <t>408100607</t>
  </si>
  <si>
    <t>%,V4081007</t>
  </si>
  <si>
    <t>4081007</t>
  </si>
  <si>
    <t>%,V408100804</t>
  </si>
  <si>
    <t>408100804</t>
  </si>
  <si>
    <t>%,V408100805</t>
  </si>
  <si>
    <t>408100805</t>
  </si>
  <si>
    <t>%,V408100806</t>
  </si>
  <si>
    <t>408100806</t>
  </si>
  <si>
    <t>%,V408100807</t>
  </si>
  <si>
    <t>408100807</t>
  </si>
  <si>
    <t>%,V408101406</t>
  </si>
  <si>
    <t>408101406</t>
  </si>
  <si>
    <t>%,V408101705</t>
  </si>
  <si>
    <t>408101705</t>
  </si>
  <si>
    <t>%,V408101706</t>
  </si>
  <si>
    <t>408101706</t>
  </si>
  <si>
    <t>%,V408101804</t>
  </si>
  <si>
    <t>408101804</t>
  </si>
  <si>
    <t>%,V408101805</t>
  </si>
  <si>
    <t>408101805</t>
  </si>
  <si>
    <t>%,V408101806</t>
  </si>
  <si>
    <t>408101806</t>
  </si>
  <si>
    <t>%,V408101900</t>
  </si>
  <si>
    <t>408101900</t>
  </si>
  <si>
    <t>%,V408101905</t>
  </si>
  <si>
    <t>408101905</t>
  </si>
  <si>
    <t>%,V408101906</t>
  </si>
  <si>
    <t>408101906</t>
  </si>
  <si>
    <t>%,V408101907</t>
  </si>
  <si>
    <t>408101907</t>
  </si>
  <si>
    <t>%,V408102207</t>
  </si>
  <si>
    <t>408102207</t>
  </si>
  <si>
    <t>%,V408102904</t>
  </si>
  <si>
    <t>408102904</t>
  </si>
  <si>
    <t>%,V408102905</t>
  </si>
  <si>
    <t>408102905</t>
  </si>
  <si>
    <t>%,V408102906</t>
  </si>
  <si>
    <t>408102906</t>
  </si>
  <si>
    <t>%,V408102907</t>
  </si>
  <si>
    <t>408102907</t>
  </si>
  <si>
    <t>%,V4081033</t>
  </si>
  <si>
    <t>4081033</t>
  </si>
  <si>
    <t>%,V4081034</t>
  </si>
  <si>
    <t>4081034</t>
  </si>
  <si>
    <t>%,V4081035</t>
  </si>
  <si>
    <t>4081035</t>
  </si>
  <si>
    <t>%,V408103604</t>
  </si>
  <si>
    <t>408103604</t>
  </si>
  <si>
    <t>%,V408103605</t>
  </si>
  <si>
    <t>408103605</t>
  </si>
  <si>
    <t>%,V408103606</t>
  </si>
  <si>
    <t>408103606</t>
  </si>
  <si>
    <t>%,V408103607</t>
  </si>
  <si>
    <t>408103607</t>
  </si>
  <si>
    <t>%,V409100200</t>
  </si>
  <si>
    <t>409100200</t>
  </si>
  <si>
    <t>%,V409100204</t>
  </si>
  <si>
    <t>409100204</t>
  </si>
  <si>
    <t>%,V409100205</t>
  </si>
  <si>
    <t>409100205</t>
  </si>
  <si>
    <t>%,V409100206</t>
  </si>
  <si>
    <t>409100206</t>
  </si>
  <si>
    <t>%,V409100207</t>
  </si>
  <si>
    <t>409100207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</si>
  <si>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</si>
  <si>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</si>
  <si>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</si>
  <si>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</si>
  <si>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</si>
  <si>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</si>
  <si>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</si>
  <si>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</si>
  <si>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%,V4160004</t>
  </si>
  <si>
    <t>4160004</t>
  </si>
  <si>
    <t>%,V4180001</t>
  </si>
  <si>
    <t>4180001</t>
  </si>
  <si>
    <t>%,V4180005</t>
  </si>
  <si>
    <t>4180005</t>
  </si>
  <si>
    <t>%,V4190001</t>
  </si>
  <si>
    <t>4190001</t>
  </si>
  <si>
    <t>%,V4190002</t>
  </si>
  <si>
    <t>4190002</t>
  </si>
  <si>
    <t>%,V4190005</t>
  </si>
  <si>
    <t>4190005</t>
  </si>
  <si>
    <t>%,V4191000</t>
  </si>
  <si>
    <t>4191000</t>
  </si>
  <si>
    <t>%,V4210001</t>
  </si>
  <si>
    <t>4210001</t>
  </si>
  <si>
    <t>%,V4210002</t>
  </si>
  <si>
    <t>4210002</t>
  </si>
  <si>
    <t>%,V4210006</t>
  </si>
  <si>
    <t>4210006</t>
  </si>
  <si>
    <t>%,V4210007</t>
  </si>
  <si>
    <t>4210007</t>
  </si>
  <si>
    <t>%,V4210009</t>
  </si>
  <si>
    <t>4210009</t>
  </si>
  <si>
    <t>%,V4210013</t>
  </si>
  <si>
    <t>4210013</t>
  </si>
  <si>
    <t>%,V4210017</t>
  </si>
  <si>
    <t>4210017</t>
  </si>
  <si>
    <t>%,V4210018</t>
  </si>
  <si>
    <t>4210018</t>
  </si>
  <si>
    <t>%,V4210021</t>
  </si>
  <si>
    <t>4210021</t>
  </si>
  <si>
    <t>%,V4210022</t>
  </si>
  <si>
    <t>4210022</t>
  </si>
  <si>
    <t>%,V4210023</t>
  </si>
  <si>
    <t>4210023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</si>
  <si>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</si>
  <si>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</si>
  <si>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</si>
  <si>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</si>
  <si>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</si>
  <si>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</si>
  <si>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</si>
  <si>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</si>
  <si>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</si>
  <si>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</si>
  <si>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</si>
  <si>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</si>
  <si>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</si>
  <si>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</si>
  <si>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</si>
  <si>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</si>
  <si>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%,V4210036</t>
  </si>
  <si>
    <t>4210036</t>
  </si>
  <si>
    <t>%,V4210038</t>
  </si>
  <si>
    <t>4210038</t>
  </si>
  <si>
    <t>%,V4210039</t>
  </si>
  <si>
    <t>4210039</t>
  </si>
  <si>
    <t>%,V4210043</t>
  </si>
  <si>
    <t>4210043</t>
  </si>
  <si>
    <t>%,V4210044</t>
  </si>
  <si>
    <t>4210044</t>
  </si>
  <si>
    <t>%,V4210045</t>
  </si>
  <si>
    <t>4210045</t>
  </si>
  <si>
    <t>%,V4210046</t>
  </si>
  <si>
    <t>4210046</t>
  </si>
  <si>
    <t>%,V4211000</t>
  </si>
  <si>
    <t>4211000</t>
  </si>
  <si>
    <t>%,V408201405</t>
  </si>
  <si>
    <t>408201405</t>
  </si>
  <si>
    <t>%,V408201406</t>
  </si>
  <si>
    <t>408201406</t>
  </si>
  <si>
    <t>%,V4212000</t>
  </si>
  <si>
    <t>4212000</t>
  </si>
  <si>
    <t>%,V4261000</t>
  </si>
  <si>
    <t>4261000</t>
  </si>
  <si>
    <t>%,V4263001</t>
  </si>
  <si>
    <t>4263001</t>
  </si>
  <si>
    <t>%,V4264000</t>
  </si>
  <si>
    <t>4264000</t>
  </si>
  <si>
    <t>%,V4265002</t>
  </si>
  <si>
    <t>4265002</t>
  </si>
  <si>
    <t>%,V4265003</t>
  </si>
  <si>
    <t>4265003</t>
  </si>
  <si>
    <t>%,V4265004</t>
  </si>
  <si>
    <t>4265004</t>
  </si>
  <si>
    <t>%,V4265011</t>
  </si>
  <si>
    <t>4265011</t>
  </si>
  <si>
    <t>%,V4092001</t>
  </si>
  <si>
    <t>4092001</t>
  </si>
  <si>
    <t>%,V4102001</t>
  </si>
  <si>
    <t>4102001</t>
  </si>
  <si>
    <t>%,V4112001</t>
  </si>
  <si>
    <t>4112001</t>
  </si>
  <si>
    <t>%,V4115001</t>
  </si>
  <si>
    <t>4115001</t>
  </si>
  <si>
    <t>%,V4270006</t>
  </si>
  <si>
    <t>4270006</t>
  </si>
  <si>
    <t>%,V4270103</t>
  </si>
  <si>
    <t>4270103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</si>
  <si>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</si>
  <si>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</si>
  <si>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</si>
  <si>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</si>
  <si>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</si>
  <si>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</si>
  <si>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</si>
  <si>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</si>
  <si>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%,V4281001</t>
  </si>
  <si>
    <t>4281001</t>
  </si>
  <si>
    <t>%,V4281004</t>
  </si>
  <si>
    <t>4281004</t>
  </si>
  <si>
    <t>%,V4310001</t>
  </si>
  <si>
    <t>4310001</t>
  </si>
  <si>
    <t>%,V4310002</t>
  </si>
  <si>
    <t>4310002</t>
  </si>
  <si>
    <t>%,V4320000</t>
  </si>
  <si>
    <t>4320000</t>
  </si>
  <si>
    <t>%,V4093001</t>
  </si>
  <si>
    <t>4093001</t>
  </si>
  <si>
    <t>%,V4340000</t>
  </si>
  <si>
    <t>4340000</t>
  </si>
  <si>
    <t>SALES TO AFFILIATES</t>
  </si>
  <si>
    <t>GROSS OPERATING REVENUES</t>
  </si>
  <si>
    <t>PROVISION FOR RATE REFUND</t>
  </si>
  <si>
    <t>FUEL</t>
  </si>
  <si>
    <t>Purch Pwr-NonTrading-Nonassoc</t>
  </si>
  <si>
    <t>Interchange In - Nonassociated</t>
  </si>
  <si>
    <t>Gas-Conversion-Mone Plant</t>
  </si>
  <si>
    <t>PJM Normal Purchases (non-ECR)</t>
  </si>
  <si>
    <t>PJM Emer.Energy Purch.</t>
  </si>
  <si>
    <t>Buckeye Excess Energy-OSS</t>
  </si>
  <si>
    <t>PJM Inadvertent Mtr Res-OSS</t>
  </si>
  <si>
    <t>PJM Inadvertent Mtr Res-LSE</t>
  </si>
  <si>
    <t>PJM Ancillary Serv.-Sync</t>
  </si>
  <si>
    <t>PJM OATT Ancill. - Black</t>
  </si>
  <si>
    <t>Realiz. Sharing-555 Optim.</t>
  </si>
  <si>
    <t>Realiz. Sharing-PJM OSS PP</t>
  </si>
  <si>
    <t>Buckeye Excess Energy-LSE</t>
  </si>
  <si>
    <t>PJM Ancill. Regulation Purch.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</si>
  <si>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</si>
  <si>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</si>
  <si>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</si>
  <si>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</si>
  <si>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</si>
  <si>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</si>
  <si>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</si>
  <si>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</si>
  <si>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</si>
  <si>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PURCHASED POWER NON AFFIL</t>
  </si>
  <si>
    <t>Purchased Power - Associated</t>
  </si>
  <si>
    <t>Purchased Power-Pool Capacity</t>
  </si>
  <si>
    <t>Purchased Power - Pool Energy</t>
  </si>
  <si>
    <t>Purch Pwr-Non-Fuel Portion-Aff</t>
  </si>
  <si>
    <t>Pool Purch-Optimization-Affil</t>
  </si>
  <si>
    <t>Purch Power-Fuel Portion-Affil</t>
  </si>
  <si>
    <t>PURCHASE POWER AFFILIATED</t>
  </si>
  <si>
    <t>Accretion Expense</t>
  </si>
  <si>
    <t>Gain From Disposition of Plant</t>
  </si>
  <si>
    <t>Factored Cust A/R Exp - Affil</t>
  </si>
  <si>
    <t>Fact Cust A/R-Bad Debts-Affil</t>
  </si>
  <si>
    <t>Oper Supervision &amp; Engineering</t>
  </si>
  <si>
    <t>Steam Expenses</t>
  </si>
  <si>
    <t>Urea Expense</t>
  </si>
  <si>
    <t>Electric Expenses</t>
  </si>
  <si>
    <t>Misc Steam Power Expenses</t>
  </si>
  <si>
    <t>Misc Steam Power Exp-Assoc</t>
  </si>
  <si>
    <t>Removal Cost Expense - Steam</t>
  </si>
  <si>
    <t>Misc Stm Pwr Exp Environmental</t>
  </si>
  <si>
    <t>Allowance Consumption SO2</t>
  </si>
  <si>
    <t>Allowance Expenses</t>
  </si>
  <si>
    <t>CO2 Allowance Consumption</t>
  </si>
  <si>
    <t>Misc Other Pwer Generation Exp</t>
  </si>
  <si>
    <t>Sys Control &amp; Load Dispatching</t>
  </si>
  <si>
    <t>PJM Admin.Services-OSS</t>
  </si>
  <si>
    <t>PJM Admin.Services-LSE</t>
  </si>
  <si>
    <t>Realiz. Sharing-PJM OSS Admin</t>
  </si>
  <si>
    <t>Other Expenses</t>
  </si>
  <si>
    <t>PJM Trans.Mkt Expan. Exp.</t>
  </si>
  <si>
    <t>Other Pwr Exp-RECs</t>
  </si>
  <si>
    <t>Load Dispatching</t>
  </si>
  <si>
    <t>Load Dispatch - Reliability</t>
  </si>
  <si>
    <t>Load Dispatch-Mntr&amp;Op TransSys</t>
  </si>
  <si>
    <t>PJM Admin-SSC&amp;DS-OSS</t>
  </si>
  <si>
    <t>PJM Admin-SSC&amp;DS-Internal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</si>
  <si>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</si>
  <si>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</si>
  <si>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</si>
  <si>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</si>
  <si>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</si>
  <si>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Underground Line Expenses</t>
  </si>
  <si>
    <t>Transmssn Elec by Others-NAC</t>
  </si>
  <si>
    <t>AEP Trans Equalization Agmt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</si>
  <si>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</si>
  <si>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</si>
  <si>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</si>
  <si>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</si>
  <si>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</si>
  <si>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</si>
  <si>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</si>
  <si>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</si>
  <si>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</si>
  <si>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</si>
  <si>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</si>
  <si>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</si>
  <si>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</si>
  <si>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</si>
  <si>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</si>
  <si>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</si>
  <si>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</si>
  <si>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</si>
  <si>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</si>
  <si>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</si>
  <si>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</si>
  <si>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</si>
  <si>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</si>
  <si>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</si>
  <si>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</si>
  <si>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Accts-Power Trading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</si>
  <si>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</si>
  <si>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</si>
  <si>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</si>
  <si>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</si>
  <si>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</si>
  <si>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Assistance Expense - DSM</t>
  </si>
  <si>
    <t>Information &amp; Instruct Advrtis</t>
  </si>
  <si>
    <t>Misc Cust Svc&amp;Informational Ex</t>
  </si>
  <si>
    <t>Supervision - Comm &amp; Ind</t>
  </si>
  <si>
    <t>Demo &amp; Selling Exp - Res</t>
  </si>
  <si>
    <t>Demo &amp; Selling Exp - Area Dev</t>
  </si>
  <si>
    <t>Advertising Expenses</t>
  </si>
  <si>
    <t>Advertising Exp - Residential</t>
  </si>
  <si>
    <t>Administrative &amp; Gen Salaries</t>
  </si>
  <si>
    <t>I C Adjustments</t>
  </si>
  <si>
    <t>Off Supl &amp; Exp - Nonassociated</t>
  </si>
  <si>
    <t>Office Supplies &amp; Exp - Trnsf</t>
  </si>
  <si>
    <t>Office Utilites</t>
  </si>
  <si>
    <t>Administrative Exp Trnsf - Cr</t>
  </si>
  <si>
    <t>Admin Exp Trnsf to Cnstrction</t>
  </si>
  <si>
    <t>Admin Exp Trnsf Non-Utlty Acct</t>
  </si>
  <si>
    <t>Admin Exp Trnsf to ABD</t>
  </si>
  <si>
    <t>SSA Expense Transfers BL</t>
  </si>
  <si>
    <t>SLA Expense Transfers TC</t>
  </si>
  <si>
    <t>Outside Svcs Empl - Nonassoc</t>
  </si>
  <si>
    <t>Outside Svcs Empl - 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</si>
  <si>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</si>
  <si>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</si>
  <si>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</si>
  <si>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</si>
  <si>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</si>
  <si>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</si>
  <si>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</si>
  <si>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</si>
  <si>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</si>
  <si>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</si>
  <si>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</si>
  <si>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</si>
  <si>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</si>
  <si>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</si>
  <si>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</si>
  <si>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</si>
  <si>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</si>
  <si>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</si>
  <si>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</si>
  <si>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</si>
  <si>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</si>
  <si>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Employee Benefit Exp - COLI</t>
  </si>
  <si>
    <t>Postretirement Benefits - OPEB</t>
  </si>
  <si>
    <t>Savings Plan Administration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</si>
  <si>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</si>
  <si>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</si>
  <si>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</si>
  <si>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</si>
  <si>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</si>
  <si>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</si>
  <si>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</si>
  <si>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</si>
  <si>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Fidelity Stock Option Admin</t>
  </si>
  <si>
    <t>Postret Ben Medicare Subsidy</t>
  </si>
  <si>
    <t>Frg Ben Loading - Accrual</t>
  </si>
  <si>
    <t>Franchise Requirements</t>
  </si>
  <si>
    <t>Regulatory Commission Exp-Adm</t>
  </si>
  <si>
    <t>Regulatory Commission Exp-Case</t>
  </si>
  <si>
    <t>General Advertising Expenses</t>
  </si>
  <si>
    <t>Newspaper Advertising Space</t>
  </si>
  <si>
    <t>Radio Station Advertising Time</t>
  </si>
  <si>
    <t>Radio &amp;TV Advertising Prod Exp</t>
  </si>
  <si>
    <t>Spec Corporate Comm Info Proj</t>
  </si>
  <si>
    <t>Direct Mail and Handouts</t>
  </si>
  <si>
    <t>Fairs, Shows, and Exhibits</t>
  </si>
  <si>
    <t>Publicity</t>
  </si>
  <si>
    <t>Dedications, Tours, &amp; Openings</t>
  </si>
  <si>
    <t>Movies Slide Films &amp; Speeches</t>
  </si>
  <si>
    <t>Video Communications</t>
  </si>
  <si>
    <t>Other Corporate Comm Exp</t>
  </si>
  <si>
    <t>Misc General Expenses</t>
  </si>
  <si>
    <t>Corporate &amp; Fiscal Expenses</t>
  </si>
  <si>
    <t>Research, Develop&amp;Demonstr Exp</t>
  </si>
  <si>
    <t>Assoc Business Development Exp</t>
  </si>
  <si>
    <t>Rents</t>
  </si>
  <si>
    <t>Rents - Real Property</t>
  </si>
  <si>
    <t>Rents - Personal Property</t>
  </si>
  <si>
    <t>Rents - Real Property - Assoc</t>
  </si>
  <si>
    <t>OTHER OPERATION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</si>
  <si>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</si>
  <si>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</si>
  <si>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</si>
  <si>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</si>
  <si>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</si>
  <si>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</si>
  <si>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</si>
  <si>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</si>
  <si>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</si>
  <si>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</si>
  <si>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</si>
  <si>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</si>
  <si>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</si>
  <si>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</si>
  <si>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</si>
  <si>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</si>
  <si>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</si>
  <si>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</si>
  <si>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</si>
  <si>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</si>
  <si>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Data Equipment</t>
  </si>
  <si>
    <t>Maint of Cmmncation Eq-Unall</t>
  </si>
  <si>
    <t>Maint of Office Furniture &amp; Eq</t>
  </si>
  <si>
    <t>MAINTENANCE</t>
  </si>
  <si>
    <t>Depreciation Exp</t>
  </si>
  <si>
    <t>Depr - Asset Retirement Oblig</t>
  </si>
  <si>
    <t>Depr Exp - Removal Cost</t>
  </si>
  <si>
    <t>Amort. of Plant</t>
  </si>
  <si>
    <t>Amort of Plt Acq Adj</t>
  </si>
  <si>
    <t>Regulatory Debits</t>
  </si>
  <si>
    <t>Regulatory Credits - ARO</t>
  </si>
  <si>
    <t>DEPRECIATION AND AMORTIZATION</t>
  </si>
  <si>
    <t>FICA</t>
  </si>
  <si>
    <t>Federal Unemployment Tax</t>
  </si>
  <si>
    <t>Real &amp;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</si>
  <si>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</si>
  <si>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</si>
  <si>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</si>
  <si>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</si>
  <si>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</si>
  <si>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Publ Serv Comm Tax/Fees</t>
  </si>
  <si>
    <t>State Sales and Use Taxes</t>
  </si>
  <si>
    <t>Municipal License Fees</t>
  </si>
  <si>
    <t>Real/Pers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</si>
  <si>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</si>
  <si>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</si>
  <si>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</si>
  <si>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</si>
  <si>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</si>
  <si>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Taxes, UOI - Federal</t>
  </si>
  <si>
    <t>Prov Def I/T Util Op Inc-Fed</t>
  </si>
  <si>
    <t>Prv Def I/T-Cr Util Op Inc-Fed</t>
  </si>
  <si>
    <t>ITC Adj, Utility Oper - Fed</t>
  </si>
  <si>
    <t>FEDERAL INCOME TAXES</t>
  </si>
  <si>
    <t>Water Heater - Other Expenses</t>
  </si>
  <si>
    <t>Non-Operatng Rental Income</t>
  </si>
  <si>
    <t>Non-Opratng Rntal Inc-Depr</t>
  </si>
  <si>
    <t>Interest Inc - Assoc Non CBP</t>
  </si>
  <si>
    <t>Int &amp; Dividend Inc - Nonassoc</t>
  </si>
  <si>
    <t>Interest Income - Assoc CBP</t>
  </si>
  <si>
    <t>Allw Oth Fnds Usd Drng Cnstr</t>
  </si>
  <si>
    <t>Misc Non-Operating Inc-Assoc</t>
  </si>
  <si>
    <t>Misc Non-Op Inc-NonAsc-Rents</t>
  </si>
  <si>
    <t>Misc Non-Op Inc-NonAsc - Allow</t>
  </si>
  <si>
    <t>Misc Non-Op Inc - NonAsc - Oth</t>
  </si>
  <si>
    <t>Misc Non-Op Exp - NonAssoc</t>
  </si>
  <si>
    <t>Int Rate Hedge Unrealized Gain</t>
  </si>
  <si>
    <t>MTM Power Trading Gain/Losses</t>
  </si>
  <si>
    <t>Power Trading Gains - Realized</t>
  </si>
  <si>
    <t>MTM Credit Reserve (B/L)</t>
  </si>
  <si>
    <t>PWR Trding Loss\Phys Purchases</t>
  </si>
  <si>
    <t>PWR Trding Loss\Real Financial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</si>
  <si>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</si>
  <si>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</si>
  <si>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</si>
  <si>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</si>
  <si>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</si>
  <si>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</si>
  <si>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</si>
  <si>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</si>
  <si>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Gn/Ls MTM Emissions - Realized</t>
  </si>
  <si>
    <t>Speculative Realized SO2</t>
  </si>
  <si>
    <t>Carrying Charges</t>
  </si>
  <si>
    <t>Realiz Sharing West Coast Pwr</t>
  </si>
  <si>
    <t>Realiz Sharing NY ISO</t>
  </si>
  <si>
    <t>UnReal Aff Fin Assign SNWA</t>
  </si>
  <si>
    <t>Real Aff Fin Assign SNWA</t>
  </si>
  <si>
    <t>Gain on Dspsition of Property</t>
  </si>
  <si>
    <t>OTHER INCOME</t>
  </si>
  <si>
    <t>Loss on Dspsition of Property</t>
  </si>
  <si>
    <t>Donations</t>
  </si>
  <si>
    <t>Penalties</t>
  </si>
  <si>
    <t>Civic &amp; Political Activities</t>
  </si>
  <si>
    <t>Other Deductions - Nonassoc</t>
  </si>
  <si>
    <t>Special Allowance Losses</t>
  </si>
  <si>
    <t>Social &amp; Service Club Dues</t>
  </si>
  <si>
    <t>Int Rate Hedge Unreal Losses</t>
  </si>
  <si>
    <t>OTHER INCOME DEDUCTIONS</t>
  </si>
  <si>
    <t>Inc Tax, Oth Inc&amp;Ded-Federal</t>
  </si>
  <si>
    <t>Prov Def I/T Oth I&amp;D - Federal</t>
  </si>
  <si>
    <t>Prv Def I/T-Cr Oth I&amp;D-Fed</t>
  </si>
  <si>
    <t>ITC Adj, Non-Util Oper - Fed</t>
  </si>
  <si>
    <t>INC TAXES APPL TO OTH INC&amp;DED</t>
  </si>
  <si>
    <t>Int on LTD - Sen Unsec Notes</t>
  </si>
  <si>
    <t>Int on LTD - Notes-Affiliated</t>
  </si>
  <si>
    <t>Interest Exp - Assoc Non-CBP</t>
  </si>
  <si>
    <t>INTEREST ON LONG-TERM DEBT</t>
  </si>
  <si>
    <t>Int to Assoc Co - CBP</t>
  </si>
  <si>
    <t>INT SHORT TERM DEBT - AFFIL</t>
  </si>
  <si>
    <t>Lines Of Credit</t>
  </si>
  <si>
    <t>INT SHORT TERM DEBT - NON-AFFL</t>
  </si>
  <si>
    <t>Amrtz Dscnt&amp;Exp-Sn Unsec Note</t>
  </si>
  <si>
    <t>AMORT OF DEBT DISC, PREM &amp; EXP</t>
  </si>
  <si>
    <t>Amrtz Loss Rcquired Debt-FMB</t>
  </si>
  <si>
    <t>Amrtz Loss Rcquired Debt-Dbnt</t>
  </si>
  <si>
    <t>AMORT LOSS ON REACQUIRED DEBT</t>
  </si>
  <si>
    <t>AMORT GAIN ON REACQUIRED DEBT</t>
  </si>
  <si>
    <t>Other Interest Expense</t>
  </si>
  <si>
    <t>Interest on Customer Deposits</t>
  </si>
  <si>
    <t>OTHER INTEREST EXPENSE</t>
  </si>
  <si>
    <t>Allw Brrwed Fnds Used Cnstr-Cr</t>
  </si>
  <si>
    <t>AFUDC BORROWED FUNDS - CR</t>
  </si>
  <si>
    <t>IT, Extraordinary - Federal</t>
  </si>
  <si>
    <t>Extraordinary Income</t>
  </si>
  <si>
    <t>PREF STK DIVIDEND REQUIREMENT</t>
  </si>
  <si>
    <t>GLR1100S</t>
  </si>
  <si>
    <t>2007-03-31</t>
  </si>
  <si>
    <t>KYP CORP CONSOLIDATED</t>
  </si>
  <si>
    <t>Kentucky Power Integrated Elim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</si>
</sst>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14"/>
      <name val="Arial"/>
      <family val="2"/>
    </font>
    <font>
      <sz val="10"/>
      <color indexed="33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 horizontal="centerContinuous"/>
    </xf>
    <xf numFmtId="8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 horizontal="centerContinuous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 horizontal="centerContinuous"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centerContinuous"/>
    </xf>
    <xf numFmtId="40" fontId="1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"/>
    </xf>
    <xf numFmtId="40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8" fontId="1" fillId="0" borderId="0" xfId="0" applyNumberFormat="1" applyFont="1" applyFill="1" applyAlignment="1">
      <alignment/>
    </xf>
    <xf numFmtId="40" fontId="5" fillId="0" borderId="0" xfId="0" applyNumberFormat="1" applyFont="1" applyAlignment="1">
      <alignment horizontal="left"/>
    </xf>
    <xf numFmtId="171" fontId="0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171" fontId="1" fillId="0" borderId="0" xfId="0" applyNumberFormat="1" applyFont="1" applyFill="1" applyAlignment="1" quotePrefix="1">
      <alignment horizontal="right"/>
    </xf>
    <xf numFmtId="40" fontId="6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6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8" fontId="1" fillId="0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/>
    </xf>
    <xf numFmtId="3" fontId="9" fillId="2" borderId="0" xfId="0" applyNumberFormat="1" applyFont="1" applyFill="1" applyBorder="1" applyAlignment="1">
      <alignment horizontal="left"/>
    </xf>
    <xf numFmtId="3" fontId="1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0" fontId="6" fillId="2" borderId="0" xfId="0" applyFont="1" applyFill="1" applyAlignment="1" quotePrefix="1">
      <alignment/>
    </xf>
    <xf numFmtId="3" fontId="10" fillId="2" borderId="0" xfId="0" applyNumberFormat="1" applyFont="1" applyFill="1" applyAlignment="1" quotePrefix="1">
      <alignment/>
    </xf>
    <xf numFmtId="40" fontId="5" fillId="0" borderId="1" xfId="0" applyNumberFormat="1" applyFont="1" applyBorder="1" applyAlignment="1" quotePrefix="1">
      <alignment horizontal="center"/>
    </xf>
    <xf numFmtId="40" fontId="1" fillId="0" borderId="1" xfId="0" applyNumberFormat="1" applyFont="1" applyBorder="1" applyAlignment="1">
      <alignment/>
    </xf>
    <xf numFmtId="40" fontId="1" fillId="0" borderId="1" xfId="0" applyNumberFormat="1" applyFont="1" applyFill="1" applyBorder="1" applyAlignment="1">
      <alignment/>
    </xf>
    <xf numFmtId="171" fontId="1" fillId="0" borderId="1" xfId="0" applyNumberFormat="1" applyFont="1" applyFill="1" applyBorder="1" applyAlignment="1">
      <alignment horizontal="right"/>
    </xf>
    <xf numFmtId="8" fontId="1" fillId="0" borderId="1" xfId="0" applyNumberFormat="1" applyFont="1" applyFill="1" applyBorder="1" applyAlignment="1">
      <alignment/>
    </xf>
    <xf numFmtId="40" fontId="1" fillId="0" borderId="1" xfId="0" applyNumberFormat="1" applyFont="1" applyFill="1" applyBorder="1" applyAlignment="1">
      <alignment/>
    </xf>
    <xf numFmtId="40" fontId="1" fillId="0" borderId="1" xfId="0" applyNumberFormat="1" applyFont="1" applyFill="1" applyBorder="1" applyAlignment="1">
      <alignment horizontal="right"/>
    </xf>
    <xf numFmtId="40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0" fontId="1" fillId="0" borderId="1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71" fontId="1" fillId="0" borderId="1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/>
    </xf>
    <xf numFmtId="40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" fontId="1" fillId="0" borderId="1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Continuous"/>
    </xf>
    <xf numFmtId="38" fontId="9" fillId="2" borderId="0" xfId="0" applyNumberFormat="1" applyFont="1" applyFill="1" applyBorder="1" applyAlignment="1">
      <alignment horizontal="left"/>
    </xf>
    <xf numFmtId="38" fontId="0" fillId="2" borderId="0" xfId="0" applyNumberFormat="1" applyFill="1" applyAlignment="1">
      <alignment/>
    </xf>
    <xf numFmtId="38" fontId="0" fillId="2" borderId="0" xfId="0" applyNumberFormat="1" applyFont="1" applyFill="1" applyAlignment="1" applyProtection="1">
      <alignment horizontal="centerContinuous"/>
      <protection hidden="1"/>
    </xf>
    <xf numFmtId="38" fontId="1" fillId="2" borderId="0" xfId="0" applyNumberFormat="1" applyFont="1" applyFill="1" applyAlignment="1">
      <alignment/>
    </xf>
    <xf numFmtId="38" fontId="0" fillId="2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0" fontId="1" fillId="2" borderId="0" xfId="0" applyNumberFormat="1" applyFont="1" applyFill="1" applyAlignment="1">
      <alignment/>
    </xf>
    <xf numFmtId="40" fontId="0" fillId="2" borderId="0" xfId="0" applyNumberFormat="1" applyFont="1" applyFill="1" applyAlignment="1">
      <alignment/>
    </xf>
    <xf numFmtId="40" fontId="1" fillId="2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40" fontId="11" fillId="0" borderId="0" xfId="0" applyNumberFormat="1" applyFont="1" applyFill="1" applyAlignment="1">
      <alignment horizontal="center"/>
    </xf>
    <xf numFmtId="8" fontId="11" fillId="0" borderId="0" xfId="0" applyNumberFormat="1" applyFont="1" applyFill="1" applyAlignment="1">
      <alignment horizontal="center"/>
    </xf>
    <xf numFmtId="40" fontId="1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0" fontId="1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40" fontId="1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0" fontId="7" fillId="0" borderId="0" xfId="0" applyNumberFormat="1" applyFont="1" applyFill="1" applyAlignment="1">
      <alignment horizontal="left"/>
    </xf>
    <xf numFmtId="40" fontId="0" fillId="0" borderId="0" xfId="0" applyNumberFormat="1" applyFont="1" applyFill="1" applyAlignment="1" quotePrefix="1">
      <alignment horizontal="right"/>
    </xf>
    <xf numFmtId="40" fontId="1" fillId="0" borderId="0" xfId="0" applyNumberFormat="1" applyFont="1" applyFill="1" applyAlignment="1" quotePrefix="1">
      <alignment horizontal="right"/>
    </xf>
    <xf numFmtId="3" fontId="1" fillId="0" borderId="1" xfId="0" applyNumberFormat="1" applyFont="1" applyBorder="1" applyAlignment="1" quotePrefix="1">
      <alignment/>
    </xf>
    <xf numFmtId="3" fontId="0" fillId="2" borderId="0" xfId="0" applyNumberFormat="1" applyFont="1" applyFill="1" applyAlignment="1" applyProtection="1" quotePrefix="1">
      <alignment horizontal="centerContinuous"/>
      <protection hidden="1"/>
    </xf>
    <xf numFmtId="38" fontId="0" fillId="2" borderId="0" xfId="0" applyNumberFormat="1" applyFont="1" applyFill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34"/>
  <sheetViews>
    <sheetView tabSelected="1" zoomScale="68" zoomScaleNormal="68" workbookViewId="0" topLeftCell="A1">
      <pane xSplit="3" ySplit="7" topLeftCell="D446" activePane="bottomRight" state="frozen"/>
      <selection pane="topLeft" activeCell="B2" sqref="B2"/>
      <selection pane="topRight" activeCell="D2" sqref="D2"/>
      <selection pane="bottomLeft" activeCell="B8" sqref="B8"/>
      <selection pane="bottomRight" activeCell="C459" sqref="C459"/>
    </sheetView>
  </sheetViews>
  <sheetFormatPr defaultColWidth="9.140625" defaultRowHeight="12.75" outlineLevelRow="1"/>
  <cols>
    <col min="1" max="1" width="9.140625" style="1" hidden="1" customWidth="1"/>
    <col min="2" max="2" width="10.7109375" style="1" customWidth="1"/>
    <col min="3" max="3" width="46.140625" style="1" customWidth="1"/>
    <col min="4" max="4" width="2.7109375" style="5" customWidth="1"/>
    <col min="5" max="5" width="21.7109375" style="5" customWidth="1"/>
    <col min="6" max="6" width="2.7109375" style="5" customWidth="1"/>
    <col min="7" max="7" width="21.7109375" style="5" customWidth="1"/>
    <col min="8" max="8" width="2.7109375" style="9" customWidth="1"/>
    <col min="9" max="9" width="21.7109375" style="9" customWidth="1"/>
    <col min="10" max="10" width="2.7109375" style="9" customWidth="1"/>
    <col min="11" max="11" width="12.7109375" style="21" customWidth="1"/>
    <col min="12" max="12" width="2.7109375" style="11" customWidth="1"/>
    <col min="13" max="13" width="21.7109375" style="9" customWidth="1"/>
    <col min="14" max="14" width="2.7109375" style="11" customWidth="1"/>
    <col min="15" max="15" width="21.7109375" style="9" customWidth="1"/>
    <col min="16" max="16" width="2.7109375" style="11" customWidth="1"/>
    <col min="17" max="17" width="21.7109375" style="9" customWidth="1"/>
    <col min="18" max="18" width="2.7109375" style="9" customWidth="1"/>
    <col min="19" max="19" width="12.7109375" style="21" customWidth="1"/>
    <col min="20" max="20" width="2.7109375" style="9" customWidth="1"/>
    <col min="21" max="21" width="21.7109375" style="9" customWidth="1"/>
    <col min="22" max="22" width="2.7109375" style="9" customWidth="1"/>
    <col min="23" max="23" width="21.7109375" style="9" customWidth="1"/>
    <col min="24" max="24" width="2.7109375" style="9" customWidth="1"/>
    <col min="25" max="25" width="21.7109375" style="9" customWidth="1"/>
    <col min="26" max="26" width="2.7109375" style="9" customWidth="1"/>
    <col min="27" max="27" width="12.7109375" style="21" customWidth="1"/>
    <col min="28" max="28" width="2.7109375" style="9" customWidth="1"/>
    <col min="29" max="29" width="21.7109375" style="9" customWidth="1"/>
    <col min="30" max="30" width="2.7109375" style="9" customWidth="1"/>
    <col min="31" max="31" width="21.7109375" style="9" customWidth="1"/>
    <col min="32" max="32" width="2.7109375" style="9" customWidth="1"/>
    <col min="33" max="33" width="21.7109375" style="9" customWidth="1"/>
    <col min="34" max="34" width="2.7109375" style="9" customWidth="1"/>
    <col min="35" max="35" width="12.7109375" style="21" customWidth="1"/>
    <col min="36" max="36" width="2.7109375" style="16" customWidth="1"/>
    <col min="37" max="37" width="9.140625" style="16" customWidth="1"/>
    <col min="38" max="38" width="8.57421875" style="1" customWidth="1"/>
    <col min="39" max="42" width="9.140625" style="1" customWidth="1"/>
    <col min="43" max="43" width="9.8515625" style="1" customWidth="1"/>
    <col min="44" max="16384" width="9.140625" style="1" customWidth="1"/>
  </cols>
  <sheetData>
    <row r="1" spans="1:35" ht="12.75" hidden="1">
      <c r="A1" s="1" t="s">
        <v>0</v>
      </c>
      <c r="B1" s="16" t="s">
        <v>1</v>
      </c>
      <c r="C1" s="1" t="s">
        <v>2</v>
      </c>
      <c r="E1" s="5" t="s">
        <v>0</v>
      </c>
      <c r="G1" s="5" t="s">
        <v>3</v>
      </c>
      <c r="I1" s="9" t="s">
        <v>4</v>
      </c>
      <c r="K1" s="21" t="s">
        <v>4</v>
      </c>
      <c r="M1" s="9" t="s">
        <v>5</v>
      </c>
      <c r="O1" s="9" t="s">
        <v>6</v>
      </c>
      <c r="Q1" s="9" t="s">
        <v>4</v>
      </c>
      <c r="S1" s="21" t="s">
        <v>4</v>
      </c>
      <c r="U1" s="9" t="s">
        <v>7</v>
      </c>
      <c r="W1" s="9" t="s">
        <v>8</v>
      </c>
      <c r="Y1" s="9" t="s">
        <v>4</v>
      </c>
      <c r="AA1" s="21" t="s">
        <v>4</v>
      </c>
      <c r="AC1" s="9" t="s">
        <v>9</v>
      </c>
      <c r="AE1" s="9" t="s">
        <v>10</v>
      </c>
      <c r="AG1" s="9" t="s">
        <v>4</v>
      </c>
      <c r="AI1" s="21" t="s">
        <v>4</v>
      </c>
    </row>
    <row r="2" spans="2:44" ht="12.75">
      <c r="B2" s="79" t="str">
        <f>IF(AN504="error",AN505,AN504)</f>
        <v>KYP CORP CONSOLIDATED</v>
      </c>
      <c r="C2" s="30"/>
      <c r="D2" s="7"/>
      <c r="E2" s="6"/>
      <c r="F2" s="6"/>
      <c r="G2" s="6"/>
      <c r="H2" s="10"/>
      <c r="I2" s="10"/>
      <c r="J2" s="10"/>
      <c r="K2" s="22"/>
      <c r="L2" s="79" t="str">
        <f>IF(AN504="error",AN505,AN504)</f>
        <v>KYP CORP CONSOLIDATED</v>
      </c>
      <c r="M2" s="6"/>
      <c r="N2" s="12"/>
      <c r="O2" s="10"/>
      <c r="P2" s="24"/>
      <c r="Q2" s="20"/>
      <c r="R2" s="20"/>
      <c r="S2" s="22"/>
      <c r="T2" s="79" t="str">
        <f>IF(AN504="error",AN505,AN504)</f>
        <v>KYP CORP CONSOLIDATED</v>
      </c>
      <c r="U2" s="30"/>
      <c r="V2" s="10"/>
      <c r="W2" s="10"/>
      <c r="X2" s="20"/>
      <c r="Y2" s="20"/>
      <c r="Z2" s="20"/>
      <c r="AA2" s="22"/>
      <c r="AB2" s="79" t="str">
        <f>IF(AN504="error",AN505,AN504)</f>
        <v>KYP CORP CONSOLIDATED</v>
      </c>
      <c r="AC2" s="30"/>
      <c r="AD2" s="10"/>
      <c r="AE2" s="10"/>
      <c r="AF2" s="20"/>
      <c r="AG2" s="20"/>
      <c r="AH2" s="20"/>
      <c r="AI2" s="22"/>
      <c r="AR2" s="31"/>
    </row>
    <row r="3" spans="2:53" ht="12.75">
      <c r="B3" s="32" t="s">
        <v>11</v>
      </c>
      <c r="C3" s="30"/>
      <c r="D3" s="7"/>
      <c r="E3" s="6"/>
      <c r="F3" s="6"/>
      <c r="G3" s="6"/>
      <c r="H3" s="10"/>
      <c r="I3" s="10"/>
      <c r="J3" s="10"/>
      <c r="K3" s="22"/>
      <c r="L3" s="32" t="s">
        <v>11</v>
      </c>
      <c r="M3" s="6"/>
      <c r="N3" s="12"/>
      <c r="O3" s="10"/>
      <c r="P3" s="24"/>
      <c r="Q3" s="20"/>
      <c r="R3" s="20"/>
      <c r="S3" s="22"/>
      <c r="T3" s="32" t="s">
        <v>11</v>
      </c>
      <c r="U3" s="30"/>
      <c r="V3" s="10"/>
      <c r="W3" s="10"/>
      <c r="X3" s="20"/>
      <c r="Y3" s="20"/>
      <c r="Z3" s="20"/>
      <c r="AA3" s="22"/>
      <c r="AB3" s="32" t="s">
        <v>11</v>
      </c>
      <c r="AC3" s="30"/>
      <c r="AD3" s="10"/>
      <c r="AE3" s="10"/>
      <c r="AF3" s="20"/>
      <c r="AG3" s="20"/>
      <c r="AH3" s="20"/>
      <c r="AI3" s="22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2:53" ht="12.75">
      <c r="B4" s="19">
        <f>AO488*1</f>
        <v>39172</v>
      </c>
      <c r="C4" s="30"/>
      <c r="D4" s="7"/>
      <c r="E4" s="6"/>
      <c r="F4" s="6"/>
      <c r="G4" s="6"/>
      <c r="H4" s="10"/>
      <c r="I4" s="10"/>
      <c r="J4" s="10"/>
      <c r="K4" s="22"/>
      <c r="L4" s="19">
        <f>AO488*1</f>
        <v>39172</v>
      </c>
      <c r="M4" s="6"/>
      <c r="N4" s="12"/>
      <c r="O4" s="10"/>
      <c r="P4" s="24"/>
      <c r="Q4" s="20"/>
      <c r="R4" s="20"/>
      <c r="S4" s="22"/>
      <c r="T4" s="19">
        <f>AO488*1</f>
        <v>39172</v>
      </c>
      <c r="U4" s="30"/>
      <c r="V4" s="10"/>
      <c r="W4" s="10"/>
      <c r="X4" s="20"/>
      <c r="Y4" s="20"/>
      <c r="Z4" s="20"/>
      <c r="AA4" s="22"/>
      <c r="AB4" s="19">
        <f>AO488*1</f>
        <v>39172</v>
      </c>
      <c r="AC4" s="30"/>
      <c r="AD4" s="10"/>
      <c r="AE4" s="10"/>
      <c r="AF4" s="20"/>
      <c r="AG4" s="20"/>
      <c r="AH4" s="20"/>
      <c r="AI4" s="22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2:53" ht="13.5" thickBot="1">
      <c r="B5" s="118" t="s">
        <v>1352</v>
      </c>
      <c r="C5" s="56">
        <f>IF(AO501&gt;0,"REPORT HAS "&amp;AO501&amp;" DATA ERROR(S)","")</f>
      </c>
      <c r="D5" s="57"/>
      <c r="E5" s="57"/>
      <c r="F5" s="57"/>
      <c r="G5" s="57"/>
      <c r="H5" s="58"/>
      <c r="I5" s="58"/>
      <c r="J5" s="58"/>
      <c r="K5" s="59" t="str">
        <f>UPPER(TEXT(NvsEndTime,"mm/dd/yy hh:mm"))</f>
        <v>04/11/07 15:57</v>
      </c>
      <c r="L5" s="60"/>
      <c r="M5" s="61"/>
      <c r="N5" s="60"/>
      <c r="O5" s="61"/>
      <c r="P5" s="60"/>
      <c r="Q5" s="61"/>
      <c r="R5" s="61"/>
      <c r="S5" s="59" t="str">
        <f>UPPER(TEXT(NvsEndTime,"mm/dd/yy hh:mm"))</f>
        <v>04/11/07 15:57</v>
      </c>
      <c r="T5" s="61"/>
      <c r="U5" s="61"/>
      <c r="V5" s="61"/>
      <c r="W5" s="61"/>
      <c r="X5" s="61"/>
      <c r="Y5" s="61"/>
      <c r="Z5" s="61"/>
      <c r="AA5" s="59" t="str">
        <f>UPPER(TEXT(NvsEndTime,"mm/dd/yy hh:mm"))</f>
        <v>04/11/07 15:57</v>
      </c>
      <c r="AB5" s="61"/>
      <c r="AC5" s="61"/>
      <c r="AD5" s="61"/>
      <c r="AE5" s="61"/>
      <c r="AF5" s="62"/>
      <c r="AG5" s="61"/>
      <c r="AH5" s="61"/>
      <c r="AI5" s="59" t="str">
        <f>UPPER(TEXT(NvsEndTime,"mm/dd/yy hh:mm"))</f>
        <v>04/11/07 15:57</v>
      </c>
      <c r="AJ5" s="69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2:53" ht="13.5" thickTop="1">
      <c r="B6" s="33" t="s">
        <v>12</v>
      </c>
      <c r="C6" s="34" t="s">
        <v>13</v>
      </c>
      <c r="D6" s="6"/>
      <c r="E6" s="7" t="s">
        <v>14</v>
      </c>
      <c r="F6" s="7"/>
      <c r="G6" s="6"/>
      <c r="H6" s="20"/>
      <c r="I6" s="7" t="s">
        <v>15</v>
      </c>
      <c r="J6" s="10"/>
      <c r="K6" s="22"/>
      <c r="L6" s="12"/>
      <c r="M6" s="7" t="s">
        <v>16</v>
      </c>
      <c r="N6" s="7"/>
      <c r="O6" s="6"/>
      <c r="P6" s="20"/>
      <c r="Q6" s="7" t="s">
        <v>17</v>
      </c>
      <c r="R6" s="10"/>
      <c r="S6" s="22"/>
      <c r="T6" s="10"/>
      <c r="U6" s="15" t="s">
        <v>18</v>
      </c>
      <c r="V6" s="15"/>
      <c r="W6" s="15"/>
      <c r="X6" s="23"/>
      <c r="Y6" s="15" t="s">
        <v>19</v>
      </c>
      <c r="Z6" s="10"/>
      <c r="AA6" s="22"/>
      <c r="AB6" s="10"/>
      <c r="AC6" s="15" t="s">
        <v>20</v>
      </c>
      <c r="AD6" s="15"/>
      <c r="AE6" s="15"/>
      <c r="AF6" s="23"/>
      <c r="AG6" s="15" t="s">
        <v>21</v>
      </c>
      <c r="AH6" s="10"/>
      <c r="AI6" s="22"/>
      <c r="AJ6" s="7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2" customFormat="1" ht="13.5" thickBot="1">
      <c r="A7" s="1"/>
      <c r="B7" s="64" t="s">
        <v>22</v>
      </c>
      <c r="C7" s="65" t="s">
        <v>23</v>
      </c>
      <c r="D7" s="66"/>
      <c r="E7" s="67" t="str">
        <f>TEXT($AO$488,"YYYY")</f>
        <v>2007</v>
      </c>
      <c r="F7" s="66"/>
      <c r="G7" s="78">
        <f>+E7-1</f>
        <v>2006</v>
      </c>
      <c r="H7" s="63"/>
      <c r="I7" s="63" t="s">
        <v>24</v>
      </c>
      <c r="J7" s="63"/>
      <c r="K7" s="68" t="s">
        <v>25</v>
      </c>
      <c r="L7" s="63"/>
      <c r="M7" s="67" t="str">
        <f>TEXT($AO$488,"YYYY")</f>
        <v>2007</v>
      </c>
      <c r="N7" s="66"/>
      <c r="O7" s="78">
        <f>+M7-1</f>
        <v>2006</v>
      </c>
      <c r="P7" s="63"/>
      <c r="Q7" s="63" t="s">
        <v>24</v>
      </c>
      <c r="R7" s="63"/>
      <c r="S7" s="68" t="s">
        <v>25</v>
      </c>
      <c r="T7" s="63"/>
      <c r="U7" s="67" t="str">
        <f>TEXT($AO$488,"YYYY")</f>
        <v>2007</v>
      </c>
      <c r="V7" s="63"/>
      <c r="W7" s="78">
        <f>+U7-1</f>
        <v>2006</v>
      </c>
      <c r="X7" s="63"/>
      <c r="Y7" s="63" t="s">
        <v>24</v>
      </c>
      <c r="Z7" s="63"/>
      <c r="AA7" s="68" t="s">
        <v>25</v>
      </c>
      <c r="AB7" s="63"/>
      <c r="AC7" s="67" t="str">
        <f>TEXT($AO$488,"YYYY")</f>
        <v>2007</v>
      </c>
      <c r="AD7" s="63"/>
      <c r="AE7" s="78">
        <f>+AC7-1</f>
        <v>2006</v>
      </c>
      <c r="AF7" s="63"/>
      <c r="AG7" s="63" t="s">
        <v>24</v>
      </c>
      <c r="AH7" s="63"/>
      <c r="AI7" s="68" t="s">
        <v>25</v>
      </c>
      <c r="AJ7" s="69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3:53" ht="13.5" thickTop="1">
      <c r="C8" s="3"/>
      <c r="D8" s="4"/>
      <c r="E8" s="31"/>
      <c r="F8" s="31"/>
      <c r="G8" s="31"/>
      <c r="H8" s="18"/>
      <c r="I8" s="18"/>
      <c r="J8" s="18"/>
      <c r="K8" s="35"/>
      <c r="L8" s="36"/>
      <c r="M8" s="5"/>
      <c r="N8" s="36"/>
      <c r="O8" s="5"/>
      <c r="P8" s="13"/>
      <c r="Q8" s="18"/>
      <c r="R8" s="18"/>
      <c r="S8" s="35"/>
      <c r="T8" s="18"/>
      <c r="U8" s="31"/>
      <c r="V8" s="31"/>
      <c r="W8" s="31"/>
      <c r="X8" s="14"/>
      <c r="Y8" s="18"/>
      <c r="Z8" s="18"/>
      <c r="AA8" s="35"/>
      <c r="AB8" s="18"/>
      <c r="AC8" s="31"/>
      <c r="AD8" s="31"/>
      <c r="AE8" s="31"/>
      <c r="AF8" s="18"/>
      <c r="AG8" s="18"/>
      <c r="AH8" s="18"/>
      <c r="AI8" s="35"/>
      <c r="AJ8" s="7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2:68" s="90" customFormat="1" ht="12.75">
      <c r="B9" s="91"/>
      <c r="C9" s="77" t="s">
        <v>26</v>
      </c>
      <c r="D9" s="71"/>
      <c r="E9" s="71"/>
      <c r="F9" s="92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3"/>
      <c r="S9" s="92"/>
      <c r="T9" s="93"/>
      <c r="U9" s="92"/>
      <c r="V9" s="93"/>
      <c r="W9" s="92"/>
      <c r="X9" s="93"/>
      <c r="Y9" s="92"/>
      <c r="Z9" s="93"/>
      <c r="AA9" s="92"/>
      <c r="AB9" s="93"/>
      <c r="AC9" s="92"/>
      <c r="AD9" s="93"/>
      <c r="AE9" s="92"/>
      <c r="AF9" s="93"/>
      <c r="AG9" s="92"/>
      <c r="AH9" s="93"/>
      <c r="AI9" s="92"/>
      <c r="AJ9" s="94"/>
      <c r="AK9" s="92"/>
      <c r="AL9" s="94"/>
      <c r="AM9" s="93"/>
      <c r="AN9" s="94"/>
      <c r="AO9" s="93"/>
      <c r="AP9" s="93"/>
      <c r="AQ9" s="95"/>
      <c r="AR9" s="93"/>
      <c r="AS9" s="92"/>
      <c r="AT9" s="92"/>
      <c r="AU9" s="92"/>
      <c r="AV9" s="92"/>
      <c r="AW9" s="93"/>
      <c r="AX9" s="93"/>
      <c r="AY9" s="95"/>
      <c r="AZ9" s="93"/>
      <c r="BA9" s="92"/>
      <c r="BB9" s="92"/>
      <c r="BC9" s="93"/>
      <c r="BD9" s="93"/>
      <c r="BE9" s="95"/>
      <c r="BF9" s="96"/>
      <c r="BG9" s="71"/>
      <c r="BH9" s="97"/>
      <c r="BI9" s="71"/>
      <c r="BJ9" s="97"/>
      <c r="BK9" s="71"/>
      <c r="BL9" s="97"/>
      <c r="BM9" s="71"/>
      <c r="BN9" s="97"/>
      <c r="BO9" s="97"/>
      <c r="BP9" s="97"/>
    </row>
    <row r="10" spans="1:35" ht="12.75" outlineLevel="1">
      <c r="A10" s="1" t="s">
        <v>95</v>
      </c>
      <c r="B10" s="16" t="s">
        <v>96</v>
      </c>
      <c r="C10" s="1" t="s">
        <v>97</v>
      </c>
      <c r="E10" s="5">
        <v>658598.07</v>
      </c>
      <c r="G10" s="5">
        <v>179.15</v>
      </c>
      <c r="I10" s="9">
        <f aca="true" t="shared" si="0" ref="I10:I41">+E10-G10</f>
        <v>658418.9199999999</v>
      </c>
      <c r="K10" s="21" t="str">
        <f aca="true" t="shared" si="1" ref="K10:K41">IF(G10&lt;0,IF(I10=0,0,IF(OR(G10=0,E10=0),"N.M.",IF(ABS(I10/G10)&gt;=10,"N.M.",I10/(-G10)))),IF(I10=0,0,IF(OR(G10=0,E10=0),"N.M.",IF(ABS(I10/G10)&gt;=10,"N.M.",I10/G10))))</f>
        <v>N.M.</v>
      </c>
      <c r="M10" s="9">
        <v>658598.07</v>
      </c>
      <c r="O10" s="9">
        <v>2142107.97</v>
      </c>
      <c r="Q10" s="9">
        <f aca="true" t="shared" si="2" ref="Q10:Q41">+M10-O10</f>
        <v>-1483509.9000000004</v>
      </c>
      <c r="S10" s="21">
        <f aca="true" t="shared" si="3" ref="S10:S41">IF(O10&lt;0,IF(Q10=0,0,IF(OR(O10=0,M10=0),"N.M.",IF(ABS(Q10/O10)&gt;=10,"N.M.",Q10/(-O10)))),IF(Q10=0,0,IF(OR(O10=0,M10=0),"N.M.",IF(ABS(Q10/O10)&gt;=10,"N.M.",Q10/O10))))</f>
        <v>-0.69254674403737</v>
      </c>
      <c r="U10" s="9">
        <v>658598.07</v>
      </c>
      <c r="W10" s="9">
        <v>2142107.97</v>
      </c>
      <c r="Y10" s="9">
        <f aca="true" t="shared" si="4" ref="Y10:Y41">+U10-W10</f>
        <v>-1483509.9000000004</v>
      </c>
      <c r="AA10" s="21">
        <f aca="true" t="shared" si="5" ref="AA10:AA41">IF(W10&lt;0,IF(Y10=0,0,IF(OR(W10=0,U10=0),"N.M.",IF(ABS(Y10/W10)&gt;=10,"N.M.",Y10/(-W10)))),IF(Y10=0,0,IF(OR(W10=0,U10=0),"N.M.",IF(ABS(Y10/W10)&gt;=10,"N.M.",Y10/W10))))</f>
        <v>-0.69254674403737</v>
      </c>
      <c r="AC10" s="9">
        <v>3133918.79</v>
      </c>
      <c r="AE10" s="9">
        <v>6324216.91</v>
      </c>
      <c r="AG10" s="9">
        <f aca="true" t="shared" si="6" ref="AG10:AG41">+AC10-AE10</f>
        <v>-3190298.12</v>
      </c>
      <c r="AI10" s="21">
        <f aca="true" t="shared" si="7" ref="AI10:AI41">IF(AE10&lt;0,IF(AG10=0,0,IF(OR(AE10=0,AC10=0),"N.M.",IF(ABS(AG10/AE10)&gt;=10,"N.M.",AG10/(-AE10)))),IF(AG10=0,0,IF(OR(AE10=0,AC10=0),"N.M.",IF(ABS(AG10/AE10)&gt;=10,"N.M.",AG10/AE10))))</f>
        <v>-0.5044574158984689</v>
      </c>
    </row>
    <row r="11" spans="1:35" ht="12.75" outlineLevel="1">
      <c r="A11" s="1" t="s">
        <v>98</v>
      </c>
      <c r="B11" s="16" t="s">
        <v>99</v>
      </c>
      <c r="C11" s="1" t="s">
        <v>100</v>
      </c>
      <c r="E11" s="5">
        <v>7156445.19</v>
      </c>
      <c r="G11" s="5">
        <v>8974080.37</v>
      </c>
      <c r="I11" s="9">
        <f t="shared" si="0"/>
        <v>-1817635.1799999988</v>
      </c>
      <c r="K11" s="21">
        <f t="shared" si="1"/>
        <v>-0.20254277932213335</v>
      </c>
      <c r="M11" s="9">
        <v>28087423.77</v>
      </c>
      <c r="O11" s="9">
        <v>31006215.22</v>
      </c>
      <c r="Q11" s="9">
        <f t="shared" si="2"/>
        <v>-2918791.4499999993</v>
      </c>
      <c r="S11" s="21">
        <f t="shared" si="3"/>
        <v>-0.0941356895477293</v>
      </c>
      <c r="U11" s="9">
        <v>28087423.77</v>
      </c>
      <c r="W11" s="9">
        <v>31006215.22</v>
      </c>
      <c r="Y11" s="9">
        <f t="shared" si="4"/>
        <v>-2918791.4499999993</v>
      </c>
      <c r="AA11" s="21">
        <f t="shared" si="5"/>
        <v>-0.0941356895477293</v>
      </c>
      <c r="AC11" s="9">
        <v>88304344.04</v>
      </c>
      <c r="AE11" s="9">
        <v>95413283.22</v>
      </c>
      <c r="AG11" s="9">
        <f t="shared" si="6"/>
        <v>-7108939.179999992</v>
      </c>
      <c r="AI11" s="21">
        <f t="shared" si="7"/>
        <v>-0.07450680806789234</v>
      </c>
    </row>
    <row r="12" spans="1:35" ht="12.75" outlineLevel="1">
      <c r="A12" s="1" t="s">
        <v>101</v>
      </c>
      <c r="B12" s="16" t="s">
        <v>102</v>
      </c>
      <c r="C12" s="1" t="s">
        <v>103</v>
      </c>
      <c r="E12" s="5">
        <v>3115732.61</v>
      </c>
      <c r="G12" s="5">
        <v>4003354.96</v>
      </c>
      <c r="I12" s="9">
        <f t="shared" si="0"/>
        <v>-887622.3500000001</v>
      </c>
      <c r="K12" s="21">
        <f t="shared" si="1"/>
        <v>-0.22171962238392173</v>
      </c>
      <c r="M12" s="9">
        <v>11766871.19</v>
      </c>
      <c r="O12" s="9">
        <v>13411034.13</v>
      </c>
      <c r="Q12" s="9">
        <f t="shared" si="2"/>
        <v>-1644162.9400000013</v>
      </c>
      <c r="S12" s="21">
        <f t="shared" si="3"/>
        <v>-0.12259777464305067</v>
      </c>
      <c r="U12" s="9">
        <v>11766871.19</v>
      </c>
      <c r="W12" s="9">
        <v>13411034.13</v>
      </c>
      <c r="Y12" s="9">
        <f t="shared" si="4"/>
        <v>-1644162.9400000013</v>
      </c>
      <c r="AA12" s="21">
        <f t="shared" si="5"/>
        <v>-0.12259777464305067</v>
      </c>
      <c r="AC12" s="9">
        <v>46592772.71</v>
      </c>
      <c r="AE12" s="9">
        <v>50979626.870000005</v>
      </c>
      <c r="AG12" s="9">
        <f t="shared" si="6"/>
        <v>-4386854.160000004</v>
      </c>
      <c r="AI12" s="21">
        <f t="shared" si="7"/>
        <v>-0.08605112334750212</v>
      </c>
    </row>
    <row r="13" spans="1:35" ht="12.75" outlineLevel="1">
      <c r="A13" s="1" t="s">
        <v>104</v>
      </c>
      <c r="B13" s="16" t="s">
        <v>105</v>
      </c>
      <c r="C13" s="1" t="s">
        <v>106</v>
      </c>
      <c r="E13" s="5">
        <v>4189977.53</v>
      </c>
      <c r="G13" s="5">
        <v>0</v>
      </c>
      <c r="I13" s="9">
        <f t="shared" si="0"/>
        <v>4189977.53</v>
      </c>
      <c r="K13" s="21" t="str">
        <f t="shared" si="1"/>
        <v>N.M.</v>
      </c>
      <c r="M13" s="9">
        <v>15699116.01</v>
      </c>
      <c r="O13" s="9">
        <v>0</v>
      </c>
      <c r="Q13" s="9">
        <f t="shared" si="2"/>
        <v>15699116.01</v>
      </c>
      <c r="S13" s="21" t="str">
        <f t="shared" si="3"/>
        <v>N.M.</v>
      </c>
      <c r="U13" s="9">
        <v>15699116.01</v>
      </c>
      <c r="W13" s="9">
        <v>0</v>
      </c>
      <c r="Y13" s="9">
        <f t="shared" si="4"/>
        <v>15699116.01</v>
      </c>
      <c r="AA13" s="21" t="str">
        <f t="shared" si="5"/>
        <v>N.M.</v>
      </c>
      <c r="AC13" s="9">
        <v>32786052.229999997</v>
      </c>
      <c r="AE13" s="9">
        <v>0</v>
      </c>
      <c r="AG13" s="9">
        <f t="shared" si="6"/>
        <v>32786052.229999997</v>
      </c>
      <c r="AI13" s="21" t="str">
        <f t="shared" si="7"/>
        <v>N.M.</v>
      </c>
    </row>
    <row r="14" spans="1:35" ht="12.75" outlineLevel="1">
      <c r="A14" s="1" t="s">
        <v>107</v>
      </c>
      <c r="B14" s="16" t="s">
        <v>108</v>
      </c>
      <c r="C14" s="1" t="s">
        <v>109</v>
      </c>
      <c r="E14" s="5">
        <v>3931302.02</v>
      </c>
      <c r="G14" s="5">
        <v>5065219.79</v>
      </c>
      <c r="I14" s="9">
        <f t="shared" si="0"/>
        <v>-1133917.77</v>
      </c>
      <c r="K14" s="21">
        <f t="shared" si="1"/>
        <v>-0.2238634880639602</v>
      </c>
      <c r="M14" s="9">
        <v>13723238.04</v>
      </c>
      <c r="O14" s="9">
        <v>15738648.54</v>
      </c>
      <c r="Q14" s="9">
        <f t="shared" si="2"/>
        <v>-2015410.5</v>
      </c>
      <c r="S14" s="21">
        <f t="shared" si="3"/>
        <v>-0.12805486410588593</v>
      </c>
      <c r="U14" s="9">
        <v>13723238.04</v>
      </c>
      <c r="W14" s="9">
        <v>15738648.54</v>
      </c>
      <c r="Y14" s="9">
        <f t="shared" si="4"/>
        <v>-2015410.5</v>
      </c>
      <c r="AA14" s="21">
        <f t="shared" si="5"/>
        <v>-0.12805486410588593</v>
      </c>
      <c r="AC14" s="9">
        <v>60956699.269999996</v>
      </c>
      <c r="AE14" s="9">
        <v>64014692.58</v>
      </c>
      <c r="AG14" s="9">
        <f t="shared" si="6"/>
        <v>-3057993.3100000024</v>
      </c>
      <c r="AI14" s="21">
        <f t="shared" si="7"/>
        <v>-0.04777017879416336</v>
      </c>
    </row>
    <row r="15" spans="1:35" ht="12.75" outlineLevel="1">
      <c r="A15" s="1" t="s">
        <v>110</v>
      </c>
      <c r="B15" s="16" t="s">
        <v>111</v>
      </c>
      <c r="C15" s="1" t="s">
        <v>112</v>
      </c>
      <c r="E15" s="5">
        <v>3864417.52</v>
      </c>
      <c r="G15" s="5">
        <v>6421639.58</v>
      </c>
      <c r="I15" s="9">
        <f t="shared" si="0"/>
        <v>-2557222.06</v>
      </c>
      <c r="K15" s="21">
        <f t="shared" si="1"/>
        <v>-0.39821949334627715</v>
      </c>
      <c r="M15" s="9">
        <v>11431968.45</v>
      </c>
      <c r="O15" s="9">
        <v>19909591.33</v>
      </c>
      <c r="Q15" s="9">
        <f t="shared" si="2"/>
        <v>-8477622.879999999</v>
      </c>
      <c r="S15" s="21">
        <f t="shared" si="3"/>
        <v>-0.42580597157842315</v>
      </c>
      <c r="U15" s="9">
        <v>11431968.45</v>
      </c>
      <c r="W15" s="9">
        <v>19909591.33</v>
      </c>
      <c r="Y15" s="9">
        <f t="shared" si="4"/>
        <v>-8477622.879999999</v>
      </c>
      <c r="AA15" s="21">
        <f t="shared" si="5"/>
        <v>-0.42580597157842315</v>
      </c>
      <c r="AC15" s="9">
        <v>61488013.92999999</v>
      </c>
      <c r="AE15" s="9">
        <v>79953640.94</v>
      </c>
      <c r="AG15" s="9">
        <f t="shared" si="6"/>
        <v>-18465627.010000005</v>
      </c>
      <c r="AI15" s="21">
        <f t="shared" si="7"/>
        <v>-0.2309541728544577</v>
      </c>
    </row>
    <row r="16" spans="1:35" ht="12.75" outlineLevel="1">
      <c r="A16" s="1" t="s">
        <v>113</v>
      </c>
      <c r="B16" s="16" t="s">
        <v>114</v>
      </c>
      <c r="C16" s="1" t="s">
        <v>115</v>
      </c>
      <c r="E16" s="5">
        <v>2839508.34</v>
      </c>
      <c r="G16" s="5">
        <v>4685696.17</v>
      </c>
      <c r="I16" s="9">
        <f t="shared" si="0"/>
        <v>-1846187.83</v>
      </c>
      <c r="K16" s="21">
        <f t="shared" si="1"/>
        <v>-0.3940050235907635</v>
      </c>
      <c r="M16" s="9">
        <v>9278214.17</v>
      </c>
      <c r="O16" s="9">
        <v>13646158.67</v>
      </c>
      <c r="Q16" s="9">
        <f t="shared" si="2"/>
        <v>-4367944.5</v>
      </c>
      <c r="S16" s="21">
        <f t="shared" si="3"/>
        <v>-0.32008601142844545</v>
      </c>
      <c r="U16" s="9">
        <v>9278214.17</v>
      </c>
      <c r="W16" s="9">
        <v>13646158.67</v>
      </c>
      <c r="Y16" s="9">
        <f t="shared" si="4"/>
        <v>-4367944.5</v>
      </c>
      <c r="AA16" s="21">
        <f t="shared" si="5"/>
        <v>-0.32008601142844545</v>
      </c>
      <c r="AC16" s="9">
        <v>43813114.59</v>
      </c>
      <c r="AE16" s="9">
        <v>52507483.050000004</v>
      </c>
      <c r="AG16" s="9">
        <f t="shared" si="6"/>
        <v>-8694368.46</v>
      </c>
      <c r="AI16" s="21">
        <f t="shared" si="7"/>
        <v>-0.1655834169716501</v>
      </c>
    </row>
    <row r="17" spans="1:35" ht="12.75" outlineLevel="1">
      <c r="A17" s="1" t="s">
        <v>116</v>
      </c>
      <c r="B17" s="16" t="s">
        <v>117</v>
      </c>
      <c r="C17" s="1" t="s">
        <v>118</v>
      </c>
      <c r="E17" s="5">
        <v>765951.16</v>
      </c>
      <c r="G17" s="5">
        <v>926596.36</v>
      </c>
      <c r="I17" s="9">
        <f t="shared" si="0"/>
        <v>-160645.19999999995</v>
      </c>
      <c r="K17" s="21">
        <f t="shared" si="1"/>
        <v>-0.17337128326297327</v>
      </c>
      <c r="M17" s="9">
        <v>2600859.11</v>
      </c>
      <c r="O17" s="9">
        <v>2919880.05</v>
      </c>
      <c r="Q17" s="9">
        <f t="shared" si="2"/>
        <v>-319020.93999999994</v>
      </c>
      <c r="S17" s="21">
        <f t="shared" si="3"/>
        <v>-0.10925823476892482</v>
      </c>
      <c r="U17" s="9">
        <v>2600859.11</v>
      </c>
      <c r="W17" s="9">
        <v>2919880.05</v>
      </c>
      <c r="Y17" s="9">
        <f t="shared" si="4"/>
        <v>-319020.93999999994</v>
      </c>
      <c r="AA17" s="21">
        <f t="shared" si="5"/>
        <v>-0.10925823476892482</v>
      </c>
      <c r="AC17" s="9">
        <v>10515083.08</v>
      </c>
      <c r="AE17" s="9">
        <v>11222478.77</v>
      </c>
      <c r="AG17" s="9">
        <f t="shared" si="6"/>
        <v>-707395.6899999995</v>
      </c>
      <c r="AI17" s="21">
        <f t="shared" si="7"/>
        <v>-0.06303381850817255</v>
      </c>
    </row>
    <row r="18" spans="1:35" ht="12.75" outlineLevel="1">
      <c r="A18" s="1" t="s">
        <v>119</v>
      </c>
      <c r="B18" s="16" t="s">
        <v>120</v>
      </c>
      <c r="C18" s="1" t="s">
        <v>121</v>
      </c>
      <c r="E18" s="5">
        <v>619730.85</v>
      </c>
      <c r="G18" s="5">
        <v>797120.18</v>
      </c>
      <c r="I18" s="9">
        <f t="shared" si="0"/>
        <v>-177389.33000000007</v>
      </c>
      <c r="K18" s="21">
        <f t="shared" si="1"/>
        <v>-0.2225377483229694</v>
      </c>
      <c r="M18" s="9">
        <v>2145331.38</v>
      </c>
      <c r="O18" s="9">
        <v>2435697.78</v>
      </c>
      <c r="Q18" s="9">
        <f t="shared" si="2"/>
        <v>-290366.3999999999</v>
      </c>
      <c r="S18" s="21">
        <f t="shared" si="3"/>
        <v>-0.11921281958059671</v>
      </c>
      <c r="U18" s="9">
        <v>2145331.38</v>
      </c>
      <c r="W18" s="9">
        <v>2435697.78</v>
      </c>
      <c r="Y18" s="9">
        <f t="shared" si="4"/>
        <v>-290366.3999999999</v>
      </c>
      <c r="AA18" s="21">
        <f t="shared" si="5"/>
        <v>-0.11921281958059671</v>
      </c>
      <c r="AC18" s="9">
        <v>9747991.879999999</v>
      </c>
      <c r="AE18" s="9">
        <v>10164377.54</v>
      </c>
      <c r="AG18" s="9">
        <f t="shared" si="6"/>
        <v>-416385.66000000015</v>
      </c>
      <c r="AI18" s="21">
        <f t="shared" si="7"/>
        <v>-0.04096519027962043</v>
      </c>
    </row>
    <row r="19" spans="1:35" ht="12.75" outlineLevel="1">
      <c r="A19" s="1" t="s">
        <v>122</v>
      </c>
      <c r="B19" s="16" t="s">
        <v>123</v>
      </c>
      <c r="C19" s="1" t="s">
        <v>124</v>
      </c>
      <c r="E19" s="5">
        <v>2016233.62</v>
      </c>
      <c r="G19" s="5">
        <v>0</v>
      </c>
      <c r="I19" s="9">
        <f t="shared" si="0"/>
        <v>2016233.62</v>
      </c>
      <c r="K19" s="21" t="str">
        <f t="shared" si="1"/>
        <v>N.M.</v>
      </c>
      <c r="M19" s="9">
        <v>6814924.57</v>
      </c>
      <c r="O19" s="9">
        <v>0</v>
      </c>
      <c r="Q19" s="9">
        <f t="shared" si="2"/>
        <v>6814924.57</v>
      </c>
      <c r="S19" s="21" t="str">
        <f t="shared" si="3"/>
        <v>N.M.</v>
      </c>
      <c r="U19" s="9">
        <v>6814924.57</v>
      </c>
      <c r="W19" s="9">
        <v>0</v>
      </c>
      <c r="Y19" s="9">
        <f t="shared" si="4"/>
        <v>6814924.57</v>
      </c>
      <c r="AA19" s="21" t="str">
        <f t="shared" si="5"/>
        <v>N.M.</v>
      </c>
      <c r="AC19" s="9">
        <v>16628976.97</v>
      </c>
      <c r="AE19" s="9">
        <v>0</v>
      </c>
      <c r="AG19" s="9">
        <f t="shared" si="6"/>
        <v>16628976.97</v>
      </c>
      <c r="AI19" s="21" t="str">
        <f t="shared" si="7"/>
        <v>N.M.</v>
      </c>
    </row>
    <row r="20" spans="1:35" ht="12.75" outlineLevel="1">
      <c r="A20" s="1" t="s">
        <v>125</v>
      </c>
      <c r="B20" s="16" t="s">
        <v>126</v>
      </c>
      <c r="C20" s="1" t="s">
        <v>127</v>
      </c>
      <c r="E20" s="5">
        <v>5174773.4</v>
      </c>
      <c r="G20" s="5">
        <v>0</v>
      </c>
      <c r="I20" s="9">
        <f t="shared" si="0"/>
        <v>5174773.4</v>
      </c>
      <c r="K20" s="21" t="str">
        <f t="shared" si="1"/>
        <v>N.M.</v>
      </c>
      <c r="M20" s="9">
        <v>15067558.39</v>
      </c>
      <c r="O20" s="9">
        <v>0</v>
      </c>
      <c r="Q20" s="9">
        <f t="shared" si="2"/>
        <v>15067558.39</v>
      </c>
      <c r="S20" s="21" t="str">
        <f t="shared" si="3"/>
        <v>N.M.</v>
      </c>
      <c r="U20" s="9">
        <v>15067558.39</v>
      </c>
      <c r="W20" s="9">
        <v>0</v>
      </c>
      <c r="Y20" s="9">
        <f t="shared" si="4"/>
        <v>15067558.39</v>
      </c>
      <c r="AA20" s="21" t="str">
        <f t="shared" si="5"/>
        <v>N.M.</v>
      </c>
      <c r="AC20" s="9">
        <v>37547969.45</v>
      </c>
      <c r="AE20" s="9">
        <v>0</v>
      </c>
      <c r="AG20" s="9">
        <f t="shared" si="6"/>
        <v>37547969.45</v>
      </c>
      <c r="AI20" s="21" t="str">
        <f t="shared" si="7"/>
        <v>N.M.</v>
      </c>
    </row>
    <row r="21" spans="1:35" ht="12.75" outlineLevel="1">
      <c r="A21" s="1" t="s">
        <v>128</v>
      </c>
      <c r="B21" s="16" t="s">
        <v>129</v>
      </c>
      <c r="C21" s="1" t="s">
        <v>130</v>
      </c>
      <c r="E21" s="5">
        <v>77859.35</v>
      </c>
      <c r="G21" s="5">
        <v>77090.05</v>
      </c>
      <c r="I21" s="9">
        <f t="shared" si="0"/>
        <v>769.3000000000029</v>
      </c>
      <c r="K21" s="21">
        <f t="shared" si="1"/>
        <v>0.009979238565807168</v>
      </c>
      <c r="M21" s="9">
        <v>236265.47</v>
      </c>
      <c r="O21" s="9">
        <v>245806.5</v>
      </c>
      <c r="Q21" s="9">
        <f t="shared" si="2"/>
        <v>-9541.029999999999</v>
      </c>
      <c r="S21" s="21">
        <f t="shared" si="3"/>
        <v>-0.038815206269972514</v>
      </c>
      <c r="U21" s="9">
        <v>236265.47</v>
      </c>
      <c r="W21" s="9">
        <v>245806.5</v>
      </c>
      <c r="Y21" s="9">
        <f t="shared" si="4"/>
        <v>-9541.029999999999</v>
      </c>
      <c r="AA21" s="21">
        <f t="shared" si="5"/>
        <v>-0.038815206269972514</v>
      </c>
      <c r="AC21" s="9">
        <v>1019604.94</v>
      </c>
      <c r="AE21" s="9">
        <v>980258.24</v>
      </c>
      <c r="AG21" s="9">
        <f t="shared" si="6"/>
        <v>39346.69999999995</v>
      </c>
      <c r="AI21" s="21">
        <f t="shared" si="7"/>
        <v>0.04013911681068853</v>
      </c>
    </row>
    <row r="22" spans="1:35" ht="12.75" outlineLevel="1">
      <c r="A22" s="1" t="s">
        <v>131</v>
      </c>
      <c r="B22" s="16" t="s">
        <v>132</v>
      </c>
      <c r="C22" s="1" t="s">
        <v>133</v>
      </c>
      <c r="E22" s="5">
        <v>15940.7</v>
      </c>
      <c r="G22" s="5">
        <v>0</v>
      </c>
      <c r="I22" s="9">
        <f t="shared" si="0"/>
        <v>15940.7</v>
      </c>
      <c r="K22" s="21" t="str">
        <f t="shared" si="1"/>
        <v>N.M.</v>
      </c>
      <c r="M22" s="9">
        <v>50788.41</v>
      </c>
      <c r="O22" s="9">
        <v>0</v>
      </c>
      <c r="Q22" s="9">
        <f t="shared" si="2"/>
        <v>50788.41</v>
      </c>
      <c r="S22" s="21" t="str">
        <f t="shared" si="3"/>
        <v>N.M.</v>
      </c>
      <c r="U22" s="9">
        <v>50788.41</v>
      </c>
      <c r="W22" s="9">
        <v>0</v>
      </c>
      <c r="Y22" s="9">
        <f t="shared" si="4"/>
        <v>50788.41</v>
      </c>
      <c r="AA22" s="21" t="str">
        <f t="shared" si="5"/>
        <v>N.M.</v>
      </c>
      <c r="AC22" s="9">
        <v>123322.76</v>
      </c>
      <c r="AE22" s="9">
        <v>0</v>
      </c>
      <c r="AG22" s="9">
        <f t="shared" si="6"/>
        <v>123322.76</v>
      </c>
      <c r="AI22" s="21" t="str">
        <f t="shared" si="7"/>
        <v>N.M.</v>
      </c>
    </row>
    <row r="23" spans="1:35" ht="12.75" outlineLevel="1">
      <c r="A23" s="1" t="s">
        <v>134</v>
      </c>
      <c r="B23" s="16" t="s">
        <v>135</v>
      </c>
      <c r="C23" s="1" t="s">
        <v>136</v>
      </c>
      <c r="E23" s="5">
        <v>3354019.9</v>
      </c>
      <c r="G23" s="5">
        <v>2809731.95</v>
      </c>
      <c r="I23" s="9">
        <f t="shared" si="0"/>
        <v>544287.9499999997</v>
      </c>
      <c r="K23" s="21">
        <f t="shared" si="1"/>
        <v>0.19371525814054955</v>
      </c>
      <c r="M23" s="9">
        <v>8096320.69</v>
      </c>
      <c r="O23" s="9">
        <v>9310214.21</v>
      </c>
      <c r="Q23" s="9">
        <f t="shared" si="2"/>
        <v>-1213893.5200000005</v>
      </c>
      <c r="S23" s="21">
        <f t="shared" si="3"/>
        <v>-0.13038298503338092</v>
      </c>
      <c r="U23" s="9">
        <v>8096320.69</v>
      </c>
      <c r="W23" s="9">
        <v>9310214.21</v>
      </c>
      <c r="Y23" s="9">
        <f t="shared" si="4"/>
        <v>-1213893.5200000005</v>
      </c>
      <c r="AA23" s="21">
        <f t="shared" si="5"/>
        <v>-0.13038298503338092</v>
      </c>
      <c r="AC23" s="9">
        <v>37245879.03</v>
      </c>
      <c r="AE23" s="9">
        <v>32649150.32</v>
      </c>
      <c r="AG23" s="9">
        <f t="shared" si="6"/>
        <v>4596728.710000001</v>
      </c>
      <c r="AI23" s="21">
        <f t="shared" si="7"/>
        <v>0.14079167956735975</v>
      </c>
    </row>
    <row r="24" spans="1:35" ht="12.75" outlineLevel="1">
      <c r="A24" s="1" t="s">
        <v>137</v>
      </c>
      <c r="B24" s="16" t="s">
        <v>138</v>
      </c>
      <c r="C24" s="1" t="s">
        <v>139</v>
      </c>
      <c r="E24" s="5">
        <v>2537.07</v>
      </c>
      <c r="G24" s="5">
        <v>2511.92</v>
      </c>
      <c r="I24" s="9">
        <f t="shared" si="0"/>
        <v>25.15000000000009</v>
      </c>
      <c r="K24" s="21">
        <f t="shared" si="1"/>
        <v>0.01001226153699166</v>
      </c>
      <c r="M24" s="9">
        <v>7129.79</v>
      </c>
      <c r="O24" s="9">
        <v>7356.19</v>
      </c>
      <c r="Q24" s="9">
        <f t="shared" si="2"/>
        <v>-226.39999999999964</v>
      </c>
      <c r="S24" s="21">
        <f t="shared" si="3"/>
        <v>-0.03077680157799073</v>
      </c>
      <c r="U24" s="9">
        <v>7129.79</v>
      </c>
      <c r="W24" s="9">
        <v>7356.19</v>
      </c>
      <c r="Y24" s="9">
        <f t="shared" si="4"/>
        <v>-226.39999999999964</v>
      </c>
      <c r="AA24" s="21">
        <f t="shared" si="5"/>
        <v>-0.03077680157799073</v>
      </c>
      <c r="AC24" s="9">
        <v>28658.19</v>
      </c>
      <c r="AE24" s="9">
        <v>28493.15</v>
      </c>
      <c r="AG24" s="9">
        <f t="shared" si="6"/>
        <v>165.03999999999724</v>
      </c>
      <c r="AI24" s="21">
        <f t="shared" si="7"/>
        <v>0.005792269370006378</v>
      </c>
    </row>
    <row r="25" spans="1:35" ht="12.75" outlineLevel="1">
      <c r="A25" s="1" t="s">
        <v>140</v>
      </c>
      <c r="B25" s="16" t="s">
        <v>141</v>
      </c>
      <c r="C25" s="1" t="s">
        <v>142</v>
      </c>
      <c r="E25" s="5">
        <v>66778.67</v>
      </c>
      <c r="G25" s="5">
        <v>66908.85</v>
      </c>
      <c r="I25" s="9">
        <f t="shared" si="0"/>
        <v>-130.18000000000757</v>
      </c>
      <c r="K25" s="21">
        <f t="shared" si="1"/>
        <v>-0.0019456320053327408</v>
      </c>
      <c r="M25" s="9">
        <v>194759.8</v>
      </c>
      <c r="O25" s="9">
        <v>182621.32</v>
      </c>
      <c r="Q25" s="9">
        <f t="shared" si="2"/>
        <v>12138.479999999981</v>
      </c>
      <c r="S25" s="21">
        <f t="shared" si="3"/>
        <v>0.0664680334147184</v>
      </c>
      <c r="U25" s="9">
        <v>194759.8</v>
      </c>
      <c r="W25" s="9">
        <v>182621.32</v>
      </c>
      <c r="Y25" s="9">
        <f t="shared" si="4"/>
        <v>12138.479999999981</v>
      </c>
      <c r="AA25" s="21">
        <f t="shared" si="5"/>
        <v>0.0664680334147184</v>
      </c>
      <c r="AC25" s="9">
        <v>787681.76</v>
      </c>
      <c r="AE25" s="9">
        <v>531789.52</v>
      </c>
      <c r="AG25" s="9">
        <f t="shared" si="6"/>
        <v>255892.24</v>
      </c>
      <c r="AI25" s="21">
        <f t="shared" si="7"/>
        <v>0.4811908290332611</v>
      </c>
    </row>
    <row r="26" spans="1:35" ht="12.75" outlineLevel="1">
      <c r="A26" s="1" t="s">
        <v>143</v>
      </c>
      <c r="B26" s="16" t="s">
        <v>144</v>
      </c>
      <c r="C26" s="1" t="s">
        <v>145</v>
      </c>
      <c r="E26" s="5">
        <v>11150380.55</v>
      </c>
      <c r="G26" s="5">
        <v>19319765.33</v>
      </c>
      <c r="I26" s="9">
        <f t="shared" si="0"/>
        <v>-8169384.7799999975</v>
      </c>
      <c r="K26" s="21">
        <f t="shared" si="1"/>
        <v>-0.42285113925863604</v>
      </c>
      <c r="M26" s="9">
        <v>33225543.58</v>
      </c>
      <c r="O26" s="9">
        <v>67490185.67</v>
      </c>
      <c r="Q26" s="9">
        <f t="shared" si="2"/>
        <v>-34264642.09</v>
      </c>
      <c r="S26" s="21">
        <f t="shared" si="3"/>
        <v>-0.5076981452909374</v>
      </c>
      <c r="U26" s="9">
        <v>33225543.58</v>
      </c>
      <c r="W26" s="9">
        <v>67490185.67</v>
      </c>
      <c r="Y26" s="9">
        <f t="shared" si="4"/>
        <v>-34264642.09</v>
      </c>
      <c r="AA26" s="21">
        <f t="shared" si="5"/>
        <v>-0.5076981452909374</v>
      </c>
      <c r="AC26" s="9">
        <v>141702344.28</v>
      </c>
      <c r="AE26" s="9">
        <v>313729191.02</v>
      </c>
      <c r="AG26" s="9">
        <f t="shared" si="6"/>
        <v>-172026846.73999998</v>
      </c>
      <c r="AI26" s="21">
        <f t="shared" si="7"/>
        <v>-0.5483291056873104</v>
      </c>
    </row>
    <row r="27" spans="1:35" ht="12.75" outlineLevel="1">
      <c r="A27" s="1" t="s">
        <v>146</v>
      </c>
      <c r="B27" s="16" t="s">
        <v>147</v>
      </c>
      <c r="C27" s="1" t="s">
        <v>148</v>
      </c>
      <c r="E27" s="5">
        <v>0</v>
      </c>
      <c r="G27" s="5">
        <v>37521.07</v>
      </c>
      <c r="I27" s="9">
        <f t="shared" si="0"/>
        <v>-37521.07</v>
      </c>
      <c r="K27" s="21" t="str">
        <f t="shared" si="1"/>
        <v>N.M.</v>
      </c>
      <c r="M27" s="9">
        <v>0</v>
      </c>
      <c r="O27" s="9">
        <v>-153744.73</v>
      </c>
      <c r="Q27" s="9">
        <f t="shared" si="2"/>
        <v>153744.73</v>
      </c>
      <c r="S27" s="21" t="str">
        <f t="shared" si="3"/>
        <v>N.M.</v>
      </c>
      <c r="U27" s="9">
        <v>0</v>
      </c>
      <c r="W27" s="9">
        <v>-153744.73</v>
      </c>
      <c r="Y27" s="9">
        <f t="shared" si="4"/>
        <v>153744.73</v>
      </c>
      <c r="AA27" s="21" t="str">
        <f t="shared" si="5"/>
        <v>N.M.</v>
      </c>
      <c r="AC27" s="9">
        <v>272750.08</v>
      </c>
      <c r="AE27" s="9">
        <v>1468047.03</v>
      </c>
      <c r="AG27" s="9">
        <f t="shared" si="6"/>
        <v>-1195296.95</v>
      </c>
      <c r="AI27" s="21">
        <f t="shared" si="7"/>
        <v>-0.8142088949289314</v>
      </c>
    </row>
    <row r="28" spans="1:35" ht="12.75" outlineLevel="1">
      <c r="A28" s="1" t="s">
        <v>149</v>
      </c>
      <c r="B28" s="16" t="s">
        <v>150</v>
      </c>
      <c r="C28" s="1" t="s">
        <v>151</v>
      </c>
      <c r="E28" s="5">
        <v>-11093148.42</v>
      </c>
      <c r="G28" s="5">
        <v>-18488761.03</v>
      </c>
      <c r="I28" s="9">
        <f t="shared" si="0"/>
        <v>7395612.610000001</v>
      </c>
      <c r="K28" s="21">
        <f t="shared" si="1"/>
        <v>0.40000585209575834</v>
      </c>
      <c r="M28" s="9">
        <v>-32280858.37</v>
      </c>
      <c r="O28" s="9">
        <v>-62269822</v>
      </c>
      <c r="Q28" s="9">
        <f t="shared" si="2"/>
        <v>29988963.63</v>
      </c>
      <c r="S28" s="21">
        <f t="shared" si="3"/>
        <v>0.4815970668745448</v>
      </c>
      <c r="U28" s="9">
        <v>-32280858.37</v>
      </c>
      <c r="W28" s="9">
        <v>-62269822</v>
      </c>
      <c r="Y28" s="9">
        <f t="shared" si="4"/>
        <v>29988963.63</v>
      </c>
      <c r="AA28" s="21">
        <f t="shared" si="5"/>
        <v>0.4815970668745448</v>
      </c>
      <c r="AC28" s="9">
        <v>-137563644.91</v>
      </c>
      <c r="AE28" s="9">
        <v>-302870277.98</v>
      </c>
      <c r="AG28" s="9">
        <f t="shared" si="6"/>
        <v>165306633.07000002</v>
      </c>
      <c r="AI28" s="21">
        <f t="shared" si="7"/>
        <v>0.5458001167117363</v>
      </c>
    </row>
    <row r="29" spans="1:35" ht="12.75" outlineLevel="1">
      <c r="A29" s="1" t="s">
        <v>152</v>
      </c>
      <c r="B29" s="16" t="s">
        <v>153</v>
      </c>
      <c r="C29" s="1" t="s">
        <v>154</v>
      </c>
      <c r="E29" s="5">
        <v>0</v>
      </c>
      <c r="G29" s="5">
        <v>0</v>
      </c>
      <c r="I29" s="9">
        <f t="shared" si="0"/>
        <v>0</v>
      </c>
      <c r="K29" s="21">
        <f t="shared" si="1"/>
        <v>0</v>
      </c>
      <c r="M29" s="9">
        <v>0</v>
      </c>
      <c r="O29" s="9">
        <v>-318390.08</v>
      </c>
      <c r="Q29" s="9">
        <f t="shared" si="2"/>
        <v>318390.08</v>
      </c>
      <c r="S29" s="21" t="str">
        <f t="shared" si="3"/>
        <v>N.M.</v>
      </c>
      <c r="U29" s="9">
        <v>0</v>
      </c>
      <c r="W29" s="9">
        <v>-318390.08</v>
      </c>
      <c r="Y29" s="9">
        <f t="shared" si="4"/>
        <v>318390.08</v>
      </c>
      <c r="AA29" s="21" t="str">
        <f t="shared" si="5"/>
        <v>N.M.</v>
      </c>
      <c r="AC29" s="9">
        <v>0</v>
      </c>
      <c r="AE29" s="9">
        <v>-1235940.78</v>
      </c>
      <c r="AG29" s="9">
        <f t="shared" si="6"/>
        <v>1235940.78</v>
      </c>
      <c r="AI29" s="21" t="str">
        <f t="shared" si="7"/>
        <v>N.M.</v>
      </c>
    </row>
    <row r="30" spans="1:35" ht="12.75" outlineLevel="1">
      <c r="A30" s="1" t="s">
        <v>155</v>
      </c>
      <c r="B30" s="16" t="s">
        <v>156</v>
      </c>
      <c r="C30" s="1" t="s">
        <v>157</v>
      </c>
      <c r="E30" s="5">
        <v>0</v>
      </c>
      <c r="G30" s="5">
        <v>-236661</v>
      </c>
      <c r="I30" s="9">
        <f t="shared" si="0"/>
        <v>236661</v>
      </c>
      <c r="K30" s="21" t="str">
        <f t="shared" si="1"/>
        <v>N.M.</v>
      </c>
      <c r="M30" s="9">
        <v>0</v>
      </c>
      <c r="O30" s="9">
        <v>-313128.86</v>
      </c>
      <c r="Q30" s="9">
        <f t="shared" si="2"/>
        <v>313128.86</v>
      </c>
      <c r="S30" s="21" t="str">
        <f t="shared" si="3"/>
        <v>N.M.</v>
      </c>
      <c r="U30" s="9">
        <v>0</v>
      </c>
      <c r="W30" s="9">
        <v>-313128.86</v>
      </c>
      <c r="Y30" s="9">
        <f t="shared" si="4"/>
        <v>313128.86</v>
      </c>
      <c r="AA30" s="21" t="str">
        <f t="shared" si="5"/>
        <v>N.M.</v>
      </c>
      <c r="AC30" s="9">
        <v>99113.07</v>
      </c>
      <c r="AE30" s="9">
        <v>-6165487.86</v>
      </c>
      <c r="AG30" s="9">
        <f t="shared" si="6"/>
        <v>6264600.930000001</v>
      </c>
      <c r="AI30" s="21">
        <f t="shared" si="7"/>
        <v>1.016075462680418</v>
      </c>
    </row>
    <row r="31" spans="1:35" ht="12.75" outlineLevel="1">
      <c r="A31" s="1" t="s">
        <v>158</v>
      </c>
      <c r="B31" s="16" t="s">
        <v>159</v>
      </c>
      <c r="C31" s="1" t="s">
        <v>160</v>
      </c>
      <c r="E31" s="5">
        <v>157514.24</v>
      </c>
      <c r="G31" s="5">
        <v>204129.9</v>
      </c>
      <c r="I31" s="9">
        <f t="shared" si="0"/>
        <v>-46615.66</v>
      </c>
      <c r="K31" s="21">
        <f t="shared" si="1"/>
        <v>-0.22836272393216284</v>
      </c>
      <c r="M31" s="9">
        <v>577748.47</v>
      </c>
      <c r="O31" s="9">
        <v>487933.3</v>
      </c>
      <c r="Q31" s="9">
        <f t="shared" si="2"/>
        <v>89815.16999999998</v>
      </c>
      <c r="S31" s="21">
        <f t="shared" si="3"/>
        <v>0.18407263861679451</v>
      </c>
      <c r="U31" s="9">
        <v>577748.47</v>
      </c>
      <c r="W31" s="9">
        <v>487933.3</v>
      </c>
      <c r="Y31" s="9">
        <f t="shared" si="4"/>
        <v>89815.16999999998</v>
      </c>
      <c r="AA31" s="21">
        <f t="shared" si="5"/>
        <v>0.18407263861679451</v>
      </c>
      <c r="AC31" s="9">
        <v>1834548.83</v>
      </c>
      <c r="AE31" s="9">
        <v>1801174.22</v>
      </c>
      <c r="AG31" s="9">
        <f t="shared" si="6"/>
        <v>33374.6100000001</v>
      </c>
      <c r="AI31" s="21">
        <f t="shared" si="7"/>
        <v>0.018529362473331482</v>
      </c>
    </row>
    <row r="32" spans="1:35" ht="12.75" outlineLevel="1">
      <c r="A32" s="1" t="s">
        <v>161</v>
      </c>
      <c r="B32" s="16" t="s">
        <v>162</v>
      </c>
      <c r="C32" s="1" t="s">
        <v>163</v>
      </c>
      <c r="E32" s="5">
        <v>3136915.21</v>
      </c>
      <c r="G32" s="5">
        <v>1566679.71</v>
      </c>
      <c r="I32" s="9">
        <f t="shared" si="0"/>
        <v>1570235.5</v>
      </c>
      <c r="K32" s="21">
        <f t="shared" si="1"/>
        <v>1.0022696342955766</v>
      </c>
      <c r="M32" s="9">
        <v>10367927.44</v>
      </c>
      <c r="O32" s="9">
        <v>4739362.72</v>
      </c>
      <c r="Q32" s="9">
        <f t="shared" si="2"/>
        <v>5628564.72</v>
      </c>
      <c r="S32" s="21">
        <f t="shared" si="3"/>
        <v>1.1876205837226994</v>
      </c>
      <c r="U32" s="9">
        <v>10367927.44</v>
      </c>
      <c r="W32" s="9">
        <v>4739362.72</v>
      </c>
      <c r="Y32" s="9">
        <f t="shared" si="4"/>
        <v>5628564.72</v>
      </c>
      <c r="AA32" s="21">
        <f t="shared" si="5"/>
        <v>1.1876205837226994</v>
      </c>
      <c r="AC32" s="9">
        <v>37026236.14</v>
      </c>
      <c r="AE32" s="9">
        <v>22891455.689999998</v>
      </c>
      <c r="AG32" s="9">
        <f t="shared" si="6"/>
        <v>14134780.450000003</v>
      </c>
      <c r="AI32" s="21">
        <f t="shared" si="7"/>
        <v>0.6174697075369786</v>
      </c>
    </row>
    <row r="33" spans="1:35" ht="12.75" outlineLevel="1">
      <c r="A33" s="1" t="s">
        <v>164</v>
      </c>
      <c r="B33" s="16" t="s">
        <v>165</v>
      </c>
      <c r="C33" s="1" t="s">
        <v>166</v>
      </c>
      <c r="E33" s="5">
        <v>187552.47</v>
      </c>
      <c r="G33" s="5">
        <v>160210.91</v>
      </c>
      <c r="I33" s="9">
        <f t="shared" si="0"/>
        <v>27341.559999999998</v>
      </c>
      <c r="K33" s="21">
        <f t="shared" si="1"/>
        <v>0.17065978840017823</v>
      </c>
      <c r="M33" s="9">
        <v>631433.99</v>
      </c>
      <c r="O33" s="9">
        <v>502476.69</v>
      </c>
      <c r="Q33" s="9">
        <f t="shared" si="2"/>
        <v>128957.29999999999</v>
      </c>
      <c r="S33" s="21">
        <f t="shared" si="3"/>
        <v>0.2566433479730174</v>
      </c>
      <c r="U33" s="9">
        <v>631433.99</v>
      </c>
      <c r="W33" s="9">
        <v>502476.69</v>
      </c>
      <c r="Y33" s="9">
        <f t="shared" si="4"/>
        <v>128957.29999999999</v>
      </c>
      <c r="AA33" s="21">
        <f t="shared" si="5"/>
        <v>0.2566433479730174</v>
      </c>
      <c r="AC33" s="9">
        <v>2203411.96</v>
      </c>
      <c r="AE33" s="9">
        <v>1806226.22</v>
      </c>
      <c r="AG33" s="9">
        <f t="shared" si="6"/>
        <v>397185.74</v>
      </c>
      <c r="AI33" s="21">
        <f t="shared" si="7"/>
        <v>0.21989811442334173</v>
      </c>
    </row>
    <row r="34" spans="1:35" ht="12.75" outlineLevel="1">
      <c r="A34" s="1" t="s">
        <v>167</v>
      </c>
      <c r="B34" s="16" t="s">
        <v>168</v>
      </c>
      <c r="C34" s="1" t="s">
        <v>169</v>
      </c>
      <c r="E34" s="5">
        <v>-2852425.85</v>
      </c>
      <c r="G34" s="5">
        <v>-602198.33</v>
      </c>
      <c r="I34" s="9">
        <f t="shared" si="0"/>
        <v>-2250227.52</v>
      </c>
      <c r="K34" s="21">
        <f t="shared" si="1"/>
        <v>-3.736688409614155</v>
      </c>
      <c r="M34" s="9">
        <v>-8795609.32</v>
      </c>
      <c r="O34" s="9">
        <v>-2010139.77</v>
      </c>
      <c r="Q34" s="9">
        <f t="shared" si="2"/>
        <v>-6785469.550000001</v>
      </c>
      <c r="S34" s="21">
        <f t="shared" si="3"/>
        <v>-3.3756207659132085</v>
      </c>
      <c r="U34" s="9">
        <v>-8795609.32</v>
      </c>
      <c r="W34" s="9">
        <v>-2010139.77</v>
      </c>
      <c r="Y34" s="9">
        <f t="shared" si="4"/>
        <v>-6785469.550000001</v>
      </c>
      <c r="AA34" s="21">
        <f t="shared" si="5"/>
        <v>-3.3756207659132085</v>
      </c>
      <c r="AC34" s="9">
        <v>-23518024.85</v>
      </c>
      <c r="AE34" s="9">
        <v>-5735446.52</v>
      </c>
      <c r="AG34" s="9">
        <f t="shared" si="6"/>
        <v>-17782578.330000002</v>
      </c>
      <c r="AI34" s="21">
        <f t="shared" si="7"/>
        <v>-3.1004697311692486</v>
      </c>
    </row>
    <row r="35" spans="1:35" ht="12.75" outlineLevel="1">
      <c r="A35" s="1" t="s">
        <v>170</v>
      </c>
      <c r="B35" s="16" t="s">
        <v>171</v>
      </c>
      <c r="C35" s="1" t="s">
        <v>172</v>
      </c>
      <c r="E35" s="5">
        <v>-44625</v>
      </c>
      <c r="G35" s="5">
        <v>-20892</v>
      </c>
      <c r="I35" s="9">
        <f t="shared" si="0"/>
        <v>-23733</v>
      </c>
      <c r="K35" s="21">
        <f t="shared" si="1"/>
        <v>-1.1359850660539919</v>
      </c>
      <c r="M35" s="9">
        <v>-127848</v>
      </c>
      <c r="O35" s="9">
        <v>-113028</v>
      </c>
      <c r="Q35" s="9">
        <f t="shared" si="2"/>
        <v>-14820</v>
      </c>
      <c r="S35" s="21">
        <f t="shared" si="3"/>
        <v>-0.13111795307357468</v>
      </c>
      <c r="U35" s="9">
        <v>-127848</v>
      </c>
      <c r="W35" s="9">
        <v>-113028</v>
      </c>
      <c r="Y35" s="9">
        <f t="shared" si="4"/>
        <v>-14820</v>
      </c>
      <c r="AA35" s="21">
        <f t="shared" si="5"/>
        <v>-0.13111795307357468</v>
      </c>
      <c r="AC35" s="9">
        <v>-247651.41</v>
      </c>
      <c r="AE35" s="9">
        <v>-336740.83</v>
      </c>
      <c r="AG35" s="9">
        <f t="shared" si="6"/>
        <v>89089.42000000001</v>
      </c>
      <c r="AI35" s="21">
        <f t="shared" si="7"/>
        <v>0.2645637596129938</v>
      </c>
    </row>
    <row r="36" spans="1:35" ht="12.75" outlineLevel="1">
      <c r="A36" s="1" t="s">
        <v>173</v>
      </c>
      <c r="B36" s="16" t="s">
        <v>174</v>
      </c>
      <c r="C36" s="1" t="s">
        <v>175</v>
      </c>
      <c r="E36" s="5">
        <v>0</v>
      </c>
      <c r="G36" s="5">
        <v>-14773</v>
      </c>
      <c r="I36" s="9">
        <f t="shared" si="0"/>
        <v>14773</v>
      </c>
      <c r="K36" s="21" t="str">
        <f t="shared" si="1"/>
        <v>N.M.</v>
      </c>
      <c r="M36" s="9">
        <v>0</v>
      </c>
      <c r="O36" s="9">
        <v>-123151</v>
      </c>
      <c r="Q36" s="9">
        <f t="shared" si="2"/>
        <v>123151</v>
      </c>
      <c r="S36" s="21" t="str">
        <f t="shared" si="3"/>
        <v>N.M.</v>
      </c>
      <c r="U36" s="9">
        <v>0</v>
      </c>
      <c r="W36" s="9">
        <v>-123151</v>
      </c>
      <c r="Y36" s="9">
        <f t="shared" si="4"/>
        <v>123151</v>
      </c>
      <c r="AA36" s="21" t="str">
        <f t="shared" si="5"/>
        <v>N.M.</v>
      </c>
      <c r="AC36" s="9">
        <v>-326990.45</v>
      </c>
      <c r="AE36" s="9">
        <v>-4230460</v>
      </c>
      <c r="AG36" s="9">
        <f t="shared" si="6"/>
        <v>3903469.55</v>
      </c>
      <c r="AI36" s="21">
        <f t="shared" si="7"/>
        <v>0.9227056986710664</v>
      </c>
    </row>
    <row r="37" spans="1:35" ht="12.75" outlineLevel="1">
      <c r="A37" s="1" t="s">
        <v>176</v>
      </c>
      <c r="B37" s="16" t="s">
        <v>177</v>
      </c>
      <c r="C37" s="1" t="s">
        <v>178</v>
      </c>
      <c r="E37" s="5">
        <v>-80027.11</v>
      </c>
      <c r="G37" s="5">
        <v>-191968.95</v>
      </c>
      <c r="I37" s="9">
        <f t="shared" si="0"/>
        <v>111941.84000000001</v>
      </c>
      <c r="K37" s="21">
        <f t="shared" si="1"/>
        <v>0.583124718867296</v>
      </c>
      <c r="M37" s="9">
        <v>149280.31</v>
      </c>
      <c r="O37" s="9">
        <v>-1686160.44</v>
      </c>
      <c r="Q37" s="9">
        <f t="shared" si="2"/>
        <v>1835440.75</v>
      </c>
      <c r="S37" s="21">
        <f t="shared" si="3"/>
        <v>1.0885326843511998</v>
      </c>
      <c r="U37" s="9">
        <v>149280.31</v>
      </c>
      <c r="W37" s="9">
        <v>-1686160.44</v>
      </c>
      <c r="Y37" s="9">
        <f t="shared" si="4"/>
        <v>1835440.75</v>
      </c>
      <c r="AA37" s="21">
        <f t="shared" si="5"/>
        <v>1.0885326843511998</v>
      </c>
      <c r="AC37" s="9">
        <v>1266288.13</v>
      </c>
      <c r="AE37" s="9">
        <v>-685893.92</v>
      </c>
      <c r="AG37" s="9">
        <f t="shared" si="6"/>
        <v>1952182.0499999998</v>
      </c>
      <c r="AI37" s="21">
        <f t="shared" si="7"/>
        <v>2.84618655024672</v>
      </c>
    </row>
    <row r="38" spans="1:35" ht="12.75" outlineLevel="1">
      <c r="A38" s="1" t="s">
        <v>179</v>
      </c>
      <c r="B38" s="16" t="s">
        <v>180</v>
      </c>
      <c r="C38" s="1" t="s">
        <v>181</v>
      </c>
      <c r="E38" s="5">
        <v>354831.07</v>
      </c>
      <c r="G38" s="5">
        <v>181516.78</v>
      </c>
      <c r="I38" s="9">
        <f t="shared" si="0"/>
        <v>173314.29</v>
      </c>
      <c r="K38" s="21">
        <f t="shared" si="1"/>
        <v>0.9548113953982658</v>
      </c>
      <c r="M38" s="9">
        <v>1655013.96</v>
      </c>
      <c r="O38" s="9">
        <v>-1422668.94</v>
      </c>
      <c r="Q38" s="9">
        <f t="shared" si="2"/>
        <v>3077682.9</v>
      </c>
      <c r="S38" s="21">
        <f t="shared" si="3"/>
        <v>2.1633162947944866</v>
      </c>
      <c r="U38" s="9">
        <v>1655013.96</v>
      </c>
      <c r="W38" s="9">
        <v>-1422668.94</v>
      </c>
      <c r="Y38" s="9">
        <f t="shared" si="4"/>
        <v>3077682.9</v>
      </c>
      <c r="AA38" s="21">
        <f t="shared" si="5"/>
        <v>2.1633162947944866</v>
      </c>
      <c r="AC38" s="9">
        <v>278842.6</v>
      </c>
      <c r="AE38" s="9">
        <v>-2114499.35</v>
      </c>
      <c r="AG38" s="9">
        <f t="shared" si="6"/>
        <v>2393341.95</v>
      </c>
      <c r="AI38" s="21">
        <f t="shared" si="7"/>
        <v>1.1318716886812947</v>
      </c>
    </row>
    <row r="39" spans="1:35" ht="12.75" outlineLevel="1">
      <c r="A39" s="1" t="s">
        <v>182</v>
      </c>
      <c r="B39" s="16" t="s">
        <v>183</v>
      </c>
      <c r="C39" s="1" t="s">
        <v>184</v>
      </c>
      <c r="E39" s="5">
        <v>-364330.34</v>
      </c>
      <c r="G39" s="5">
        <v>780790.66</v>
      </c>
      <c r="I39" s="9">
        <f t="shared" si="0"/>
        <v>-1145121</v>
      </c>
      <c r="K39" s="21">
        <f t="shared" si="1"/>
        <v>-1.466617185200448</v>
      </c>
      <c r="M39" s="9">
        <v>-1223708.81</v>
      </c>
      <c r="O39" s="9">
        <v>999504.86</v>
      </c>
      <c r="Q39" s="9">
        <f t="shared" si="2"/>
        <v>-2223213.67</v>
      </c>
      <c r="S39" s="21">
        <f t="shared" si="3"/>
        <v>-2.2243150173376844</v>
      </c>
      <c r="U39" s="9">
        <v>-1223708.81</v>
      </c>
      <c r="W39" s="9">
        <v>999504.86</v>
      </c>
      <c r="Y39" s="9">
        <f t="shared" si="4"/>
        <v>-2223213.67</v>
      </c>
      <c r="AA39" s="21">
        <f t="shared" si="5"/>
        <v>-2.2243150173376844</v>
      </c>
      <c r="AC39" s="9">
        <v>-1024094.73</v>
      </c>
      <c r="AE39" s="9">
        <v>11884467.17</v>
      </c>
      <c r="AG39" s="9">
        <f t="shared" si="6"/>
        <v>-12908561.9</v>
      </c>
      <c r="AI39" s="21">
        <f t="shared" si="7"/>
        <v>-1.0861708577549969</v>
      </c>
    </row>
    <row r="40" spans="1:35" ht="12.75" outlineLevel="1">
      <c r="A40" s="1" t="s">
        <v>185</v>
      </c>
      <c r="B40" s="16" t="s">
        <v>186</v>
      </c>
      <c r="C40" s="1" t="s">
        <v>187</v>
      </c>
      <c r="E40" s="5">
        <v>-1174166.73</v>
      </c>
      <c r="G40" s="5">
        <v>-760828.67</v>
      </c>
      <c r="I40" s="9">
        <f t="shared" si="0"/>
        <v>-413338.05999999994</v>
      </c>
      <c r="K40" s="21">
        <f t="shared" si="1"/>
        <v>-0.5432735072930414</v>
      </c>
      <c r="M40" s="9">
        <v>-2924778.36</v>
      </c>
      <c r="O40" s="9">
        <v>-2415247.85</v>
      </c>
      <c r="Q40" s="9">
        <f t="shared" si="2"/>
        <v>-509530.5099999998</v>
      </c>
      <c r="S40" s="21">
        <f t="shared" si="3"/>
        <v>-0.2109640673109386</v>
      </c>
      <c r="U40" s="9">
        <v>-2924778.36</v>
      </c>
      <c r="W40" s="9">
        <v>-2415247.85</v>
      </c>
      <c r="Y40" s="9">
        <f t="shared" si="4"/>
        <v>-509530.5099999998</v>
      </c>
      <c r="AA40" s="21">
        <f t="shared" si="5"/>
        <v>-0.2109640673109386</v>
      </c>
      <c r="AC40" s="9">
        <v>-8972343.4</v>
      </c>
      <c r="AE40" s="9">
        <v>-14930149.209999999</v>
      </c>
      <c r="AG40" s="9">
        <f t="shared" si="6"/>
        <v>5957805.809999999</v>
      </c>
      <c r="AI40" s="21">
        <f t="shared" si="7"/>
        <v>0.3990452959445004</v>
      </c>
    </row>
    <row r="41" spans="1:35" ht="12.75" outlineLevel="1">
      <c r="A41" s="1" t="s">
        <v>188</v>
      </c>
      <c r="B41" s="16" t="s">
        <v>189</v>
      </c>
      <c r="C41" s="1" t="s">
        <v>190</v>
      </c>
      <c r="E41" s="5">
        <v>-44481.93</v>
      </c>
      <c r="G41" s="5">
        <v>-82603.07</v>
      </c>
      <c r="I41" s="9">
        <f t="shared" si="0"/>
        <v>38121.14000000001</v>
      </c>
      <c r="K41" s="21">
        <f t="shared" si="1"/>
        <v>0.461497859583185</v>
      </c>
      <c r="M41" s="9">
        <v>-118686.29</v>
      </c>
      <c r="O41" s="9">
        <v>-137219.71</v>
      </c>
      <c r="Q41" s="9">
        <f t="shared" si="2"/>
        <v>18533.42</v>
      </c>
      <c r="S41" s="21">
        <f t="shared" si="3"/>
        <v>0.13506383303098365</v>
      </c>
      <c r="U41" s="9">
        <v>-118686.29</v>
      </c>
      <c r="W41" s="9">
        <v>-137219.71</v>
      </c>
      <c r="Y41" s="9">
        <f t="shared" si="4"/>
        <v>18533.42</v>
      </c>
      <c r="AA41" s="21">
        <f t="shared" si="5"/>
        <v>0.13506383303098365</v>
      </c>
      <c r="AC41" s="9">
        <v>-496312.08</v>
      </c>
      <c r="AE41" s="9">
        <v>-473379.67</v>
      </c>
      <c r="AG41" s="9">
        <f t="shared" si="6"/>
        <v>-22932.410000000033</v>
      </c>
      <c r="AI41" s="21">
        <f t="shared" si="7"/>
        <v>-0.04844401112536167</v>
      </c>
    </row>
    <row r="42" spans="1:35" ht="12.75" outlineLevel="1">
      <c r="A42" s="1" t="s">
        <v>191</v>
      </c>
      <c r="B42" s="16" t="s">
        <v>192</v>
      </c>
      <c r="C42" s="1" t="s">
        <v>193</v>
      </c>
      <c r="E42" s="5">
        <v>-214093.57</v>
      </c>
      <c r="G42" s="5">
        <v>-141713.45</v>
      </c>
      <c r="I42" s="9">
        <f aca="true" t="shared" si="8" ref="I42:I73">+E42-G42</f>
        <v>-72380.12</v>
      </c>
      <c r="K42" s="21">
        <f aca="true" t="shared" si="9" ref="K42:K73">IF(G42&lt;0,IF(I42=0,0,IF(OR(G42=0,E42=0),"N.M.",IF(ABS(I42/G42)&gt;=10,"N.M.",I42/(-G42)))),IF(I42=0,0,IF(OR(G42=0,E42=0),"N.M.",IF(ABS(I42/G42)&gt;=10,"N.M.",I42/G42))))</f>
        <v>-0.5107498264984727</v>
      </c>
      <c r="M42" s="9">
        <v>-422499.48</v>
      </c>
      <c r="O42" s="9">
        <v>-544893.12</v>
      </c>
      <c r="Q42" s="9">
        <f aca="true" t="shared" si="10" ref="Q42:Q73">+M42-O42</f>
        <v>122393.64000000001</v>
      </c>
      <c r="S42" s="21">
        <f aca="true" t="shared" si="11" ref="S42:S73">IF(O42&lt;0,IF(Q42=0,0,IF(OR(O42=0,M42=0),"N.M.",IF(ABS(Q42/O42)&gt;=10,"N.M.",Q42/(-O42)))),IF(Q42=0,0,IF(OR(O42=0,M42=0),"N.M.",IF(ABS(Q42/O42)&gt;=10,"N.M.",Q42/O42))))</f>
        <v>0.22461953639642213</v>
      </c>
      <c r="U42" s="9">
        <v>-422499.48</v>
      </c>
      <c r="W42" s="9">
        <v>-544893.12</v>
      </c>
      <c r="Y42" s="9">
        <f aca="true" t="shared" si="12" ref="Y42:Y73">+U42-W42</f>
        <v>122393.64000000001</v>
      </c>
      <c r="AA42" s="21">
        <f aca="true" t="shared" si="13" ref="AA42:AA73">IF(W42&lt;0,IF(Y42=0,0,IF(OR(W42=0,U42=0),"N.M.",IF(ABS(Y42/W42)&gt;=10,"N.M.",Y42/(-W42)))),IF(Y42=0,0,IF(OR(W42=0,U42=0),"N.M.",IF(ABS(Y42/W42)&gt;=10,"N.M.",Y42/W42))))</f>
        <v>0.22461953639642213</v>
      </c>
      <c r="AC42" s="9">
        <v>-1550445.68</v>
      </c>
      <c r="AE42" s="9">
        <v>-2115415.83</v>
      </c>
      <c r="AG42" s="9">
        <f aca="true" t="shared" si="14" ref="AG42:AG73">+AC42-AE42</f>
        <v>564970.1500000001</v>
      </c>
      <c r="AI42" s="21">
        <f aca="true" t="shared" si="15" ref="AI42:AI73">IF(AE42&lt;0,IF(AG42=0,0,IF(OR(AE42=0,AC42=0),"N.M.",IF(ABS(AG42/AE42)&gt;=10,"N.M.",AG42/(-AE42)))),IF(AG42=0,0,IF(OR(AE42=0,AC42=0),"N.M.",IF(ABS(AG42/AE42)&gt;=10,"N.M.",AG42/AE42))))</f>
        <v>0.26707285725473656</v>
      </c>
    </row>
    <row r="43" spans="1:35" ht="12.75" outlineLevel="1">
      <c r="A43" s="1" t="s">
        <v>194</v>
      </c>
      <c r="B43" s="16" t="s">
        <v>195</v>
      </c>
      <c r="C43" s="1" t="s">
        <v>196</v>
      </c>
      <c r="E43" s="5">
        <v>-346106.76</v>
      </c>
      <c r="G43" s="5">
        <v>-1105646.38</v>
      </c>
      <c r="I43" s="9">
        <f t="shared" si="8"/>
        <v>759539.6199999999</v>
      </c>
      <c r="K43" s="21">
        <f t="shared" si="9"/>
        <v>0.6869643257910363</v>
      </c>
      <c r="M43" s="9">
        <v>-1738175.34</v>
      </c>
      <c r="O43" s="9">
        <v>-4184933.18</v>
      </c>
      <c r="Q43" s="9">
        <f t="shared" si="10"/>
        <v>2446757.84</v>
      </c>
      <c r="S43" s="21">
        <f t="shared" si="11"/>
        <v>0.58465875911548</v>
      </c>
      <c r="U43" s="9">
        <v>-1738175.34</v>
      </c>
      <c r="W43" s="9">
        <v>-4184933.18</v>
      </c>
      <c r="Y43" s="9">
        <f t="shared" si="12"/>
        <v>2446757.84</v>
      </c>
      <c r="AA43" s="21">
        <f t="shared" si="13"/>
        <v>0.58465875911548</v>
      </c>
      <c r="AC43" s="9">
        <v>-7906231.07</v>
      </c>
      <c r="AE43" s="9">
        <v>-16100251.89</v>
      </c>
      <c r="AG43" s="9">
        <f t="shared" si="14"/>
        <v>8194020.82</v>
      </c>
      <c r="AI43" s="21">
        <f t="shared" si="15"/>
        <v>0.5089374300466302</v>
      </c>
    </row>
    <row r="44" spans="1:35" ht="12.75" outlineLevel="1">
      <c r="A44" s="1" t="s">
        <v>197</v>
      </c>
      <c r="B44" s="16" t="s">
        <v>198</v>
      </c>
      <c r="C44" s="1" t="s">
        <v>199</v>
      </c>
      <c r="E44" s="5">
        <v>8626.6</v>
      </c>
      <c r="G44" s="5">
        <v>5806.68</v>
      </c>
      <c r="I44" s="9">
        <f t="shared" si="8"/>
        <v>2819.92</v>
      </c>
      <c r="K44" s="21">
        <f t="shared" si="9"/>
        <v>0.48563378729325535</v>
      </c>
      <c r="M44" s="9">
        <v>16410.37</v>
      </c>
      <c r="O44" s="9">
        <v>15078.48</v>
      </c>
      <c r="Q44" s="9">
        <f t="shared" si="10"/>
        <v>1331.8899999999994</v>
      </c>
      <c r="S44" s="21">
        <f t="shared" si="11"/>
        <v>0.08833052137881268</v>
      </c>
      <c r="U44" s="9">
        <v>16410.37</v>
      </c>
      <c r="W44" s="9">
        <v>15078.48</v>
      </c>
      <c r="Y44" s="9">
        <f t="shared" si="12"/>
        <v>1331.8899999999994</v>
      </c>
      <c r="AA44" s="21">
        <f t="shared" si="13"/>
        <v>0.08833052137881268</v>
      </c>
      <c r="AC44" s="9">
        <v>71582.75</v>
      </c>
      <c r="AE44" s="9">
        <v>66716.92</v>
      </c>
      <c r="AG44" s="9">
        <f t="shared" si="14"/>
        <v>4865.830000000002</v>
      </c>
      <c r="AI44" s="21">
        <f t="shared" si="15"/>
        <v>0.07293247350147462</v>
      </c>
    </row>
    <row r="45" spans="1:35" ht="12.75" outlineLevel="1">
      <c r="A45" s="1" t="s">
        <v>200</v>
      </c>
      <c r="B45" s="16" t="s">
        <v>201</v>
      </c>
      <c r="C45" s="1" t="s">
        <v>202</v>
      </c>
      <c r="E45" s="5">
        <v>0</v>
      </c>
      <c r="G45" s="5">
        <v>0</v>
      </c>
      <c r="I45" s="9">
        <f t="shared" si="8"/>
        <v>0</v>
      </c>
      <c r="K45" s="21">
        <f t="shared" si="9"/>
        <v>0</v>
      </c>
      <c r="M45" s="9">
        <v>0</v>
      </c>
      <c r="O45" s="9">
        <v>0</v>
      </c>
      <c r="Q45" s="9">
        <f t="shared" si="10"/>
        <v>0</v>
      </c>
      <c r="S45" s="21">
        <f t="shared" si="11"/>
        <v>0</v>
      </c>
      <c r="U45" s="9">
        <v>0</v>
      </c>
      <c r="W45" s="9">
        <v>0</v>
      </c>
      <c r="Y45" s="9">
        <f t="shared" si="12"/>
        <v>0</v>
      </c>
      <c r="AA45" s="21">
        <f t="shared" si="13"/>
        <v>0</v>
      </c>
      <c r="AC45" s="9">
        <v>0</v>
      </c>
      <c r="AE45" s="9">
        <v>386349.69</v>
      </c>
      <c r="AG45" s="9">
        <f t="shared" si="14"/>
        <v>-386349.69</v>
      </c>
      <c r="AI45" s="21" t="str">
        <f t="shared" si="15"/>
        <v>N.M.</v>
      </c>
    </row>
    <row r="46" spans="1:35" ht="12.75" outlineLevel="1">
      <c r="A46" s="1" t="s">
        <v>203</v>
      </c>
      <c r="B46" s="16" t="s">
        <v>204</v>
      </c>
      <c r="C46" s="1" t="s">
        <v>205</v>
      </c>
      <c r="E46" s="5">
        <v>0</v>
      </c>
      <c r="G46" s="5">
        <v>1931.91</v>
      </c>
      <c r="I46" s="9">
        <f t="shared" si="8"/>
        <v>-1931.91</v>
      </c>
      <c r="K46" s="21" t="str">
        <f t="shared" si="9"/>
        <v>N.M.</v>
      </c>
      <c r="M46" s="9">
        <v>0</v>
      </c>
      <c r="O46" s="9">
        <v>10534.28</v>
      </c>
      <c r="Q46" s="9">
        <f t="shared" si="10"/>
        <v>-10534.28</v>
      </c>
      <c r="S46" s="21" t="str">
        <f t="shared" si="11"/>
        <v>N.M.</v>
      </c>
      <c r="U46" s="9">
        <v>0</v>
      </c>
      <c r="W46" s="9">
        <v>10534.28</v>
      </c>
      <c r="Y46" s="9">
        <f t="shared" si="12"/>
        <v>-10534.28</v>
      </c>
      <c r="AA46" s="21" t="str">
        <f t="shared" si="13"/>
        <v>N.M.</v>
      </c>
      <c r="AC46" s="9">
        <v>40154.74</v>
      </c>
      <c r="AE46" s="9">
        <v>134776.15</v>
      </c>
      <c r="AG46" s="9">
        <f t="shared" si="14"/>
        <v>-94621.41</v>
      </c>
      <c r="AI46" s="21">
        <f t="shared" si="15"/>
        <v>-0.7020634585570222</v>
      </c>
    </row>
    <row r="47" spans="1:35" ht="12.75" outlineLevel="1">
      <c r="A47" s="1" t="s">
        <v>206</v>
      </c>
      <c r="B47" s="16" t="s">
        <v>207</v>
      </c>
      <c r="C47" s="1" t="s">
        <v>208</v>
      </c>
      <c r="E47" s="5">
        <v>30725.87</v>
      </c>
      <c r="G47" s="5">
        <v>23386.5</v>
      </c>
      <c r="I47" s="9">
        <f t="shared" si="8"/>
        <v>7339.369999999999</v>
      </c>
      <c r="K47" s="21">
        <f t="shared" si="9"/>
        <v>0.313829345990208</v>
      </c>
      <c r="M47" s="9">
        <v>169972.61</v>
      </c>
      <c r="O47" s="9">
        <v>186077.19</v>
      </c>
      <c r="Q47" s="9">
        <f t="shared" si="10"/>
        <v>-16104.580000000016</v>
      </c>
      <c r="S47" s="21">
        <f t="shared" si="11"/>
        <v>-0.08654784608473513</v>
      </c>
      <c r="U47" s="9">
        <v>169972.61</v>
      </c>
      <c r="W47" s="9">
        <v>186077.19</v>
      </c>
      <c r="Y47" s="9">
        <f t="shared" si="12"/>
        <v>-16104.580000000016</v>
      </c>
      <c r="AA47" s="21">
        <f t="shared" si="13"/>
        <v>-0.08654784608473513</v>
      </c>
      <c r="AC47" s="9">
        <v>739093.79</v>
      </c>
      <c r="AE47" s="9">
        <v>1003837.74</v>
      </c>
      <c r="AG47" s="9">
        <f t="shared" si="14"/>
        <v>-264743.94999999995</v>
      </c>
      <c r="AI47" s="21">
        <f t="shared" si="15"/>
        <v>-0.2637318158609976</v>
      </c>
    </row>
    <row r="48" spans="1:35" ht="12.75" outlineLevel="1">
      <c r="A48" s="1" t="s">
        <v>209</v>
      </c>
      <c r="B48" s="16" t="s">
        <v>210</v>
      </c>
      <c r="C48" s="1" t="s">
        <v>211</v>
      </c>
      <c r="E48" s="5">
        <v>-603.76</v>
      </c>
      <c r="G48" s="5">
        <v>-4762.08</v>
      </c>
      <c r="I48" s="9">
        <f t="shared" si="8"/>
        <v>4158.32</v>
      </c>
      <c r="K48" s="21">
        <f t="shared" si="9"/>
        <v>0.8732150656855827</v>
      </c>
      <c r="M48" s="9">
        <v>-601.5</v>
      </c>
      <c r="O48" s="9">
        <v>4588.42</v>
      </c>
      <c r="Q48" s="9">
        <f t="shared" si="10"/>
        <v>-5189.92</v>
      </c>
      <c r="S48" s="21">
        <f t="shared" si="11"/>
        <v>-1.1310908765980447</v>
      </c>
      <c r="U48" s="9">
        <v>-601.5</v>
      </c>
      <c r="W48" s="9">
        <v>4588.42</v>
      </c>
      <c r="Y48" s="9">
        <f t="shared" si="12"/>
        <v>-5189.92</v>
      </c>
      <c r="AA48" s="21">
        <f t="shared" si="13"/>
        <v>-1.1310908765980447</v>
      </c>
      <c r="AC48" s="9">
        <v>547.45</v>
      </c>
      <c r="AE48" s="9">
        <v>2813.14</v>
      </c>
      <c r="AG48" s="9">
        <f t="shared" si="14"/>
        <v>-2265.6899999999996</v>
      </c>
      <c r="AI48" s="21">
        <f t="shared" si="15"/>
        <v>-0.805395394470236</v>
      </c>
    </row>
    <row r="49" spans="1:35" ht="12.75" outlineLevel="1">
      <c r="A49" s="1" t="s">
        <v>212</v>
      </c>
      <c r="B49" s="16" t="s">
        <v>213</v>
      </c>
      <c r="C49" s="1" t="s">
        <v>214</v>
      </c>
      <c r="E49" s="5">
        <v>272590.65</v>
      </c>
      <c r="G49" s="5">
        <v>258933.08</v>
      </c>
      <c r="I49" s="9">
        <f t="shared" si="8"/>
        <v>13657.570000000036</v>
      </c>
      <c r="K49" s="21">
        <f t="shared" si="9"/>
        <v>0.05274555881388364</v>
      </c>
      <c r="M49" s="9">
        <v>659961.46</v>
      </c>
      <c r="O49" s="9">
        <v>907208.44</v>
      </c>
      <c r="Q49" s="9">
        <f t="shared" si="10"/>
        <v>-247246.97999999998</v>
      </c>
      <c r="S49" s="21">
        <f t="shared" si="11"/>
        <v>-0.27253602270278704</v>
      </c>
      <c r="U49" s="9">
        <v>659961.46</v>
      </c>
      <c r="W49" s="9">
        <v>907208.44</v>
      </c>
      <c r="Y49" s="9">
        <f t="shared" si="12"/>
        <v>-247246.97999999998</v>
      </c>
      <c r="AA49" s="21">
        <f t="shared" si="13"/>
        <v>-0.27253602270278704</v>
      </c>
      <c r="AC49" s="9">
        <v>2026023.42</v>
      </c>
      <c r="AE49" s="9">
        <v>3548418.89</v>
      </c>
      <c r="AG49" s="9">
        <f t="shared" si="14"/>
        <v>-1522395.4700000002</v>
      </c>
      <c r="AI49" s="21">
        <f t="shared" si="15"/>
        <v>-0.4290348792501215</v>
      </c>
    </row>
    <row r="50" spans="1:35" ht="12.75" outlineLevel="1">
      <c r="A50" s="1" t="s">
        <v>215</v>
      </c>
      <c r="B50" s="16" t="s">
        <v>216</v>
      </c>
      <c r="C50" s="1" t="s">
        <v>217</v>
      </c>
      <c r="E50" s="5">
        <v>628154.25</v>
      </c>
      <c r="G50" s="5">
        <v>1969015.86</v>
      </c>
      <c r="I50" s="9">
        <f t="shared" si="8"/>
        <v>-1340861.61</v>
      </c>
      <c r="K50" s="21">
        <f t="shared" si="9"/>
        <v>-0.6809806041887342</v>
      </c>
      <c r="M50" s="9">
        <v>1730185.75</v>
      </c>
      <c r="O50" s="9">
        <v>7638166.62</v>
      </c>
      <c r="Q50" s="9">
        <f t="shared" si="10"/>
        <v>-5907980.87</v>
      </c>
      <c r="S50" s="21">
        <f t="shared" si="11"/>
        <v>-0.7734815386889269</v>
      </c>
      <c r="U50" s="9">
        <v>1730185.75</v>
      </c>
      <c r="W50" s="9">
        <v>7638166.62</v>
      </c>
      <c r="Y50" s="9">
        <f t="shared" si="12"/>
        <v>-5907980.87</v>
      </c>
      <c r="AA50" s="21">
        <f t="shared" si="13"/>
        <v>-0.7734815386889269</v>
      </c>
      <c r="AC50" s="9">
        <v>13072095.4</v>
      </c>
      <c r="AE50" s="9">
        <v>27172270.310000002</v>
      </c>
      <c r="AG50" s="9">
        <f t="shared" si="14"/>
        <v>-14100174.910000002</v>
      </c>
      <c r="AI50" s="21">
        <f t="shared" si="15"/>
        <v>-0.5189178066144449</v>
      </c>
    </row>
    <row r="51" spans="1:35" ht="12.75" outlineLevel="1">
      <c r="A51" s="1" t="s">
        <v>218</v>
      </c>
      <c r="B51" s="16" t="s">
        <v>219</v>
      </c>
      <c r="C51" s="1" t="s">
        <v>220</v>
      </c>
      <c r="E51" s="5">
        <v>4657733.28</v>
      </c>
      <c r="G51" s="5">
        <v>3912857.46</v>
      </c>
      <c r="I51" s="9">
        <f t="shared" si="8"/>
        <v>744875.8200000003</v>
      </c>
      <c r="K51" s="21">
        <f t="shared" si="9"/>
        <v>0.19036620362858817</v>
      </c>
      <c r="M51" s="9">
        <v>11361640.05</v>
      </c>
      <c r="O51" s="9">
        <v>12184733.45</v>
      </c>
      <c r="Q51" s="9">
        <f t="shared" si="10"/>
        <v>-823093.3999999985</v>
      </c>
      <c r="S51" s="21">
        <f t="shared" si="11"/>
        <v>-0.06755120277169449</v>
      </c>
      <c r="U51" s="9">
        <v>11361640.05</v>
      </c>
      <c r="W51" s="9">
        <v>12184733.45</v>
      </c>
      <c r="Y51" s="9">
        <f t="shared" si="12"/>
        <v>-823093.3999999985</v>
      </c>
      <c r="AA51" s="21">
        <f t="shared" si="13"/>
        <v>-0.06755120277169449</v>
      </c>
      <c r="AC51" s="9">
        <v>44334336</v>
      </c>
      <c r="AE51" s="9">
        <v>47482839.79000001</v>
      </c>
      <c r="AG51" s="9">
        <f t="shared" si="14"/>
        <v>-3148503.7900000066</v>
      </c>
      <c r="AI51" s="21">
        <f t="shared" si="15"/>
        <v>-0.06630824533504605</v>
      </c>
    </row>
    <row r="52" spans="1:35" ht="12.75" outlineLevel="1">
      <c r="A52" s="1" t="s">
        <v>221</v>
      </c>
      <c r="B52" s="16" t="s">
        <v>222</v>
      </c>
      <c r="C52" s="1" t="s">
        <v>223</v>
      </c>
      <c r="E52" s="5">
        <v>0</v>
      </c>
      <c r="G52" s="5">
        <v>0</v>
      </c>
      <c r="I52" s="9">
        <f t="shared" si="8"/>
        <v>0</v>
      </c>
      <c r="K52" s="21">
        <f t="shared" si="9"/>
        <v>0</v>
      </c>
      <c r="M52" s="9">
        <v>0</v>
      </c>
      <c r="O52" s="9">
        <v>0</v>
      </c>
      <c r="Q52" s="9">
        <f t="shared" si="10"/>
        <v>0</v>
      </c>
      <c r="S52" s="21">
        <f t="shared" si="11"/>
        <v>0</v>
      </c>
      <c r="U52" s="9">
        <v>0</v>
      </c>
      <c r="W52" s="9">
        <v>0</v>
      </c>
      <c r="Y52" s="9">
        <f t="shared" si="12"/>
        <v>0</v>
      </c>
      <c r="AA52" s="21">
        <f t="shared" si="13"/>
        <v>0</v>
      </c>
      <c r="AC52" s="9">
        <v>0</v>
      </c>
      <c r="AE52" s="9">
        <v>-10219.5</v>
      </c>
      <c r="AG52" s="9">
        <f t="shared" si="14"/>
        <v>10219.5</v>
      </c>
      <c r="AI52" s="21" t="str">
        <f t="shared" si="15"/>
        <v>N.M.</v>
      </c>
    </row>
    <row r="53" spans="1:35" ht="12.75" outlineLevel="1">
      <c r="A53" s="1" t="s">
        <v>224</v>
      </c>
      <c r="B53" s="16" t="s">
        <v>225</v>
      </c>
      <c r="C53" s="1" t="s">
        <v>226</v>
      </c>
      <c r="E53" s="5">
        <v>-11940.91</v>
      </c>
      <c r="G53" s="5">
        <v>-23020.11</v>
      </c>
      <c r="I53" s="9">
        <f t="shared" si="8"/>
        <v>11079.2</v>
      </c>
      <c r="K53" s="21">
        <f t="shared" si="9"/>
        <v>0.48128353861037154</v>
      </c>
      <c r="M53" s="9">
        <v>-24603.45</v>
      </c>
      <c r="O53" s="9">
        <v>-31711.56</v>
      </c>
      <c r="Q53" s="9">
        <f t="shared" si="10"/>
        <v>7108.110000000001</v>
      </c>
      <c r="S53" s="21">
        <f t="shared" si="11"/>
        <v>0.22414885928033815</v>
      </c>
      <c r="U53" s="9">
        <v>-24603.45</v>
      </c>
      <c r="W53" s="9">
        <v>-31711.56</v>
      </c>
      <c r="Y53" s="9">
        <f t="shared" si="12"/>
        <v>7108.110000000001</v>
      </c>
      <c r="AA53" s="21">
        <f t="shared" si="13"/>
        <v>0.22414885928033815</v>
      </c>
      <c r="AC53" s="9">
        <v>-34170.54</v>
      </c>
      <c r="AE53" s="9">
        <v>-96183.23</v>
      </c>
      <c r="AG53" s="9">
        <f t="shared" si="14"/>
        <v>62012.689999999995</v>
      </c>
      <c r="AI53" s="21">
        <f t="shared" si="15"/>
        <v>0.6447349501571116</v>
      </c>
    </row>
    <row r="54" spans="1:35" ht="12.75" outlineLevel="1">
      <c r="A54" s="1" t="s">
        <v>227</v>
      </c>
      <c r="B54" s="16" t="s">
        <v>228</v>
      </c>
      <c r="C54" s="1" t="s">
        <v>229</v>
      </c>
      <c r="E54" s="5">
        <v>1775.58</v>
      </c>
      <c r="G54" s="5">
        <v>1427.22</v>
      </c>
      <c r="I54" s="9">
        <f t="shared" si="8"/>
        <v>348.3599999999999</v>
      </c>
      <c r="K54" s="21">
        <f t="shared" si="9"/>
        <v>0.24408290242569464</v>
      </c>
      <c r="M54" s="9">
        <v>-48789.94</v>
      </c>
      <c r="O54" s="9">
        <v>-3465.93</v>
      </c>
      <c r="Q54" s="9">
        <f t="shared" si="10"/>
        <v>-45324.01</v>
      </c>
      <c r="S54" s="21" t="str">
        <f t="shared" si="11"/>
        <v>N.M.</v>
      </c>
      <c r="U54" s="9">
        <v>-48789.94</v>
      </c>
      <c r="W54" s="9">
        <v>-3465.93</v>
      </c>
      <c r="Y54" s="9">
        <f t="shared" si="12"/>
        <v>-45324.01</v>
      </c>
      <c r="AA54" s="21" t="str">
        <f t="shared" si="13"/>
        <v>N.M.</v>
      </c>
      <c r="AC54" s="9">
        <v>-64991.5</v>
      </c>
      <c r="AE54" s="9">
        <v>3931.76</v>
      </c>
      <c r="AG54" s="9">
        <f t="shared" si="14"/>
        <v>-68923.26</v>
      </c>
      <c r="AI54" s="21" t="str">
        <f t="shared" si="15"/>
        <v>N.M.</v>
      </c>
    </row>
    <row r="55" spans="1:35" ht="12.75" outlineLevel="1">
      <c r="A55" s="1" t="s">
        <v>230</v>
      </c>
      <c r="B55" s="16" t="s">
        <v>231</v>
      </c>
      <c r="C55" s="1" t="s">
        <v>232</v>
      </c>
      <c r="E55" s="5">
        <v>0</v>
      </c>
      <c r="G55" s="5">
        <v>-79377.25</v>
      </c>
      <c r="I55" s="9">
        <f t="shared" si="8"/>
        <v>79377.25</v>
      </c>
      <c r="K55" s="21" t="str">
        <f t="shared" si="9"/>
        <v>N.M.</v>
      </c>
      <c r="M55" s="9">
        <v>0</v>
      </c>
      <c r="O55" s="9">
        <v>-303297.91</v>
      </c>
      <c r="Q55" s="9">
        <f t="shared" si="10"/>
        <v>303297.91</v>
      </c>
      <c r="S55" s="21" t="str">
        <f t="shared" si="11"/>
        <v>N.M.</v>
      </c>
      <c r="U55" s="9">
        <v>0</v>
      </c>
      <c r="W55" s="9">
        <v>-303297.91</v>
      </c>
      <c r="Y55" s="9">
        <f t="shared" si="12"/>
        <v>303297.91</v>
      </c>
      <c r="AA55" s="21" t="str">
        <f t="shared" si="13"/>
        <v>N.M.</v>
      </c>
      <c r="AC55" s="9">
        <v>-449529.74</v>
      </c>
      <c r="AE55" s="9">
        <v>-2661382.57</v>
      </c>
      <c r="AG55" s="9">
        <f t="shared" si="14"/>
        <v>2211852.83</v>
      </c>
      <c r="AI55" s="21">
        <f t="shared" si="15"/>
        <v>0.8310916494805181</v>
      </c>
    </row>
    <row r="56" spans="1:35" ht="12.75" outlineLevel="1">
      <c r="A56" s="1" t="s">
        <v>233</v>
      </c>
      <c r="B56" s="16" t="s">
        <v>234</v>
      </c>
      <c r="C56" s="1" t="s">
        <v>235</v>
      </c>
      <c r="E56" s="5">
        <v>787191.96</v>
      </c>
      <c r="G56" s="5">
        <v>7420.76</v>
      </c>
      <c r="I56" s="9">
        <f t="shared" si="8"/>
        <v>779771.2</v>
      </c>
      <c r="K56" s="21" t="str">
        <f t="shared" si="9"/>
        <v>N.M.</v>
      </c>
      <c r="M56" s="9">
        <v>293133.44</v>
      </c>
      <c r="O56" s="9">
        <v>-6070.91</v>
      </c>
      <c r="Q56" s="9">
        <f t="shared" si="10"/>
        <v>299204.35</v>
      </c>
      <c r="S56" s="21" t="str">
        <f t="shared" si="11"/>
        <v>N.M.</v>
      </c>
      <c r="U56" s="9">
        <v>293133.44</v>
      </c>
      <c r="W56" s="9">
        <v>-6070.91</v>
      </c>
      <c r="Y56" s="9">
        <f t="shared" si="12"/>
        <v>299204.35</v>
      </c>
      <c r="AA56" s="21" t="str">
        <f t="shared" si="13"/>
        <v>N.M.</v>
      </c>
      <c r="AC56" s="9">
        <v>-539695.7</v>
      </c>
      <c r="AE56" s="9">
        <v>280564.58</v>
      </c>
      <c r="AG56" s="9">
        <f t="shared" si="14"/>
        <v>-820260.28</v>
      </c>
      <c r="AI56" s="21">
        <f t="shared" si="15"/>
        <v>-2.923605966227098</v>
      </c>
    </row>
    <row r="57" spans="1:35" ht="12.75" outlineLevel="1">
      <c r="A57" s="1" t="s">
        <v>236</v>
      </c>
      <c r="B57" s="16" t="s">
        <v>237</v>
      </c>
      <c r="C57" s="1" t="s">
        <v>238</v>
      </c>
      <c r="E57" s="5">
        <v>-7392.27</v>
      </c>
      <c r="G57" s="5">
        <v>-2955.54</v>
      </c>
      <c r="I57" s="9">
        <f t="shared" si="8"/>
        <v>-4436.7300000000005</v>
      </c>
      <c r="K57" s="21">
        <f t="shared" si="9"/>
        <v>-1.5011571489474007</v>
      </c>
      <c r="M57" s="9">
        <v>-15833.72</v>
      </c>
      <c r="O57" s="9">
        <v>-7185.56</v>
      </c>
      <c r="Q57" s="9">
        <f t="shared" si="10"/>
        <v>-8648.16</v>
      </c>
      <c r="S57" s="21">
        <f t="shared" si="11"/>
        <v>-1.2035471139340566</v>
      </c>
      <c r="U57" s="9">
        <v>-15833.72</v>
      </c>
      <c r="W57" s="9">
        <v>-7185.56</v>
      </c>
      <c r="Y57" s="9">
        <f t="shared" si="12"/>
        <v>-8648.16</v>
      </c>
      <c r="AA57" s="21">
        <f t="shared" si="13"/>
        <v>-1.2035471139340566</v>
      </c>
      <c r="AC57" s="9">
        <v>-19734.32</v>
      </c>
      <c r="AE57" s="9">
        <v>-18670.81</v>
      </c>
      <c r="AG57" s="9">
        <f t="shared" si="14"/>
        <v>-1063.5099999999984</v>
      </c>
      <c r="AI57" s="21">
        <f t="shared" si="15"/>
        <v>-0.056961106668644707</v>
      </c>
    </row>
    <row r="58" spans="1:35" ht="12.75" outlineLevel="1">
      <c r="A58" s="1" t="s">
        <v>239</v>
      </c>
      <c r="B58" s="16" t="s">
        <v>240</v>
      </c>
      <c r="C58" s="1" t="s">
        <v>241</v>
      </c>
      <c r="E58" s="5">
        <v>1099627.55</v>
      </c>
      <c r="G58" s="5">
        <v>875560.21</v>
      </c>
      <c r="I58" s="9">
        <f t="shared" si="8"/>
        <v>224067.34000000008</v>
      </c>
      <c r="K58" s="21">
        <f t="shared" si="9"/>
        <v>0.2559131141877725</v>
      </c>
      <c r="M58" s="9">
        <v>3635796.14</v>
      </c>
      <c r="O58" s="9">
        <v>2709722.93</v>
      </c>
      <c r="Q58" s="9">
        <f t="shared" si="10"/>
        <v>926073.21</v>
      </c>
      <c r="S58" s="21">
        <f t="shared" si="11"/>
        <v>0.34175937316218524</v>
      </c>
      <c r="U58" s="9">
        <v>3635796.14</v>
      </c>
      <c r="W58" s="9">
        <v>2709722.93</v>
      </c>
      <c r="Y58" s="9">
        <f t="shared" si="12"/>
        <v>926073.21</v>
      </c>
      <c r="AA58" s="21">
        <f t="shared" si="13"/>
        <v>0.34175937316218524</v>
      </c>
      <c r="AC58" s="9">
        <v>16277954</v>
      </c>
      <c r="AE58" s="9">
        <v>10376686.09</v>
      </c>
      <c r="AG58" s="9">
        <f t="shared" si="14"/>
        <v>5901267.91</v>
      </c>
      <c r="AI58" s="21">
        <f t="shared" si="15"/>
        <v>0.5687044841500067</v>
      </c>
    </row>
    <row r="59" spans="1:35" ht="12.75" outlineLevel="1">
      <c r="A59" s="1" t="s">
        <v>242</v>
      </c>
      <c r="B59" s="16" t="s">
        <v>243</v>
      </c>
      <c r="C59" s="1" t="s">
        <v>244</v>
      </c>
      <c r="E59" s="5">
        <v>32204.8</v>
      </c>
      <c r="G59" s="5">
        <v>13538.04</v>
      </c>
      <c r="I59" s="9">
        <f t="shared" si="8"/>
        <v>18666.76</v>
      </c>
      <c r="K59" s="21">
        <f t="shared" si="9"/>
        <v>1.3788377047194422</v>
      </c>
      <c r="M59" s="9">
        <v>44780.94</v>
      </c>
      <c r="O59" s="9">
        <v>28037.32</v>
      </c>
      <c r="Q59" s="9">
        <f t="shared" si="10"/>
        <v>16743.620000000003</v>
      </c>
      <c r="S59" s="21">
        <f t="shared" si="11"/>
        <v>0.597190459002501</v>
      </c>
      <c r="U59" s="9">
        <v>44780.94</v>
      </c>
      <c r="W59" s="9">
        <v>28037.32</v>
      </c>
      <c r="Y59" s="9">
        <f t="shared" si="12"/>
        <v>16743.620000000003</v>
      </c>
      <c r="AA59" s="21">
        <f t="shared" si="13"/>
        <v>0.597190459002501</v>
      </c>
      <c r="AC59" s="9">
        <v>195427.28</v>
      </c>
      <c r="AE59" s="9">
        <v>142642.68</v>
      </c>
      <c r="AG59" s="9">
        <f t="shared" si="14"/>
        <v>52784.600000000006</v>
      </c>
      <c r="AI59" s="21">
        <f t="shared" si="15"/>
        <v>0.3700477304548681</v>
      </c>
    </row>
    <row r="60" spans="1:35" ht="12.75" outlineLevel="1">
      <c r="A60" s="1" t="s">
        <v>245</v>
      </c>
      <c r="B60" s="16" t="s">
        <v>246</v>
      </c>
      <c r="C60" s="1" t="s">
        <v>247</v>
      </c>
      <c r="E60" s="5">
        <v>-15319.87</v>
      </c>
      <c r="G60" s="5">
        <v>-14180.48</v>
      </c>
      <c r="I60" s="9">
        <f t="shared" si="8"/>
        <v>-1139.3900000000012</v>
      </c>
      <c r="K60" s="21">
        <f t="shared" si="9"/>
        <v>-0.08034918423071724</v>
      </c>
      <c r="M60" s="9">
        <v>-25960.87</v>
      </c>
      <c r="O60" s="9">
        <v>-2337.62</v>
      </c>
      <c r="Q60" s="9">
        <f t="shared" si="10"/>
        <v>-23623.25</v>
      </c>
      <c r="S60" s="21" t="str">
        <f t="shared" si="11"/>
        <v>N.M.</v>
      </c>
      <c r="U60" s="9">
        <v>-25960.87</v>
      </c>
      <c r="W60" s="9">
        <v>-2337.62</v>
      </c>
      <c r="Y60" s="9">
        <f t="shared" si="12"/>
        <v>-23623.25</v>
      </c>
      <c r="AA60" s="21" t="str">
        <f t="shared" si="13"/>
        <v>N.M.</v>
      </c>
      <c r="AC60" s="9">
        <v>-142050.81</v>
      </c>
      <c r="AE60" s="9">
        <v>11850.2</v>
      </c>
      <c r="AG60" s="9">
        <f t="shared" si="14"/>
        <v>-153901.01</v>
      </c>
      <c r="AI60" s="21" t="str">
        <f t="shared" si="15"/>
        <v>N.M.</v>
      </c>
    </row>
    <row r="61" spans="1:35" ht="12.75" outlineLevel="1">
      <c r="A61" s="1" t="s">
        <v>248</v>
      </c>
      <c r="B61" s="16" t="s">
        <v>249</v>
      </c>
      <c r="C61" s="1" t="s">
        <v>250</v>
      </c>
      <c r="E61" s="5">
        <v>19321.31</v>
      </c>
      <c r="G61" s="5">
        <v>29510.44</v>
      </c>
      <c r="I61" s="9">
        <f t="shared" si="8"/>
        <v>-10189.129999999997</v>
      </c>
      <c r="K61" s="21">
        <f t="shared" si="9"/>
        <v>-0.3452720460962289</v>
      </c>
      <c r="M61" s="9">
        <v>71608.48</v>
      </c>
      <c r="O61" s="9">
        <v>119108.91</v>
      </c>
      <c r="Q61" s="9">
        <f t="shared" si="10"/>
        <v>-47500.43000000001</v>
      </c>
      <c r="S61" s="21">
        <f t="shared" si="11"/>
        <v>-0.3987982930915916</v>
      </c>
      <c r="U61" s="9">
        <v>71608.48</v>
      </c>
      <c r="W61" s="9">
        <v>119108.91</v>
      </c>
      <c r="Y61" s="9">
        <f t="shared" si="12"/>
        <v>-47500.43000000001</v>
      </c>
      <c r="AA61" s="21">
        <f t="shared" si="13"/>
        <v>-0.3987982930915916</v>
      </c>
      <c r="AC61" s="9">
        <v>61431.43</v>
      </c>
      <c r="AE61" s="9">
        <v>152525.51</v>
      </c>
      <c r="AG61" s="9">
        <f t="shared" si="14"/>
        <v>-91094.08000000002</v>
      </c>
      <c r="AI61" s="21">
        <f t="shared" si="15"/>
        <v>-0.5972383242645772</v>
      </c>
    </row>
    <row r="62" spans="1:35" ht="12.75" outlineLevel="1">
      <c r="A62" s="1" t="s">
        <v>251</v>
      </c>
      <c r="B62" s="16" t="s">
        <v>252</v>
      </c>
      <c r="C62" s="1" t="s">
        <v>253</v>
      </c>
      <c r="E62" s="5">
        <v>0</v>
      </c>
      <c r="G62" s="5">
        <v>-206123</v>
      </c>
      <c r="I62" s="9">
        <f t="shared" si="8"/>
        <v>206123</v>
      </c>
      <c r="K62" s="21" t="str">
        <f t="shared" si="9"/>
        <v>N.M.</v>
      </c>
      <c r="M62" s="9">
        <v>0</v>
      </c>
      <c r="O62" s="9">
        <v>-634168</v>
      </c>
      <c r="Q62" s="9">
        <f t="shared" si="10"/>
        <v>634168</v>
      </c>
      <c r="S62" s="21" t="str">
        <f t="shared" si="11"/>
        <v>N.M.</v>
      </c>
      <c r="U62" s="9">
        <v>0</v>
      </c>
      <c r="W62" s="9">
        <v>-634168</v>
      </c>
      <c r="Y62" s="9">
        <f t="shared" si="12"/>
        <v>634168</v>
      </c>
      <c r="AA62" s="21" t="str">
        <f t="shared" si="13"/>
        <v>N.M.</v>
      </c>
      <c r="AC62" s="9">
        <v>5101</v>
      </c>
      <c r="AE62" s="9">
        <v>-1160821</v>
      </c>
      <c r="AG62" s="9">
        <f t="shared" si="14"/>
        <v>1165922</v>
      </c>
      <c r="AI62" s="21">
        <f t="shared" si="15"/>
        <v>1.0043943036867873</v>
      </c>
    </row>
    <row r="63" spans="1:35" ht="12.75" outlineLevel="1">
      <c r="A63" s="1" t="s">
        <v>254</v>
      </c>
      <c r="B63" s="16" t="s">
        <v>255</v>
      </c>
      <c r="C63" s="1" t="s">
        <v>256</v>
      </c>
      <c r="E63" s="5">
        <v>0</v>
      </c>
      <c r="G63" s="5">
        <v>-18323</v>
      </c>
      <c r="I63" s="9">
        <f t="shared" si="8"/>
        <v>18323</v>
      </c>
      <c r="K63" s="21" t="str">
        <f t="shared" si="9"/>
        <v>N.M.</v>
      </c>
      <c r="M63" s="9">
        <v>0</v>
      </c>
      <c r="O63" s="9">
        <v>-111935</v>
      </c>
      <c r="Q63" s="9">
        <f t="shared" si="10"/>
        <v>111935</v>
      </c>
      <c r="S63" s="21" t="str">
        <f t="shared" si="11"/>
        <v>N.M.</v>
      </c>
      <c r="U63" s="9">
        <v>0</v>
      </c>
      <c r="W63" s="9">
        <v>-111935</v>
      </c>
      <c r="Y63" s="9">
        <f t="shared" si="12"/>
        <v>111935</v>
      </c>
      <c r="AA63" s="21" t="str">
        <f t="shared" si="13"/>
        <v>N.M.</v>
      </c>
      <c r="AC63" s="9">
        <v>-65666.25</v>
      </c>
      <c r="AE63" s="9">
        <v>-302362</v>
      </c>
      <c r="AG63" s="9">
        <f t="shared" si="14"/>
        <v>236695.75</v>
      </c>
      <c r="AI63" s="21">
        <f t="shared" si="15"/>
        <v>0.7828224115464245</v>
      </c>
    </row>
    <row r="64" spans="1:35" ht="12.75" outlineLevel="1">
      <c r="A64" s="1" t="s">
        <v>257</v>
      </c>
      <c r="B64" s="16" t="s">
        <v>258</v>
      </c>
      <c r="C64" s="1" t="s">
        <v>259</v>
      </c>
      <c r="E64" s="5">
        <v>0</v>
      </c>
      <c r="G64" s="5">
        <v>-144161.83</v>
      </c>
      <c r="I64" s="9">
        <f t="shared" si="8"/>
        <v>144161.83</v>
      </c>
      <c r="K64" s="21" t="str">
        <f t="shared" si="9"/>
        <v>N.M.</v>
      </c>
      <c r="M64" s="9">
        <v>0</v>
      </c>
      <c r="O64" s="9">
        <v>-367674.65</v>
      </c>
      <c r="Q64" s="9">
        <f t="shared" si="10"/>
        <v>367674.65</v>
      </c>
      <c r="S64" s="21" t="str">
        <f t="shared" si="11"/>
        <v>N.M.</v>
      </c>
      <c r="U64" s="9">
        <v>0</v>
      </c>
      <c r="W64" s="9">
        <v>-367674.65</v>
      </c>
      <c r="Y64" s="9">
        <f t="shared" si="12"/>
        <v>367674.65</v>
      </c>
      <c r="AA64" s="21" t="str">
        <f t="shared" si="13"/>
        <v>N.M.</v>
      </c>
      <c r="AC64" s="9">
        <v>9643.57</v>
      </c>
      <c r="AE64" s="9">
        <v>-1465026.91</v>
      </c>
      <c r="AG64" s="9">
        <f t="shared" si="14"/>
        <v>1474670.48</v>
      </c>
      <c r="AI64" s="21">
        <f t="shared" si="15"/>
        <v>1.0065825207265306</v>
      </c>
    </row>
    <row r="65" spans="1:35" ht="12.75" outlineLevel="1">
      <c r="A65" s="1" t="s">
        <v>260</v>
      </c>
      <c r="B65" s="16" t="s">
        <v>261</v>
      </c>
      <c r="C65" s="1" t="s">
        <v>262</v>
      </c>
      <c r="E65" s="5">
        <v>4462.32</v>
      </c>
      <c r="G65" s="5">
        <v>-2532.04</v>
      </c>
      <c r="I65" s="9">
        <f t="shared" si="8"/>
        <v>6994.36</v>
      </c>
      <c r="K65" s="21">
        <f t="shared" si="9"/>
        <v>2.762341827143331</v>
      </c>
      <c r="M65" s="9">
        <v>15892.78</v>
      </c>
      <c r="O65" s="9">
        <v>231.43</v>
      </c>
      <c r="Q65" s="9">
        <f t="shared" si="10"/>
        <v>15661.35</v>
      </c>
      <c r="S65" s="21" t="str">
        <f t="shared" si="11"/>
        <v>N.M.</v>
      </c>
      <c r="U65" s="9">
        <v>15892.78</v>
      </c>
      <c r="W65" s="9">
        <v>231.43</v>
      </c>
      <c r="Y65" s="9">
        <f t="shared" si="12"/>
        <v>15661.35</v>
      </c>
      <c r="AA65" s="21" t="str">
        <f t="shared" si="13"/>
        <v>N.M.</v>
      </c>
      <c r="AC65" s="9">
        <v>-43922.68</v>
      </c>
      <c r="AE65" s="9">
        <v>-52426.47</v>
      </c>
      <c r="AG65" s="9">
        <f t="shared" si="14"/>
        <v>8503.79</v>
      </c>
      <c r="AI65" s="21">
        <f t="shared" si="15"/>
        <v>0.16220413085222027</v>
      </c>
    </row>
    <row r="66" spans="1:35" ht="12.75" outlineLevel="1">
      <c r="A66" s="1" t="s">
        <v>263</v>
      </c>
      <c r="B66" s="16" t="s">
        <v>264</v>
      </c>
      <c r="C66" s="1" t="s">
        <v>265</v>
      </c>
      <c r="E66" s="5">
        <v>0.01</v>
      </c>
      <c r="G66" s="5">
        <v>24884.29</v>
      </c>
      <c r="I66" s="9">
        <f t="shared" si="8"/>
        <v>-24884.280000000002</v>
      </c>
      <c r="K66" s="21">
        <f t="shared" si="9"/>
        <v>-0.9999995981400314</v>
      </c>
      <c r="M66" s="9">
        <v>-948</v>
      </c>
      <c r="O66" s="9">
        <v>-8459.63</v>
      </c>
      <c r="Q66" s="9">
        <f t="shared" si="10"/>
        <v>7511.629999999999</v>
      </c>
      <c r="S66" s="21">
        <f t="shared" si="11"/>
        <v>0.8879383613704145</v>
      </c>
      <c r="U66" s="9">
        <v>-948</v>
      </c>
      <c r="W66" s="9">
        <v>-8459.63</v>
      </c>
      <c r="Y66" s="9">
        <f t="shared" si="12"/>
        <v>7511.629999999999</v>
      </c>
      <c r="AA66" s="21">
        <f t="shared" si="13"/>
        <v>0.8879383613704145</v>
      </c>
      <c r="AC66" s="9">
        <v>-20498.81</v>
      </c>
      <c r="AE66" s="9">
        <v>-31915.66</v>
      </c>
      <c r="AG66" s="9">
        <f t="shared" si="14"/>
        <v>11416.849999999999</v>
      </c>
      <c r="AI66" s="21">
        <f t="shared" si="15"/>
        <v>0.3577193766320358</v>
      </c>
    </row>
    <row r="67" spans="1:35" ht="12.75" outlineLevel="1">
      <c r="A67" s="1" t="s">
        <v>266</v>
      </c>
      <c r="B67" s="16" t="s">
        <v>267</v>
      </c>
      <c r="C67" s="1" t="s">
        <v>268</v>
      </c>
      <c r="E67" s="5">
        <v>-813449.41</v>
      </c>
      <c r="G67" s="5">
        <v>-79833.57</v>
      </c>
      <c r="I67" s="9">
        <f t="shared" si="8"/>
        <v>-733615.8400000001</v>
      </c>
      <c r="K67" s="21">
        <f t="shared" si="9"/>
        <v>-9.18931522165425</v>
      </c>
      <c r="M67" s="9">
        <v>-908992.93</v>
      </c>
      <c r="O67" s="9">
        <v>-275804.54</v>
      </c>
      <c r="Q67" s="9">
        <f t="shared" si="10"/>
        <v>-633188.3900000001</v>
      </c>
      <c r="S67" s="21">
        <f t="shared" si="11"/>
        <v>-2.295786682844308</v>
      </c>
      <c r="U67" s="9">
        <v>-908992.93</v>
      </c>
      <c r="W67" s="9">
        <v>-275804.54</v>
      </c>
      <c r="Y67" s="9">
        <f t="shared" si="12"/>
        <v>-633188.3900000001</v>
      </c>
      <c r="AA67" s="21">
        <f t="shared" si="13"/>
        <v>-2.295786682844308</v>
      </c>
      <c r="AC67" s="9">
        <v>-1318303.97</v>
      </c>
      <c r="AE67" s="9">
        <v>-1151466.24</v>
      </c>
      <c r="AG67" s="9">
        <f t="shared" si="14"/>
        <v>-166837.72999999998</v>
      </c>
      <c r="AI67" s="21">
        <f t="shared" si="15"/>
        <v>-0.14489155148830068</v>
      </c>
    </row>
    <row r="68" spans="1:35" ht="12.75" outlineLevel="1">
      <c r="A68" s="1" t="s">
        <v>269</v>
      </c>
      <c r="B68" s="16" t="s">
        <v>270</v>
      </c>
      <c r="C68" s="1" t="s">
        <v>271</v>
      </c>
      <c r="E68" s="5">
        <v>-273823.48</v>
      </c>
      <c r="G68" s="5">
        <v>-641712.11</v>
      </c>
      <c r="I68" s="9">
        <f t="shared" si="8"/>
        <v>367888.63</v>
      </c>
      <c r="K68" s="21">
        <f t="shared" si="9"/>
        <v>0.5732923288606787</v>
      </c>
      <c r="M68" s="9">
        <v>-1009358.08</v>
      </c>
      <c r="O68" s="9">
        <v>-2030968.96</v>
      </c>
      <c r="Q68" s="9">
        <f t="shared" si="10"/>
        <v>1021610.88</v>
      </c>
      <c r="S68" s="21">
        <f t="shared" si="11"/>
        <v>0.5030164912023077</v>
      </c>
      <c r="U68" s="9">
        <v>-1009358.08</v>
      </c>
      <c r="W68" s="9">
        <v>-2030968.96</v>
      </c>
      <c r="Y68" s="9">
        <f t="shared" si="12"/>
        <v>1021610.88</v>
      </c>
      <c r="AA68" s="21">
        <f t="shared" si="13"/>
        <v>0.5030164912023077</v>
      </c>
      <c r="AC68" s="9">
        <v>-5119120.13</v>
      </c>
      <c r="AE68" s="9">
        <v>-10472563.55</v>
      </c>
      <c r="AG68" s="9">
        <f t="shared" si="14"/>
        <v>5353443.420000001</v>
      </c>
      <c r="AI68" s="21">
        <f t="shared" si="15"/>
        <v>0.5111874847491377</v>
      </c>
    </row>
    <row r="69" spans="1:35" ht="12.75" outlineLevel="1">
      <c r="A69" s="1" t="s">
        <v>272</v>
      </c>
      <c r="B69" s="16" t="s">
        <v>273</v>
      </c>
      <c r="C69" s="1" t="s">
        <v>274</v>
      </c>
      <c r="E69" s="5">
        <v>0</v>
      </c>
      <c r="G69" s="5">
        <v>-14.09</v>
      </c>
      <c r="I69" s="9">
        <f t="shared" si="8"/>
        <v>14.09</v>
      </c>
      <c r="K69" s="21" t="str">
        <f t="shared" si="9"/>
        <v>N.M.</v>
      </c>
      <c r="M69" s="9">
        <v>0</v>
      </c>
      <c r="O69" s="9">
        <v>-14.09</v>
      </c>
      <c r="Q69" s="9">
        <f t="shared" si="10"/>
        <v>14.09</v>
      </c>
      <c r="S69" s="21" t="str">
        <f t="shared" si="11"/>
        <v>N.M.</v>
      </c>
      <c r="U69" s="9">
        <v>0</v>
      </c>
      <c r="W69" s="9">
        <v>-14.09</v>
      </c>
      <c r="Y69" s="9">
        <f t="shared" si="12"/>
        <v>14.09</v>
      </c>
      <c r="AA69" s="21" t="str">
        <f t="shared" si="13"/>
        <v>N.M.</v>
      </c>
      <c r="AC69" s="9">
        <v>0</v>
      </c>
      <c r="AE69" s="9">
        <v>-1383894.21</v>
      </c>
      <c r="AG69" s="9">
        <f t="shared" si="14"/>
        <v>1383894.21</v>
      </c>
      <c r="AI69" s="21" t="str">
        <f t="shared" si="15"/>
        <v>N.M.</v>
      </c>
    </row>
    <row r="70" spans="1:35" ht="12.75" outlineLevel="1">
      <c r="A70" s="1" t="s">
        <v>275</v>
      </c>
      <c r="B70" s="16" t="s">
        <v>276</v>
      </c>
      <c r="C70" s="1" t="s">
        <v>277</v>
      </c>
      <c r="E70" s="5">
        <v>263766.56</v>
      </c>
      <c r="G70" s="5">
        <v>189643.5</v>
      </c>
      <c r="I70" s="9">
        <f t="shared" si="8"/>
        <v>74123.06</v>
      </c>
      <c r="K70" s="21">
        <f t="shared" si="9"/>
        <v>0.39085473533234727</v>
      </c>
      <c r="M70" s="9">
        <v>546315.85</v>
      </c>
      <c r="O70" s="9">
        <v>1606537.82</v>
      </c>
      <c r="Q70" s="9">
        <f t="shared" si="10"/>
        <v>-1060221.9700000002</v>
      </c>
      <c r="S70" s="21">
        <f t="shared" si="11"/>
        <v>-0.6599421170178242</v>
      </c>
      <c r="U70" s="9">
        <v>546315.85</v>
      </c>
      <c r="W70" s="9">
        <v>1606537.82</v>
      </c>
      <c r="Y70" s="9">
        <f t="shared" si="12"/>
        <v>-1060221.9700000002</v>
      </c>
      <c r="AA70" s="21">
        <f t="shared" si="13"/>
        <v>-0.6599421170178242</v>
      </c>
      <c r="AC70" s="9">
        <v>3649697.55</v>
      </c>
      <c r="AE70" s="9">
        <v>1606537.82</v>
      </c>
      <c r="AG70" s="9">
        <f t="shared" si="14"/>
        <v>2043159.7299999997</v>
      </c>
      <c r="AI70" s="21">
        <f t="shared" si="15"/>
        <v>1.2717781707747158</v>
      </c>
    </row>
    <row r="71" spans="1:35" ht="12.75" outlineLevel="1">
      <c r="A71" s="1" t="s">
        <v>278</v>
      </c>
      <c r="B71" s="16" t="s">
        <v>279</v>
      </c>
      <c r="C71" s="1" t="s">
        <v>280</v>
      </c>
      <c r="E71" s="5">
        <v>0</v>
      </c>
      <c r="G71" s="5">
        <v>0</v>
      </c>
      <c r="I71" s="9">
        <f t="shared" si="8"/>
        <v>0</v>
      </c>
      <c r="K71" s="21">
        <f t="shared" si="9"/>
        <v>0</v>
      </c>
      <c r="M71" s="9">
        <v>0</v>
      </c>
      <c r="O71" s="9">
        <v>0</v>
      </c>
      <c r="Q71" s="9">
        <f t="shared" si="10"/>
        <v>0</v>
      </c>
      <c r="S71" s="21">
        <f t="shared" si="11"/>
        <v>0</v>
      </c>
      <c r="U71" s="9">
        <v>0</v>
      </c>
      <c r="W71" s="9">
        <v>0</v>
      </c>
      <c r="Y71" s="9">
        <f t="shared" si="12"/>
        <v>0</v>
      </c>
      <c r="AA71" s="21">
        <f t="shared" si="13"/>
        <v>0</v>
      </c>
      <c r="AC71" s="9">
        <v>-24925</v>
      </c>
      <c r="AE71" s="9">
        <v>0</v>
      </c>
      <c r="AG71" s="9">
        <f t="shared" si="14"/>
        <v>-24925</v>
      </c>
      <c r="AI71" s="21" t="str">
        <f t="shared" si="15"/>
        <v>N.M.</v>
      </c>
    </row>
    <row r="72" spans="1:35" ht="12.75" outlineLevel="1">
      <c r="A72" s="1" t="s">
        <v>281</v>
      </c>
      <c r="B72" s="16" t="s">
        <v>282</v>
      </c>
      <c r="C72" s="1" t="s">
        <v>283</v>
      </c>
      <c r="E72" s="5">
        <v>42889.44</v>
      </c>
      <c r="G72" s="5">
        <v>0</v>
      </c>
      <c r="I72" s="9">
        <f t="shared" si="8"/>
        <v>42889.44</v>
      </c>
      <c r="K72" s="21" t="str">
        <f t="shared" si="9"/>
        <v>N.M.</v>
      </c>
      <c r="M72" s="9">
        <v>125617.22</v>
      </c>
      <c r="O72" s="9">
        <v>0</v>
      </c>
      <c r="Q72" s="9">
        <f t="shared" si="10"/>
        <v>125617.22</v>
      </c>
      <c r="S72" s="21" t="str">
        <f t="shared" si="11"/>
        <v>N.M.</v>
      </c>
      <c r="U72" s="9">
        <v>125617.22</v>
      </c>
      <c r="W72" s="9">
        <v>0</v>
      </c>
      <c r="Y72" s="9">
        <f t="shared" si="12"/>
        <v>125617.22</v>
      </c>
      <c r="AA72" s="21" t="str">
        <f t="shared" si="13"/>
        <v>N.M.</v>
      </c>
      <c r="AC72" s="9">
        <v>485289.7</v>
      </c>
      <c r="AE72" s="9">
        <v>0</v>
      </c>
      <c r="AG72" s="9">
        <f t="shared" si="14"/>
        <v>485289.7</v>
      </c>
      <c r="AI72" s="21" t="str">
        <f t="shared" si="15"/>
        <v>N.M.</v>
      </c>
    </row>
    <row r="73" spans="1:35" ht="12.75" outlineLevel="1">
      <c r="A73" s="1" t="s">
        <v>284</v>
      </c>
      <c r="B73" s="16" t="s">
        <v>285</v>
      </c>
      <c r="C73" s="1" t="s">
        <v>286</v>
      </c>
      <c r="E73" s="5">
        <v>359113.16</v>
      </c>
      <c r="G73" s="5">
        <v>0</v>
      </c>
      <c r="I73" s="9">
        <f t="shared" si="8"/>
        <v>359113.16</v>
      </c>
      <c r="K73" s="21" t="str">
        <f t="shared" si="9"/>
        <v>N.M.</v>
      </c>
      <c r="M73" s="9">
        <v>421295.17</v>
      </c>
      <c r="O73" s="9">
        <v>0</v>
      </c>
      <c r="Q73" s="9">
        <f t="shared" si="10"/>
        <v>421295.17</v>
      </c>
      <c r="S73" s="21" t="str">
        <f t="shared" si="11"/>
        <v>N.M.</v>
      </c>
      <c r="U73" s="9">
        <v>421295.17</v>
      </c>
      <c r="W73" s="9">
        <v>0</v>
      </c>
      <c r="Y73" s="9">
        <f t="shared" si="12"/>
        <v>421295.17</v>
      </c>
      <c r="AA73" s="21" t="str">
        <f t="shared" si="13"/>
        <v>N.M.</v>
      </c>
      <c r="AC73" s="9">
        <v>421295.17</v>
      </c>
      <c r="AE73" s="9">
        <v>0</v>
      </c>
      <c r="AG73" s="9">
        <f t="shared" si="14"/>
        <v>421295.17</v>
      </c>
      <c r="AI73" s="21" t="str">
        <f t="shared" si="15"/>
        <v>N.M.</v>
      </c>
    </row>
    <row r="74" spans="1:35" ht="12.75" outlineLevel="1">
      <c r="A74" s="1" t="s">
        <v>287</v>
      </c>
      <c r="B74" s="16" t="s">
        <v>288</v>
      </c>
      <c r="C74" s="1" t="s">
        <v>289</v>
      </c>
      <c r="E74" s="5">
        <v>-359113.16</v>
      </c>
      <c r="G74" s="5">
        <v>0</v>
      </c>
      <c r="I74" s="9">
        <f aca="true" t="shared" si="16" ref="I74:I98">+E74-G74</f>
        <v>-359113.16</v>
      </c>
      <c r="K74" s="21" t="str">
        <f aca="true" t="shared" si="17" ref="K74:K98">IF(G74&lt;0,IF(I74=0,0,IF(OR(G74=0,E74=0),"N.M.",IF(ABS(I74/G74)&gt;=10,"N.M.",I74/(-G74)))),IF(I74=0,0,IF(OR(G74=0,E74=0),"N.M.",IF(ABS(I74/G74)&gt;=10,"N.M.",I74/G74))))</f>
        <v>N.M.</v>
      </c>
      <c r="M74" s="9">
        <v>-421295.17</v>
      </c>
      <c r="O74" s="9">
        <v>0</v>
      </c>
      <c r="Q74" s="9">
        <f aca="true" t="shared" si="18" ref="Q74:Q98">+M74-O74</f>
        <v>-421295.17</v>
      </c>
      <c r="S74" s="21" t="str">
        <f aca="true" t="shared" si="19" ref="S74:S98">IF(O74&lt;0,IF(Q74=0,0,IF(OR(O74=0,M74=0),"N.M.",IF(ABS(Q74/O74)&gt;=10,"N.M.",Q74/(-O74)))),IF(Q74=0,0,IF(OR(O74=0,M74=0),"N.M.",IF(ABS(Q74/O74)&gt;=10,"N.M.",Q74/O74))))</f>
        <v>N.M.</v>
      </c>
      <c r="U74" s="9">
        <v>-421295.17</v>
      </c>
      <c r="W74" s="9">
        <v>0</v>
      </c>
      <c r="Y74" s="9">
        <f aca="true" t="shared" si="20" ref="Y74:Y98">+U74-W74</f>
        <v>-421295.17</v>
      </c>
      <c r="AA74" s="21" t="str">
        <f aca="true" t="shared" si="21" ref="AA74:AA98">IF(W74&lt;0,IF(Y74=0,0,IF(OR(W74=0,U74=0),"N.M.",IF(ABS(Y74/W74)&gt;=10,"N.M.",Y74/(-W74)))),IF(Y74=0,0,IF(OR(W74=0,U74=0),"N.M.",IF(ABS(Y74/W74)&gt;=10,"N.M.",Y74/W74))))</f>
        <v>N.M.</v>
      </c>
      <c r="AC74" s="9">
        <v>-421295.17</v>
      </c>
      <c r="AE74" s="9">
        <v>0</v>
      </c>
      <c r="AG74" s="9">
        <f aca="true" t="shared" si="22" ref="AG74:AG98">+AC74-AE74</f>
        <v>-421295.17</v>
      </c>
      <c r="AI74" s="21" t="str">
        <f aca="true" t="shared" si="23" ref="AI74:AI98">IF(AE74&lt;0,IF(AG74=0,0,IF(OR(AE74=0,AC74=0),"N.M.",IF(ABS(AG74/AE74)&gt;=10,"N.M.",AG74/(-AE74)))),IF(AG74=0,0,IF(OR(AE74=0,AC74=0),"N.M.",IF(ABS(AG74/AE74)&gt;=10,"N.M.",AG74/AE74))))</f>
        <v>N.M.</v>
      </c>
    </row>
    <row r="75" spans="1:35" ht="12.75" outlineLevel="1">
      <c r="A75" s="1" t="s">
        <v>290</v>
      </c>
      <c r="B75" s="16" t="s">
        <v>291</v>
      </c>
      <c r="C75" s="1" t="s">
        <v>292</v>
      </c>
      <c r="E75" s="5">
        <v>7881.01</v>
      </c>
      <c r="G75" s="5">
        <v>0</v>
      </c>
      <c r="I75" s="9">
        <f t="shared" si="16"/>
        <v>7881.01</v>
      </c>
      <c r="K75" s="21" t="str">
        <f t="shared" si="17"/>
        <v>N.M.</v>
      </c>
      <c r="M75" s="9">
        <v>31310.33</v>
      </c>
      <c r="O75" s="9">
        <v>0</v>
      </c>
      <c r="Q75" s="9">
        <f t="shared" si="18"/>
        <v>31310.33</v>
      </c>
      <c r="S75" s="21" t="str">
        <f t="shared" si="19"/>
        <v>N.M.</v>
      </c>
      <c r="U75" s="9">
        <v>31310.33</v>
      </c>
      <c r="W75" s="9">
        <v>0</v>
      </c>
      <c r="Y75" s="9">
        <f t="shared" si="20"/>
        <v>31310.33</v>
      </c>
      <c r="AA75" s="21" t="str">
        <f t="shared" si="21"/>
        <v>N.M.</v>
      </c>
      <c r="AC75" s="9">
        <v>208281.83</v>
      </c>
      <c r="AE75" s="9">
        <v>0</v>
      </c>
      <c r="AG75" s="9">
        <f t="shared" si="22"/>
        <v>208281.83</v>
      </c>
      <c r="AI75" s="21" t="str">
        <f t="shared" si="23"/>
        <v>N.M.</v>
      </c>
    </row>
    <row r="76" spans="1:35" ht="12.75" outlineLevel="1">
      <c r="A76" s="1" t="s">
        <v>293</v>
      </c>
      <c r="B76" s="16" t="s">
        <v>294</v>
      </c>
      <c r="C76" s="1" t="s">
        <v>295</v>
      </c>
      <c r="E76" s="5">
        <v>-173759.59</v>
      </c>
      <c r="G76" s="5">
        <v>0</v>
      </c>
      <c r="I76" s="9">
        <f t="shared" si="16"/>
        <v>-173759.59</v>
      </c>
      <c r="K76" s="21" t="str">
        <f t="shared" si="17"/>
        <v>N.M.</v>
      </c>
      <c r="M76" s="9">
        <v>-529510.38</v>
      </c>
      <c r="O76" s="9">
        <v>0</v>
      </c>
      <c r="Q76" s="9">
        <f t="shared" si="18"/>
        <v>-529510.38</v>
      </c>
      <c r="S76" s="21" t="str">
        <f t="shared" si="19"/>
        <v>N.M.</v>
      </c>
      <c r="U76" s="9">
        <v>-529510.38</v>
      </c>
      <c r="W76" s="9">
        <v>0</v>
      </c>
      <c r="Y76" s="9">
        <f t="shared" si="20"/>
        <v>-529510.38</v>
      </c>
      <c r="AA76" s="21" t="str">
        <f t="shared" si="21"/>
        <v>N.M.</v>
      </c>
      <c r="AC76" s="9">
        <v>-1319341.12</v>
      </c>
      <c r="AE76" s="9">
        <v>0</v>
      </c>
      <c r="AG76" s="9">
        <f t="shared" si="22"/>
        <v>-1319341.12</v>
      </c>
      <c r="AI76" s="21" t="str">
        <f t="shared" si="23"/>
        <v>N.M.</v>
      </c>
    </row>
    <row r="77" spans="1:35" ht="12.75" outlineLevel="1">
      <c r="A77" s="1" t="s">
        <v>296</v>
      </c>
      <c r="B77" s="16" t="s">
        <v>297</v>
      </c>
      <c r="C77" s="1" t="s">
        <v>298</v>
      </c>
      <c r="E77" s="5">
        <v>2596.4</v>
      </c>
      <c r="G77" s="5">
        <v>0</v>
      </c>
      <c r="I77" s="9">
        <f t="shared" si="16"/>
        <v>2596.4</v>
      </c>
      <c r="K77" s="21" t="str">
        <f t="shared" si="17"/>
        <v>N.M.</v>
      </c>
      <c r="M77" s="9">
        <v>11446.14</v>
      </c>
      <c r="O77" s="9">
        <v>0</v>
      </c>
      <c r="Q77" s="9">
        <f t="shared" si="18"/>
        <v>11446.14</v>
      </c>
      <c r="S77" s="21" t="str">
        <f t="shared" si="19"/>
        <v>N.M.</v>
      </c>
      <c r="U77" s="9">
        <v>11446.14</v>
      </c>
      <c r="W77" s="9">
        <v>0</v>
      </c>
      <c r="Y77" s="9">
        <f t="shared" si="20"/>
        <v>11446.14</v>
      </c>
      <c r="AA77" s="21" t="str">
        <f t="shared" si="21"/>
        <v>N.M.</v>
      </c>
      <c r="AC77" s="9">
        <v>13697.26</v>
      </c>
      <c r="AE77" s="9">
        <v>0</v>
      </c>
      <c r="AG77" s="9">
        <f t="shared" si="22"/>
        <v>13697.26</v>
      </c>
      <c r="AI77" s="21" t="str">
        <f t="shared" si="23"/>
        <v>N.M.</v>
      </c>
    </row>
    <row r="78" spans="1:35" ht="12.75" outlineLevel="1">
      <c r="A78" s="1" t="s">
        <v>299</v>
      </c>
      <c r="B78" s="16" t="s">
        <v>300</v>
      </c>
      <c r="C78" s="1" t="s">
        <v>301</v>
      </c>
      <c r="E78" s="5">
        <v>67.6</v>
      </c>
      <c r="G78" s="5">
        <v>0</v>
      </c>
      <c r="I78" s="9">
        <f t="shared" si="16"/>
        <v>67.6</v>
      </c>
      <c r="K78" s="21" t="str">
        <f t="shared" si="17"/>
        <v>N.M.</v>
      </c>
      <c r="M78" s="9">
        <v>-4424.58</v>
      </c>
      <c r="O78" s="9">
        <v>0</v>
      </c>
      <c r="Q78" s="9">
        <f t="shared" si="18"/>
        <v>-4424.58</v>
      </c>
      <c r="S78" s="21" t="str">
        <f t="shared" si="19"/>
        <v>N.M.</v>
      </c>
      <c r="U78" s="9">
        <v>-4424.58</v>
      </c>
      <c r="W78" s="9">
        <v>0</v>
      </c>
      <c r="Y78" s="9">
        <f t="shared" si="20"/>
        <v>-4424.58</v>
      </c>
      <c r="AA78" s="21" t="str">
        <f t="shared" si="21"/>
        <v>N.M.</v>
      </c>
      <c r="AC78" s="9">
        <v>-7682.12</v>
      </c>
      <c r="AE78" s="9">
        <v>0</v>
      </c>
      <c r="AG78" s="9">
        <f t="shared" si="22"/>
        <v>-7682.12</v>
      </c>
      <c r="AI78" s="21" t="str">
        <f t="shared" si="23"/>
        <v>N.M.</v>
      </c>
    </row>
    <row r="79" spans="1:35" ht="12.75" outlineLevel="1">
      <c r="A79" s="1" t="s">
        <v>302</v>
      </c>
      <c r="B79" s="16" t="s">
        <v>303</v>
      </c>
      <c r="C79" s="1" t="s">
        <v>304</v>
      </c>
      <c r="E79" s="5">
        <v>183284.96</v>
      </c>
      <c r="G79" s="5">
        <v>140709.22</v>
      </c>
      <c r="I79" s="9">
        <f t="shared" si="16"/>
        <v>42575.73999999999</v>
      </c>
      <c r="K79" s="21">
        <f t="shared" si="17"/>
        <v>0.30257960352562535</v>
      </c>
      <c r="M79" s="9">
        <v>561618.67</v>
      </c>
      <c r="O79" s="9">
        <v>485815.32</v>
      </c>
      <c r="Q79" s="9">
        <f t="shared" si="18"/>
        <v>75803.35000000003</v>
      </c>
      <c r="S79" s="21">
        <f t="shared" si="19"/>
        <v>0.1560332638336725</v>
      </c>
      <c r="U79" s="9">
        <v>561618.67</v>
      </c>
      <c r="W79" s="9">
        <v>485815.32</v>
      </c>
      <c r="Y79" s="9">
        <f t="shared" si="20"/>
        <v>75803.35000000003</v>
      </c>
      <c r="AA79" s="21">
        <f t="shared" si="21"/>
        <v>0.1560332638336725</v>
      </c>
      <c r="AC79" s="9">
        <v>1853662.53</v>
      </c>
      <c r="AE79" s="9">
        <v>1580383.1</v>
      </c>
      <c r="AG79" s="9">
        <f t="shared" si="22"/>
        <v>273279.42999999993</v>
      </c>
      <c r="AI79" s="21">
        <f t="shared" si="23"/>
        <v>0.17291973699288476</v>
      </c>
    </row>
    <row r="80" spans="1:35" ht="12.75" outlineLevel="1">
      <c r="A80" s="1" t="s">
        <v>305</v>
      </c>
      <c r="B80" s="16" t="s">
        <v>306</v>
      </c>
      <c r="C80" s="1" t="s">
        <v>307</v>
      </c>
      <c r="E80" s="5">
        <v>49634.07</v>
      </c>
      <c r="G80" s="5">
        <v>20327.735</v>
      </c>
      <c r="I80" s="9">
        <f t="shared" si="16"/>
        <v>29306.335</v>
      </c>
      <c r="K80" s="21">
        <f t="shared" si="17"/>
        <v>1.441692101948397</v>
      </c>
      <c r="M80" s="9">
        <v>102425.167</v>
      </c>
      <c r="O80" s="9">
        <v>49298.925</v>
      </c>
      <c r="Q80" s="9">
        <f t="shared" si="18"/>
        <v>53126.242</v>
      </c>
      <c r="S80" s="21">
        <f t="shared" si="19"/>
        <v>1.0776348977183579</v>
      </c>
      <c r="U80" s="9">
        <v>102425.167</v>
      </c>
      <c r="W80" s="9">
        <v>49298.925</v>
      </c>
      <c r="Y80" s="9">
        <f t="shared" si="20"/>
        <v>53126.242</v>
      </c>
      <c r="AA80" s="21">
        <f t="shared" si="21"/>
        <v>1.0776348977183579</v>
      </c>
      <c r="AC80" s="9">
        <v>309368.915</v>
      </c>
      <c r="AE80" s="9">
        <v>132137.69</v>
      </c>
      <c r="AG80" s="9">
        <f t="shared" si="22"/>
        <v>177231.22499999998</v>
      </c>
      <c r="AI80" s="21">
        <f t="shared" si="23"/>
        <v>1.3412617172284453</v>
      </c>
    </row>
    <row r="81" spans="1:35" ht="12.75" outlineLevel="1">
      <c r="A81" s="1" t="s">
        <v>308</v>
      </c>
      <c r="B81" s="16" t="s">
        <v>309</v>
      </c>
      <c r="C81" s="1" t="s">
        <v>310</v>
      </c>
      <c r="E81" s="5">
        <v>0</v>
      </c>
      <c r="G81" s="5">
        <v>0</v>
      </c>
      <c r="I81" s="9">
        <f t="shared" si="16"/>
        <v>0</v>
      </c>
      <c r="K81" s="21">
        <f t="shared" si="17"/>
        <v>0</v>
      </c>
      <c r="M81" s="9">
        <v>0</v>
      </c>
      <c r="O81" s="9">
        <v>453.66</v>
      </c>
      <c r="Q81" s="9">
        <f t="shared" si="18"/>
        <v>-453.66</v>
      </c>
      <c r="S81" s="21" t="str">
        <f t="shared" si="19"/>
        <v>N.M.</v>
      </c>
      <c r="U81" s="9">
        <v>0</v>
      </c>
      <c r="W81" s="9">
        <v>453.66</v>
      </c>
      <c r="Y81" s="9">
        <f t="shared" si="20"/>
        <v>-453.66</v>
      </c>
      <c r="AA81" s="21" t="str">
        <f t="shared" si="21"/>
        <v>N.M.</v>
      </c>
      <c r="AC81" s="9">
        <v>0</v>
      </c>
      <c r="AE81" s="9">
        <v>3288.24</v>
      </c>
      <c r="AG81" s="9">
        <f t="shared" si="22"/>
        <v>-3288.24</v>
      </c>
      <c r="AI81" s="21" t="str">
        <f t="shared" si="23"/>
        <v>N.M.</v>
      </c>
    </row>
    <row r="82" spans="1:35" ht="12.75" outlineLevel="1">
      <c r="A82" s="1" t="s">
        <v>311</v>
      </c>
      <c r="B82" s="16" t="s">
        <v>312</v>
      </c>
      <c r="C82" s="1" t="s">
        <v>313</v>
      </c>
      <c r="E82" s="5">
        <v>254125.07</v>
      </c>
      <c r="G82" s="5">
        <v>285393.21</v>
      </c>
      <c r="I82" s="9">
        <f t="shared" si="16"/>
        <v>-31268.140000000014</v>
      </c>
      <c r="K82" s="21">
        <f t="shared" si="17"/>
        <v>-0.10956161150435223</v>
      </c>
      <c r="M82" s="9">
        <v>747828.52</v>
      </c>
      <c r="O82" s="9">
        <v>725853.81</v>
      </c>
      <c r="Q82" s="9">
        <f t="shared" si="18"/>
        <v>21974.709999999963</v>
      </c>
      <c r="S82" s="21">
        <f t="shared" si="19"/>
        <v>0.030274291733758292</v>
      </c>
      <c r="U82" s="9">
        <v>747828.52</v>
      </c>
      <c r="W82" s="9">
        <v>725853.81</v>
      </c>
      <c r="Y82" s="9">
        <f t="shared" si="20"/>
        <v>21974.709999999963</v>
      </c>
      <c r="AA82" s="21">
        <f t="shared" si="21"/>
        <v>0.030274291733758292</v>
      </c>
      <c r="AC82" s="9">
        <v>2892130.39</v>
      </c>
      <c r="AE82" s="9">
        <v>2846543.68</v>
      </c>
      <c r="AG82" s="9">
        <f t="shared" si="22"/>
        <v>45586.70999999996</v>
      </c>
      <c r="AI82" s="21">
        <f t="shared" si="23"/>
        <v>0.016014758642312478</v>
      </c>
    </row>
    <row r="83" spans="1:35" ht="12.75" outlineLevel="1">
      <c r="A83" s="1" t="s">
        <v>314</v>
      </c>
      <c r="B83" s="16" t="s">
        <v>315</v>
      </c>
      <c r="C83" s="1" t="s">
        <v>316</v>
      </c>
      <c r="E83" s="5">
        <v>13854.2</v>
      </c>
      <c r="G83" s="5">
        <v>12006.2</v>
      </c>
      <c r="I83" s="9">
        <f t="shared" si="16"/>
        <v>1848</v>
      </c>
      <c r="K83" s="21">
        <f t="shared" si="17"/>
        <v>0.15392047442154885</v>
      </c>
      <c r="M83" s="9">
        <v>18454.2</v>
      </c>
      <c r="O83" s="9">
        <v>18222.6</v>
      </c>
      <c r="Q83" s="9">
        <f t="shared" si="18"/>
        <v>231.60000000000218</v>
      </c>
      <c r="S83" s="21">
        <f t="shared" si="19"/>
        <v>0.012709492608080197</v>
      </c>
      <c r="U83" s="9">
        <v>18454.2</v>
      </c>
      <c r="W83" s="9">
        <v>18222.6</v>
      </c>
      <c r="Y83" s="9">
        <f t="shared" si="20"/>
        <v>231.60000000000218</v>
      </c>
      <c r="AA83" s="21">
        <f t="shared" si="21"/>
        <v>0.012709492608080197</v>
      </c>
      <c r="AC83" s="9">
        <v>101147.94</v>
      </c>
      <c r="AE83" s="9">
        <v>83552.2</v>
      </c>
      <c r="AG83" s="9">
        <f t="shared" si="22"/>
        <v>17595.740000000005</v>
      </c>
      <c r="AI83" s="21">
        <f t="shared" si="23"/>
        <v>0.21059577126634613</v>
      </c>
    </row>
    <row r="84" spans="1:35" ht="12.75" outlineLevel="1">
      <c r="A84" s="1" t="s">
        <v>317</v>
      </c>
      <c r="B84" s="16" t="s">
        <v>318</v>
      </c>
      <c r="C84" s="1" t="s">
        <v>319</v>
      </c>
      <c r="E84" s="5">
        <v>132135.76</v>
      </c>
      <c r="G84" s="5">
        <v>92523.25</v>
      </c>
      <c r="I84" s="9">
        <f t="shared" si="16"/>
        <v>39612.51000000001</v>
      </c>
      <c r="K84" s="21">
        <f t="shared" si="17"/>
        <v>0.4281357388548285</v>
      </c>
      <c r="M84" s="9">
        <v>422924.38</v>
      </c>
      <c r="O84" s="9">
        <v>313824.63</v>
      </c>
      <c r="Q84" s="9">
        <f t="shared" si="18"/>
        <v>109099.75</v>
      </c>
      <c r="S84" s="21">
        <f t="shared" si="19"/>
        <v>0.34764559429258307</v>
      </c>
      <c r="U84" s="9">
        <v>422924.38</v>
      </c>
      <c r="W84" s="9">
        <v>313824.63</v>
      </c>
      <c r="Y84" s="9">
        <f t="shared" si="20"/>
        <v>109099.75</v>
      </c>
      <c r="AA84" s="21">
        <f t="shared" si="21"/>
        <v>0.34764559429258307</v>
      </c>
      <c r="AC84" s="9">
        <v>1029505.9</v>
      </c>
      <c r="AE84" s="9">
        <v>893614.75</v>
      </c>
      <c r="AG84" s="9">
        <f t="shared" si="22"/>
        <v>135891.15000000002</v>
      </c>
      <c r="AI84" s="21">
        <f t="shared" si="23"/>
        <v>0.1520690543659894</v>
      </c>
    </row>
    <row r="85" spans="1:35" ht="12.75" outlineLevel="1">
      <c r="A85" s="1" t="s">
        <v>320</v>
      </c>
      <c r="B85" s="16" t="s">
        <v>321</v>
      </c>
      <c r="C85" s="1" t="s">
        <v>322</v>
      </c>
      <c r="E85" s="5">
        <v>0</v>
      </c>
      <c r="G85" s="5">
        <v>0</v>
      </c>
      <c r="I85" s="9">
        <f t="shared" si="16"/>
        <v>0</v>
      </c>
      <c r="K85" s="21">
        <f t="shared" si="17"/>
        <v>0</v>
      </c>
      <c r="M85" s="9">
        <v>0</v>
      </c>
      <c r="O85" s="9">
        <v>0</v>
      </c>
      <c r="Q85" s="9">
        <f t="shared" si="18"/>
        <v>0</v>
      </c>
      <c r="S85" s="21">
        <f t="shared" si="19"/>
        <v>0</v>
      </c>
      <c r="U85" s="9">
        <v>0</v>
      </c>
      <c r="W85" s="9">
        <v>0</v>
      </c>
      <c r="Y85" s="9">
        <f t="shared" si="20"/>
        <v>0</v>
      </c>
      <c r="AA85" s="21">
        <f t="shared" si="21"/>
        <v>0</v>
      </c>
      <c r="AC85" s="9">
        <v>13103.06</v>
      </c>
      <c r="AE85" s="9">
        <v>17310.26</v>
      </c>
      <c r="AG85" s="9">
        <f t="shared" si="22"/>
        <v>-4207.199999999999</v>
      </c>
      <c r="AI85" s="21">
        <f t="shared" si="23"/>
        <v>-0.24304660935191033</v>
      </c>
    </row>
    <row r="86" spans="1:35" ht="12.75" outlineLevel="1">
      <c r="A86" s="1" t="s">
        <v>323</v>
      </c>
      <c r="B86" s="16" t="s">
        <v>324</v>
      </c>
      <c r="C86" s="1" t="s">
        <v>325</v>
      </c>
      <c r="E86" s="5">
        <v>10584</v>
      </c>
      <c r="G86" s="5">
        <v>36987.66</v>
      </c>
      <c r="I86" s="9">
        <f t="shared" si="16"/>
        <v>-26403.660000000003</v>
      </c>
      <c r="K86" s="21">
        <f t="shared" si="17"/>
        <v>-0.7138505112245543</v>
      </c>
      <c r="M86" s="9">
        <v>24372</v>
      </c>
      <c r="O86" s="9">
        <v>108509.7</v>
      </c>
      <c r="Q86" s="9">
        <f t="shared" si="18"/>
        <v>-84137.7</v>
      </c>
      <c r="S86" s="21">
        <f t="shared" si="19"/>
        <v>-0.7753933519307491</v>
      </c>
      <c r="U86" s="9">
        <v>24372</v>
      </c>
      <c r="W86" s="9">
        <v>108509.7</v>
      </c>
      <c r="Y86" s="9">
        <f t="shared" si="20"/>
        <v>-84137.7</v>
      </c>
      <c r="AA86" s="21">
        <f t="shared" si="21"/>
        <v>-0.7753933519307491</v>
      </c>
      <c r="AC86" s="9">
        <v>71023.88</v>
      </c>
      <c r="AE86" s="9">
        <v>153269.88</v>
      </c>
      <c r="AG86" s="9">
        <f t="shared" si="22"/>
        <v>-82246</v>
      </c>
      <c r="AI86" s="21">
        <f t="shared" si="23"/>
        <v>-0.536609019332435</v>
      </c>
    </row>
    <row r="87" spans="1:35" ht="12.75" outlineLevel="1">
      <c r="A87" s="1" t="s">
        <v>326</v>
      </c>
      <c r="B87" s="16" t="s">
        <v>327</v>
      </c>
      <c r="C87" s="1" t="s">
        <v>328</v>
      </c>
      <c r="E87" s="5">
        <v>58938.38</v>
      </c>
      <c r="G87" s="5">
        <v>44899.67</v>
      </c>
      <c r="I87" s="9">
        <f t="shared" si="16"/>
        <v>14038.71</v>
      </c>
      <c r="K87" s="21">
        <f t="shared" si="17"/>
        <v>0.3126684450019343</v>
      </c>
      <c r="M87" s="9">
        <v>85375.93</v>
      </c>
      <c r="O87" s="9">
        <v>193859.08</v>
      </c>
      <c r="Q87" s="9">
        <f t="shared" si="18"/>
        <v>-108483.15</v>
      </c>
      <c r="S87" s="21">
        <f t="shared" si="19"/>
        <v>-0.559597982204393</v>
      </c>
      <c r="U87" s="9">
        <v>85375.93</v>
      </c>
      <c r="W87" s="9">
        <v>193859.08</v>
      </c>
      <c r="Y87" s="9">
        <f t="shared" si="20"/>
        <v>-108483.15</v>
      </c>
      <c r="AA87" s="21">
        <f t="shared" si="21"/>
        <v>-0.559597982204393</v>
      </c>
      <c r="AC87" s="9">
        <v>803271.24</v>
      </c>
      <c r="AE87" s="9">
        <v>1264542.17</v>
      </c>
      <c r="AG87" s="9">
        <f t="shared" si="22"/>
        <v>-461270.92999999993</v>
      </c>
      <c r="AI87" s="21">
        <f t="shared" si="23"/>
        <v>-0.3647730703990678</v>
      </c>
    </row>
    <row r="88" spans="1:35" ht="12.75" outlineLevel="1">
      <c r="A88" s="1" t="s">
        <v>329</v>
      </c>
      <c r="B88" s="16" t="s">
        <v>330</v>
      </c>
      <c r="C88" s="1" t="s">
        <v>331</v>
      </c>
      <c r="E88" s="5">
        <v>0</v>
      </c>
      <c r="G88" s="5">
        <v>-7.75</v>
      </c>
      <c r="I88" s="9">
        <f t="shared" si="16"/>
        <v>7.75</v>
      </c>
      <c r="K88" s="21" t="str">
        <f t="shared" si="17"/>
        <v>N.M.</v>
      </c>
      <c r="M88" s="9">
        <v>0</v>
      </c>
      <c r="O88" s="9">
        <v>5250.86</v>
      </c>
      <c r="Q88" s="9">
        <f t="shared" si="18"/>
        <v>-5250.86</v>
      </c>
      <c r="S88" s="21" t="str">
        <f t="shared" si="19"/>
        <v>N.M.</v>
      </c>
      <c r="U88" s="9">
        <v>0</v>
      </c>
      <c r="W88" s="9">
        <v>5250.86</v>
      </c>
      <c r="Y88" s="9">
        <f t="shared" si="20"/>
        <v>-5250.86</v>
      </c>
      <c r="AA88" s="21" t="str">
        <f t="shared" si="21"/>
        <v>N.M.</v>
      </c>
      <c r="AC88" s="9">
        <v>1671.42</v>
      </c>
      <c r="AE88" s="9">
        <v>27633.09</v>
      </c>
      <c r="AG88" s="9">
        <f t="shared" si="22"/>
        <v>-25961.67</v>
      </c>
      <c r="AI88" s="21">
        <f t="shared" si="23"/>
        <v>-0.9395138220155617</v>
      </c>
    </row>
    <row r="89" spans="1:35" ht="12.75" outlineLevel="1">
      <c r="A89" s="1" t="s">
        <v>332</v>
      </c>
      <c r="B89" s="16" t="s">
        <v>333</v>
      </c>
      <c r="C89" s="1" t="s">
        <v>334</v>
      </c>
      <c r="E89" s="5">
        <v>19377.48</v>
      </c>
      <c r="G89" s="5">
        <v>28125.37</v>
      </c>
      <c r="I89" s="9">
        <f t="shared" si="16"/>
        <v>-8747.89</v>
      </c>
      <c r="K89" s="21">
        <f t="shared" si="17"/>
        <v>-0.3110319970901716</v>
      </c>
      <c r="M89" s="9">
        <v>-17040.47</v>
      </c>
      <c r="O89" s="9">
        <v>30973.69</v>
      </c>
      <c r="Q89" s="9">
        <f t="shared" si="18"/>
        <v>-48014.16</v>
      </c>
      <c r="S89" s="21">
        <f t="shared" si="19"/>
        <v>-1.5501595063423184</v>
      </c>
      <c r="U89" s="9">
        <v>-17040.47</v>
      </c>
      <c r="W89" s="9">
        <v>30973.69</v>
      </c>
      <c r="Y89" s="9">
        <f t="shared" si="20"/>
        <v>-48014.16</v>
      </c>
      <c r="AA89" s="21">
        <f t="shared" si="21"/>
        <v>-1.5501595063423184</v>
      </c>
      <c r="AC89" s="9">
        <v>-14135.943000000001</v>
      </c>
      <c r="AE89" s="9">
        <v>-3112598.678</v>
      </c>
      <c r="AG89" s="9">
        <f t="shared" si="22"/>
        <v>3098462.735</v>
      </c>
      <c r="AI89" s="21">
        <f t="shared" si="23"/>
        <v>0.9954584755497349</v>
      </c>
    </row>
    <row r="90" spans="1:35" ht="12.75" outlineLevel="1">
      <c r="A90" s="1" t="s">
        <v>335</v>
      </c>
      <c r="B90" s="16" t="s">
        <v>336</v>
      </c>
      <c r="C90" s="1" t="s">
        <v>337</v>
      </c>
      <c r="E90" s="5">
        <v>-105264.53</v>
      </c>
      <c r="G90" s="5">
        <v>-19683.95</v>
      </c>
      <c r="I90" s="9">
        <f t="shared" si="16"/>
        <v>-85580.58</v>
      </c>
      <c r="K90" s="21">
        <f t="shared" si="17"/>
        <v>-4.347734067603301</v>
      </c>
      <c r="M90" s="9">
        <v>-379307.07</v>
      </c>
      <c r="O90" s="9">
        <v>-64031.38</v>
      </c>
      <c r="Q90" s="9">
        <f t="shared" si="18"/>
        <v>-315275.69</v>
      </c>
      <c r="S90" s="21">
        <f t="shared" si="19"/>
        <v>-4.923768471021552</v>
      </c>
      <c r="U90" s="9">
        <v>-379307.07</v>
      </c>
      <c r="W90" s="9">
        <v>-64031.38</v>
      </c>
      <c r="Y90" s="9">
        <f t="shared" si="20"/>
        <v>-315275.69</v>
      </c>
      <c r="AA90" s="21">
        <f t="shared" si="21"/>
        <v>-4.923768471021552</v>
      </c>
      <c r="AC90" s="9">
        <v>-446219.94</v>
      </c>
      <c r="AE90" s="9">
        <v>-140802.13</v>
      </c>
      <c r="AG90" s="9">
        <f t="shared" si="22"/>
        <v>-305417.81</v>
      </c>
      <c r="AI90" s="21">
        <f t="shared" si="23"/>
        <v>-2.1691277681665753</v>
      </c>
    </row>
    <row r="91" spans="1:35" ht="12.75" outlineLevel="1">
      <c r="A91" s="1" t="s">
        <v>338</v>
      </c>
      <c r="B91" s="16" t="s">
        <v>339</v>
      </c>
      <c r="C91" s="1" t="s">
        <v>340</v>
      </c>
      <c r="E91" s="5">
        <v>345007.27</v>
      </c>
      <c r="G91" s="5">
        <v>253291.38</v>
      </c>
      <c r="I91" s="9">
        <f t="shared" si="16"/>
        <v>91715.89000000001</v>
      </c>
      <c r="K91" s="21">
        <f t="shared" si="17"/>
        <v>0.3620963729598694</v>
      </c>
      <c r="M91" s="9">
        <v>1034753.89</v>
      </c>
      <c r="O91" s="9">
        <v>753746.57</v>
      </c>
      <c r="Q91" s="9">
        <f t="shared" si="18"/>
        <v>281007.32000000007</v>
      </c>
      <c r="S91" s="21">
        <f t="shared" si="19"/>
        <v>0.37281406136282663</v>
      </c>
      <c r="U91" s="9">
        <v>1034753.89</v>
      </c>
      <c r="W91" s="9">
        <v>753746.57</v>
      </c>
      <c r="Y91" s="9">
        <f t="shared" si="20"/>
        <v>281007.32000000007</v>
      </c>
      <c r="AA91" s="21">
        <f t="shared" si="21"/>
        <v>0.37281406136282663</v>
      </c>
      <c r="AC91" s="9">
        <v>4265106.61</v>
      </c>
      <c r="AE91" s="9">
        <v>3040132.83</v>
      </c>
      <c r="AG91" s="9">
        <f t="shared" si="22"/>
        <v>1224973.7800000003</v>
      </c>
      <c r="AI91" s="21">
        <f t="shared" si="23"/>
        <v>0.4029342954728726</v>
      </c>
    </row>
    <row r="92" spans="1:35" ht="12.75" outlineLevel="1">
      <c r="A92" s="1" t="s">
        <v>341</v>
      </c>
      <c r="B92" s="16" t="s">
        <v>342</v>
      </c>
      <c r="C92" s="1" t="s">
        <v>343</v>
      </c>
      <c r="E92" s="5">
        <v>69911.54</v>
      </c>
      <c r="G92" s="5">
        <v>105974.05</v>
      </c>
      <c r="I92" s="9">
        <f t="shared" si="16"/>
        <v>-36062.51000000001</v>
      </c>
      <c r="K92" s="21">
        <f t="shared" si="17"/>
        <v>-0.3402956667221835</v>
      </c>
      <c r="M92" s="9">
        <v>192765.52</v>
      </c>
      <c r="O92" s="9">
        <v>295865.56</v>
      </c>
      <c r="Q92" s="9">
        <f t="shared" si="18"/>
        <v>-103100.04000000001</v>
      </c>
      <c r="S92" s="21">
        <f t="shared" si="19"/>
        <v>-0.3484692168970258</v>
      </c>
      <c r="U92" s="9">
        <v>192765.52</v>
      </c>
      <c r="W92" s="9">
        <v>295865.56</v>
      </c>
      <c r="Y92" s="9">
        <f t="shared" si="20"/>
        <v>-103100.04000000001</v>
      </c>
      <c r="AA92" s="21">
        <f t="shared" si="21"/>
        <v>-0.3484692168970258</v>
      </c>
      <c r="AC92" s="9">
        <v>738693.25</v>
      </c>
      <c r="AE92" s="9">
        <v>1254939.27</v>
      </c>
      <c r="AG92" s="9">
        <f t="shared" si="22"/>
        <v>-516246.02</v>
      </c>
      <c r="AI92" s="21">
        <f t="shared" si="23"/>
        <v>-0.4113713167968678</v>
      </c>
    </row>
    <row r="93" spans="1:35" ht="12.75" outlineLevel="1">
      <c r="A93" s="1" t="s">
        <v>344</v>
      </c>
      <c r="B93" s="16" t="s">
        <v>345</v>
      </c>
      <c r="C93" s="1" t="s">
        <v>346</v>
      </c>
      <c r="E93" s="5">
        <v>14230.53</v>
      </c>
      <c r="G93" s="5">
        <v>17673.25</v>
      </c>
      <c r="I93" s="9">
        <f t="shared" si="16"/>
        <v>-3442.7199999999993</v>
      </c>
      <c r="K93" s="21">
        <f t="shared" si="17"/>
        <v>-0.19479835344376384</v>
      </c>
      <c r="M93" s="9">
        <v>41129.69</v>
      </c>
      <c r="O93" s="9">
        <v>47610.56</v>
      </c>
      <c r="Q93" s="9">
        <f t="shared" si="18"/>
        <v>-6480.869999999995</v>
      </c>
      <c r="S93" s="21">
        <f t="shared" si="19"/>
        <v>-0.13612253248018918</v>
      </c>
      <c r="U93" s="9">
        <v>41129.69</v>
      </c>
      <c r="W93" s="9">
        <v>47610.56</v>
      </c>
      <c r="Y93" s="9">
        <f t="shared" si="20"/>
        <v>-6480.869999999995</v>
      </c>
      <c r="AA93" s="21">
        <f t="shared" si="21"/>
        <v>-0.13612253248018918</v>
      </c>
      <c r="AC93" s="9">
        <v>183602.92</v>
      </c>
      <c r="AE93" s="9">
        <v>220773.98</v>
      </c>
      <c r="AG93" s="9">
        <f t="shared" si="22"/>
        <v>-37171.06</v>
      </c>
      <c r="AI93" s="21">
        <f t="shared" si="23"/>
        <v>-0.16836703310779647</v>
      </c>
    </row>
    <row r="94" spans="1:35" ht="12.75" outlineLevel="1">
      <c r="A94" s="1" t="s">
        <v>347</v>
      </c>
      <c r="B94" s="16" t="s">
        <v>348</v>
      </c>
      <c r="C94" s="1" t="s">
        <v>349</v>
      </c>
      <c r="E94" s="5">
        <v>748.8</v>
      </c>
      <c r="G94" s="5">
        <v>10192.84</v>
      </c>
      <c r="I94" s="9">
        <f t="shared" si="16"/>
        <v>-9444.04</v>
      </c>
      <c r="K94" s="21">
        <f t="shared" si="17"/>
        <v>-0.9265366669152072</v>
      </c>
      <c r="M94" s="9">
        <v>2182.1</v>
      </c>
      <c r="O94" s="9">
        <v>30851.36</v>
      </c>
      <c r="Q94" s="9">
        <f t="shared" si="18"/>
        <v>-28669.260000000002</v>
      </c>
      <c r="S94" s="21">
        <f t="shared" si="19"/>
        <v>-0.9292705410717713</v>
      </c>
      <c r="U94" s="9">
        <v>2182.1</v>
      </c>
      <c r="W94" s="9">
        <v>30851.36</v>
      </c>
      <c r="Y94" s="9">
        <f t="shared" si="20"/>
        <v>-28669.260000000002</v>
      </c>
      <c r="AA94" s="21">
        <f t="shared" si="21"/>
        <v>-0.9292705410717713</v>
      </c>
      <c r="AC94" s="9">
        <v>24179.72</v>
      </c>
      <c r="AE94" s="9">
        <v>119288.61</v>
      </c>
      <c r="AG94" s="9">
        <f t="shared" si="22"/>
        <v>-95108.89</v>
      </c>
      <c r="AI94" s="21">
        <f t="shared" si="23"/>
        <v>-0.7973006810960409</v>
      </c>
    </row>
    <row r="95" spans="1:35" ht="12.75" outlineLevel="1">
      <c r="A95" s="1" t="s">
        <v>350</v>
      </c>
      <c r="B95" s="16" t="s">
        <v>351</v>
      </c>
      <c r="C95" s="1" t="s">
        <v>352</v>
      </c>
      <c r="E95" s="5">
        <v>0</v>
      </c>
      <c r="G95" s="5">
        <v>1008745.76</v>
      </c>
      <c r="I95" s="9">
        <f t="shared" si="16"/>
        <v>-1008745.76</v>
      </c>
      <c r="K95" s="21" t="str">
        <f t="shared" si="17"/>
        <v>N.M.</v>
      </c>
      <c r="M95" s="9">
        <v>0</v>
      </c>
      <c r="O95" s="9">
        <v>3018661.43</v>
      </c>
      <c r="Q95" s="9">
        <f t="shared" si="18"/>
        <v>-3018661.43</v>
      </c>
      <c r="S95" s="21" t="str">
        <f t="shared" si="19"/>
        <v>N.M.</v>
      </c>
      <c r="U95" s="9">
        <v>0</v>
      </c>
      <c r="W95" s="9">
        <v>3018661.43</v>
      </c>
      <c r="Y95" s="9">
        <f t="shared" si="20"/>
        <v>-3018661.43</v>
      </c>
      <c r="AA95" s="21" t="str">
        <f t="shared" si="21"/>
        <v>N.M.</v>
      </c>
      <c r="AC95" s="9">
        <v>-2584666.73</v>
      </c>
      <c r="AE95" s="9">
        <v>11840781.69</v>
      </c>
      <c r="AG95" s="9">
        <f t="shared" si="22"/>
        <v>-14425448.42</v>
      </c>
      <c r="AI95" s="21">
        <f t="shared" si="23"/>
        <v>-1.2182851434701183</v>
      </c>
    </row>
    <row r="96" spans="1:35" ht="12.75" outlineLevel="1">
      <c r="A96" s="1" t="s">
        <v>353</v>
      </c>
      <c r="B96" s="16" t="s">
        <v>354</v>
      </c>
      <c r="C96" s="1" t="s">
        <v>355</v>
      </c>
      <c r="E96" s="5">
        <v>5365.38</v>
      </c>
      <c r="G96" s="5">
        <v>6422.05</v>
      </c>
      <c r="I96" s="9">
        <f t="shared" si="16"/>
        <v>-1056.67</v>
      </c>
      <c r="K96" s="21">
        <f t="shared" si="17"/>
        <v>-0.16453780334939777</v>
      </c>
      <c r="M96" s="9">
        <v>20068.71</v>
      </c>
      <c r="O96" s="9">
        <v>25685.49</v>
      </c>
      <c r="Q96" s="9">
        <f t="shared" si="18"/>
        <v>-5616.7800000000025</v>
      </c>
      <c r="S96" s="21">
        <f t="shared" si="19"/>
        <v>-0.21867521312616586</v>
      </c>
      <c r="U96" s="9">
        <v>20068.71</v>
      </c>
      <c r="W96" s="9">
        <v>25685.49</v>
      </c>
      <c r="Y96" s="9">
        <f t="shared" si="20"/>
        <v>-5616.7800000000025</v>
      </c>
      <c r="AA96" s="21">
        <f t="shared" si="21"/>
        <v>-0.21867521312616586</v>
      </c>
      <c r="AC96" s="9">
        <v>59504.94</v>
      </c>
      <c r="AE96" s="9">
        <v>96985.24</v>
      </c>
      <c r="AG96" s="9">
        <f t="shared" si="22"/>
        <v>-37480.3</v>
      </c>
      <c r="AI96" s="21">
        <f t="shared" si="23"/>
        <v>-0.3864536500605659</v>
      </c>
    </row>
    <row r="97" spans="1:35" ht="12.75" outlineLevel="1">
      <c r="A97" s="1" t="s">
        <v>356</v>
      </c>
      <c r="B97" s="16" t="s">
        <v>357</v>
      </c>
      <c r="C97" s="1" t="s">
        <v>358</v>
      </c>
      <c r="E97" s="5">
        <v>1334.65</v>
      </c>
      <c r="G97" s="5">
        <v>-1039.28</v>
      </c>
      <c r="I97" s="9">
        <f t="shared" si="16"/>
        <v>2373.9300000000003</v>
      </c>
      <c r="K97" s="21">
        <f t="shared" si="17"/>
        <v>2.284206373643292</v>
      </c>
      <c r="M97" s="9">
        <v>3886.6</v>
      </c>
      <c r="O97" s="9">
        <v>4316.74</v>
      </c>
      <c r="Q97" s="9">
        <f t="shared" si="18"/>
        <v>-430.1399999999999</v>
      </c>
      <c r="S97" s="21">
        <f t="shared" si="19"/>
        <v>-0.09964463924164993</v>
      </c>
      <c r="U97" s="9">
        <v>3886.6</v>
      </c>
      <c r="W97" s="9">
        <v>4316.74</v>
      </c>
      <c r="Y97" s="9">
        <f t="shared" si="20"/>
        <v>-430.1399999999999</v>
      </c>
      <c r="AA97" s="21">
        <f t="shared" si="21"/>
        <v>-0.09964463924164993</v>
      </c>
      <c r="AC97" s="9">
        <v>19811.57</v>
      </c>
      <c r="AE97" s="9">
        <v>7536.23</v>
      </c>
      <c r="AG97" s="9">
        <f t="shared" si="22"/>
        <v>12275.34</v>
      </c>
      <c r="AI97" s="21">
        <f t="shared" si="23"/>
        <v>1.6288435995185924</v>
      </c>
    </row>
    <row r="98" spans="1:35" ht="12.75" outlineLevel="1">
      <c r="A98" s="1" t="s">
        <v>359</v>
      </c>
      <c r="B98" s="16" t="s">
        <v>360</v>
      </c>
      <c r="C98" s="1" t="s">
        <v>361</v>
      </c>
      <c r="E98" s="5">
        <v>0</v>
      </c>
      <c r="G98" s="5">
        <v>0</v>
      </c>
      <c r="I98" s="9">
        <f t="shared" si="16"/>
        <v>0</v>
      </c>
      <c r="K98" s="21">
        <f t="shared" si="17"/>
        <v>0</v>
      </c>
      <c r="M98" s="9">
        <v>0</v>
      </c>
      <c r="O98" s="9">
        <v>0</v>
      </c>
      <c r="Q98" s="9">
        <f t="shared" si="18"/>
        <v>0</v>
      </c>
      <c r="S98" s="21">
        <f t="shared" si="19"/>
        <v>0</v>
      </c>
      <c r="U98" s="9">
        <v>0</v>
      </c>
      <c r="W98" s="9">
        <v>0</v>
      </c>
      <c r="Y98" s="9">
        <f t="shared" si="20"/>
        <v>0</v>
      </c>
      <c r="AA98" s="21">
        <f t="shared" si="21"/>
        <v>0</v>
      </c>
      <c r="AC98" s="9">
        <v>355.59</v>
      </c>
      <c r="AE98" s="9">
        <v>0</v>
      </c>
      <c r="AG98" s="9">
        <f t="shared" si="22"/>
        <v>355.59</v>
      </c>
      <c r="AI98" s="21" t="str">
        <f t="shared" si="23"/>
        <v>N.M.</v>
      </c>
    </row>
    <row r="99" spans="1:68" s="17" customFormat="1" ht="12.75">
      <c r="A99" s="17" t="s">
        <v>88</v>
      </c>
      <c r="B99" s="98"/>
      <c r="C99" s="17" t="s">
        <v>89</v>
      </c>
      <c r="D99" s="18"/>
      <c r="E99" s="18">
        <v>44240187.290000014</v>
      </c>
      <c r="F99" s="99"/>
      <c r="G99" s="99">
        <v>42574159.32499997</v>
      </c>
      <c r="H99" s="100"/>
      <c r="I99" s="18">
        <f aca="true" t="shared" si="24" ref="I99:I108">+E99-G99</f>
        <v>1666027.9650000408</v>
      </c>
      <c r="J99" s="37" t="str">
        <f>IF((+E99-G99)=(I99),"  ",$AO$495)</f>
        <v>  </v>
      </c>
      <c r="K99" s="40">
        <f aca="true" t="shared" si="25" ref="K99:K108">IF(G99&lt;0,IF(I99=0,0,IF(OR(G99=0,E99=0),"N.M.",IF(ABS(I99/G99)&gt;=10,"N.M.",I99/(-G99)))),IF(I99=0,0,IF(OR(G99=0,E99=0),"N.M.",IF(ABS(I99/G99)&gt;=10,"N.M.",I99/G99))))</f>
        <v>0.039132374929168184</v>
      </c>
      <c r="L99" s="39"/>
      <c r="M99" s="8">
        <v>143840637.0369999</v>
      </c>
      <c r="N99" s="18"/>
      <c r="O99" s="8">
        <v>137153967.005</v>
      </c>
      <c r="P99" s="18"/>
      <c r="Q99" s="18">
        <f aca="true" t="shared" si="26" ref="Q99:Q108">+M99-O99</f>
        <v>6686670.031999916</v>
      </c>
      <c r="R99" s="37" t="str">
        <f>IF((+M99-O99)=(Q99),"  ",$AO$495)</f>
        <v>  </v>
      </c>
      <c r="S99" s="40">
        <f aca="true" t="shared" si="27" ref="S99:S108">IF(O99&lt;0,IF(Q99=0,0,IF(OR(O99=0,M99=0),"N.M.",IF(ABS(Q99/O99)&gt;=10,"N.M.",Q99/(-O99)))),IF(Q99=0,0,IF(OR(O99=0,M99=0),"N.M.",IF(ABS(Q99/O99)&gt;=10,"N.M.",Q99/O99))))</f>
        <v>0.04875301952991379</v>
      </c>
      <c r="T99" s="39"/>
      <c r="U99" s="18">
        <v>143840637.0369999</v>
      </c>
      <c r="V99" s="18"/>
      <c r="W99" s="18">
        <v>137153967.005</v>
      </c>
      <c r="X99" s="18"/>
      <c r="Y99" s="18">
        <f aca="true" t="shared" si="28" ref="Y99:Y108">+U99-W99</f>
        <v>6686670.031999916</v>
      </c>
      <c r="Z99" s="37" t="str">
        <f>IF((+U99-W99)=(Y99),"  ",$AO$495)</f>
        <v>  </v>
      </c>
      <c r="AA99" s="40">
        <f aca="true" t="shared" si="29" ref="AA99:AA108">IF(W99&lt;0,IF(Y99=0,0,IF(OR(W99=0,U99=0),"N.M.",IF(ABS(Y99/W99)&gt;=10,"N.M.",Y99/(-W99)))),IF(Y99=0,0,IF(OR(W99=0,U99=0),"N.M.",IF(ABS(Y99/W99)&gt;=10,"N.M.",Y99/W99))))</f>
        <v>0.04875301952991379</v>
      </c>
      <c r="AB99" s="39"/>
      <c r="AC99" s="18">
        <v>535139721.872</v>
      </c>
      <c r="AD99" s="18"/>
      <c r="AE99" s="18">
        <v>495251249.8420002</v>
      </c>
      <c r="AF99" s="18"/>
      <c r="AG99" s="18">
        <f aca="true" t="shared" si="30" ref="AG99:AG108">+AC99-AE99</f>
        <v>39888472.02999979</v>
      </c>
      <c r="AH99" s="37" t="str">
        <f>IF((+AC99-AE99)=(AG99),"  ",$AO$495)</f>
        <v>  </v>
      </c>
      <c r="AI99" s="40">
        <f aca="true" t="shared" si="31" ref="AI99:AI108">IF(AE99&lt;0,IF(AG99=0,0,IF(OR(AE99=0,AC99=0),"N.M.",IF(ABS(AG99/AE99)&gt;=10,"N.M.",AG99/(-AE99)))),IF(AG99=0,0,IF(OR(AE99=0,AC99=0),"N.M.",IF(ABS(AG99/AE99)&gt;=10,"N.M.",AG99/AE99))))</f>
        <v>0.08054189069230092</v>
      </c>
      <c r="AJ99" s="39"/>
      <c r="AK99" s="99"/>
      <c r="AL99" s="101"/>
      <c r="AM99" s="100"/>
      <c r="AN99" s="101"/>
      <c r="AO99" s="100"/>
      <c r="AP99" s="100"/>
      <c r="AQ99" s="102"/>
      <c r="AR99" s="100"/>
      <c r="AS99" s="99"/>
      <c r="AT99" s="99"/>
      <c r="AU99" s="99"/>
      <c r="AV99" s="99"/>
      <c r="AW99" s="100"/>
      <c r="AX99" s="100"/>
      <c r="AY99" s="102"/>
      <c r="AZ99" s="100"/>
      <c r="BA99" s="99"/>
      <c r="BB99" s="99"/>
      <c r="BC99" s="100"/>
      <c r="BD99" s="100"/>
      <c r="BE99" s="102"/>
      <c r="BF99" s="103"/>
      <c r="BG99" s="18"/>
      <c r="BH99" s="104"/>
      <c r="BI99" s="18"/>
      <c r="BJ99" s="104"/>
      <c r="BK99" s="18"/>
      <c r="BL99" s="104"/>
      <c r="BM99" s="18"/>
      <c r="BN99" s="104"/>
      <c r="BO99" s="104"/>
      <c r="BP99" s="104"/>
    </row>
    <row r="100" spans="1:35" ht="12.75" outlineLevel="1">
      <c r="A100" s="1" t="s">
        <v>362</v>
      </c>
      <c r="B100" s="16" t="s">
        <v>363</v>
      </c>
      <c r="C100" s="1" t="s">
        <v>364</v>
      </c>
      <c r="E100" s="5">
        <v>128459.28</v>
      </c>
      <c r="G100" s="5">
        <v>217467.78</v>
      </c>
      <c r="I100" s="9">
        <f t="shared" si="24"/>
        <v>-89008.5</v>
      </c>
      <c r="K100" s="21">
        <f t="shared" si="25"/>
        <v>-0.40929511489012305</v>
      </c>
      <c r="M100" s="9">
        <v>255242.2</v>
      </c>
      <c r="O100" s="9">
        <v>628089.38</v>
      </c>
      <c r="Q100" s="9">
        <f t="shared" si="26"/>
        <v>-372847.18</v>
      </c>
      <c r="S100" s="21">
        <f t="shared" si="27"/>
        <v>-0.5936212135922438</v>
      </c>
      <c r="U100" s="9">
        <v>255242.2</v>
      </c>
      <c r="W100" s="9">
        <v>628089.38</v>
      </c>
      <c r="Y100" s="9">
        <f t="shared" si="28"/>
        <v>-372847.18</v>
      </c>
      <c r="AA100" s="21">
        <f t="shared" si="29"/>
        <v>-0.5936212135922438</v>
      </c>
      <c r="AC100" s="9">
        <v>1122857.22</v>
      </c>
      <c r="AE100" s="9">
        <v>3117780.89</v>
      </c>
      <c r="AG100" s="9">
        <f t="shared" si="30"/>
        <v>-1994923.6700000002</v>
      </c>
      <c r="AI100" s="21">
        <f t="shared" si="31"/>
        <v>-0.639853710181667</v>
      </c>
    </row>
    <row r="101" spans="1:35" ht="12.75" outlineLevel="1">
      <c r="A101" s="1" t="s">
        <v>365</v>
      </c>
      <c r="B101" s="16" t="s">
        <v>366</v>
      </c>
      <c r="C101" s="1" t="s">
        <v>367</v>
      </c>
      <c r="E101" s="5">
        <v>247242.56</v>
      </c>
      <c r="G101" s="5">
        <v>345928.68</v>
      </c>
      <c r="I101" s="9">
        <f t="shared" si="24"/>
        <v>-98686.12</v>
      </c>
      <c r="K101" s="21">
        <f t="shared" si="25"/>
        <v>-0.285278803711794</v>
      </c>
      <c r="M101" s="9">
        <v>829717.92</v>
      </c>
      <c r="O101" s="9">
        <v>987398.04</v>
      </c>
      <c r="Q101" s="9">
        <f t="shared" si="26"/>
        <v>-157680.12</v>
      </c>
      <c r="S101" s="21">
        <f t="shared" si="27"/>
        <v>-0.15969255924388912</v>
      </c>
      <c r="U101" s="9">
        <v>829717.92</v>
      </c>
      <c r="W101" s="9">
        <v>987398.04</v>
      </c>
      <c r="Y101" s="9">
        <f t="shared" si="28"/>
        <v>-157680.12</v>
      </c>
      <c r="AA101" s="21">
        <f t="shared" si="29"/>
        <v>-0.15969255924388912</v>
      </c>
      <c r="AC101" s="9">
        <v>3147603.92</v>
      </c>
      <c r="AE101" s="9">
        <v>3761290.04</v>
      </c>
      <c r="AG101" s="9">
        <f t="shared" si="30"/>
        <v>-613686.1200000001</v>
      </c>
      <c r="AI101" s="21">
        <f t="shared" si="31"/>
        <v>-0.16315841465924286</v>
      </c>
    </row>
    <row r="102" spans="1:35" ht="12.75" outlineLevel="1">
      <c r="A102" s="1" t="s">
        <v>368</v>
      </c>
      <c r="B102" s="16" t="s">
        <v>369</v>
      </c>
      <c r="C102" s="1" t="s">
        <v>370</v>
      </c>
      <c r="E102" s="5">
        <v>0</v>
      </c>
      <c r="G102" s="5">
        <v>10557</v>
      </c>
      <c r="I102" s="9">
        <f t="shared" si="24"/>
        <v>-10557</v>
      </c>
      <c r="K102" s="21" t="str">
        <f t="shared" si="25"/>
        <v>N.M.</v>
      </c>
      <c r="M102" s="9">
        <v>0</v>
      </c>
      <c r="O102" s="9">
        <v>11376.23</v>
      </c>
      <c r="Q102" s="9">
        <f t="shared" si="26"/>
        <v>-11376.23</v>
      </c>
      <c r="S102" s="21" t="str">
        <f t="shared" si="27"/>
        <v>N.M.</v>
      </c>
      <c r="U102" s="9">
        <v>0</v>
      </c>
      <c r="W102" s="9">
        <v>11376.23</v>
      </c>
      <c r="Y102" s="9">
        <f t="shared" si="28"/>
        <v>-11376.23</v>
      </c>
      <c r="AA102" s="21" t="str">
        <f t="shared" si="29"/>
        <v>N.M.</v>
      </c>
      <c r="AC102" s="9">
        <v>22886.71</v>
      </c>
      <c r="AE102" s="9">
        <v>40912.15</v>
      </c>
      <c r="AG102" s="9">
        <f t="shared" si="30"/>
        <v>-18025.440000000002</v>
      </c>
      <c r="AI102" s="21">
        <f t="shared" si="31"/>
        <v>-0.4405889204062852</v>
      </c>
    </row>
    <row r="103" spans="1:35" ht="12.75" outlineLevel="1">
      <c r="A103" s="1" t="s">
        <v>371</v>
      </c>
      <c r="B103" s="16" t="s">
        <v>372</v>
      </c>
      <c r="C103" s="1" t="s">
        <v>373</v>
      </c>
      <c r="E103" s="5">
        <v>5150030</v>
      </c>
      <c r="G103" s="5">
        <v>4828802</v>
      </c>
      <c r="I103" s="9">
        <f t="shared" si="24"/>
        <v>321228</v>
      </c>
      <c r="K103" s="21">
        <f t="shared" si="25"/>
        <v>0.06652333228821558</v>
      </c>
      <c r="M103" s="9">
        <v>10876593</v>
      </c>
      <c r="O103" s="9">
        <v>13318345</v>
      </c>
      <c r="Q103" s="9">
        <f t="shared" si="26"/>
        <v>-2441752</v>
      </c>
      <c r="S103" s="21">
        <f t="shared" si="27"/>
        <v>-0.18333749426073584</v>
      </c>
      <c r="U103" s="9">
        <v>10876593</v>
      </c>
      <c r="W103" s="9">
        <v>13318345</v>
      </c>
      <c r="Y103" s="9">
        <f t="shared" si="28"/>
        <v>-2441752</v>
      </c>
      <c r="AA103" s="21">
        <f t="shared" si="29"/>
        <v>-0.18333749426073584</v>
      </c>
      <c r="AC103" s="9">
        <v>54494771</v>
      </c>
      <c r="AE103" s="9">
        <v>51825694</v>
      </c>
      <c r="AG103" s="9">
        <f t="shared" si="30"/>
        <v>2669077</v>
      </c>
      <c r="AI103" s="21">
        <f t="shared" si="31"/>
        <v>0.051501037304006</v>
      </c>
    </row>
    <row r="104" spans="1:35" ht="12.75" outlineLevel="1">
      <c r="A104" s="1" t="s">
        <v>374</v>
      </c>
      <c r="B104" s="16" t="s">
        <v>375</v>
      </c>
      <c r="C104" s="1" t="s">
        <v>376</v>
      </c>
      <c r="E104" s="5">
        <v>25147.37</v>
      </c>
      <c r="G104" s="5">
        <v>21937.94</v>
      </c>
      <c r="I104" s="9">
        <f t="shared" si="24"/>
        <v>3209.4300000000003</v>
      </c>
      <c r="K104" s="21">
        <f t="shared" si="25"/>
        <v>0.14629586916547316</v>
      </c>
      <c r="M104" s="9">
        <v>75442.11</v>
      </c>
      <c r="O104" s="9">
        <v>65813.82</v>
      </c>
      <c r="Q104" s="9">
        <f t="shared" si="26"/>
        <v>9628.289999999994</v>
      </c>
      <c r="S104" s="21">
        <f t="shared" si="27"/>
        <v>0.14629586916547305</v>
      </c>
      <c r="U104" s="9">
        <v>75442.11</v>
      </c>
      <c r="W104" s="9">
        <v>65813.82</v>
      </c>
      <c r="Y104" s="9">
        <f t="shared" si="28"/>
        <v>9628.289999999994</v>
      </c>
      <c r="AA104" s="21">
        <f t="shared" si="29"/>
        <v>0.14629586916547305</v>
      </c>
      <c r="AC104" s="9">
        <v>272883.57</v>
      </c>
      <c r="AE104" s="9">
        <v>293568.81</v>
      </c>
      <c r="AG104" s="9">
        <f t="shared" si="30"/>
        <v>-20685.23999999999</v>
      </c>
      <c r="AI104" s="21">
        <f t="shared" si="31"/>
        <v>-0.07046130002707028</v>
      </c>
    </row>
    <row r="105" spans="1:68" s="17" customFormat="1" ht="12.75">
      <c r="A105" s="17" t="s">
        <v>90</v>
      </c>
      <c r="B105" s="98"/>
      <c r="C105" s="17" t="s">
        <v>1045</v>
      </c>
      <c r="D105" s="18"/>
      <c r="E105" s="18">
        <v>5550879.21</v>
      </c>
      <c r="F105" s="18"/>
      <c r="G105" s="18">
        <v>5424693.4</v>
      </c>
      <c r="H105" s="18"/>
      <c r="I105" s="18">
        <f t="shared" si="24"/>
        <v>126185.80999999959</v>
      </c>
      <c r="J105" s="37" t="str">
        <f>IF((+E105-G105)=(I105),"  ",$AO$495)</f>
        <v>  </v>
      </c>
      <c r="K105" s="40">
        <f t="shared" si="25"/>
        <v>0.023261371785546364</v>
      </c>
      <c r="L105" s="39"/>
      <c r="M105" s="8">
        <v>12036995.23</v>
      </c>
      <c r="N105" s="18"/>
      <c r="O105" s="8">
        <v>15011022.47</v>
      </c>
      <c r="P105" s="18"/>
      <c r="Q105" s="18">
        <f t="shared" si="26"/>
        <v>-2974027.24</v>
      </c>
      <c r="R105" s="37" t="str">
        <f>IF((+M105-O105)=(Q105),"  ",$AO$495)</f>
        <v>  </v>
      </c>
      <c r="S105" s="40">
        <f t="shared" si="27"/>
        <v>-0.19812289575501515</v>
      </c>
      <c r="T105" s="39"/>
      <c r="U105" s="18">
        <v>12036995.23</v>
      </c>
      <c r="V105" s="18"/>
      <c r="W105" s="18">
        <v>15011022.47</v>
      </c>
      <c r="X105" s="18"/>
      <c r="Y105" s="18">
        <f t="shared" si="28"/>
        <v>-2974027.24</v>
      </c>
      <c r="Z105" s="37" t="str">
        <f>IF((+U105-W105)=(Y105),"  ",$AO$495)</f>
        <v>  </v>
      </c>
      <c r="AA105" s="40">
        <f t="shared" si="29"/>
        <v>-0.19812289575501515</v>
      </c>
      <c r="AB105" s="39"/>
      <c r="AC105" s="18">
        <v>59061002.42</v>
      </c>
      <c r="AD105" s="18"/>
      <c r="AE105" s="18">
        <v>59039245.89</v>
      </c>
      <c r="AF105" s="18"/>
      <c r="AG105" s="18">
        <f t="shared" si="30"/>
        <v>21756.530000001192</v>
      </c>
      <c r="AH105" s="37" t="str">
        <f>IF((+AC105-AE105)=(AG105),"  ",$AO$495)</f>
        <v>  </v>
      </c>
      <c r="AI105" s="40">
        <f t="shared" si="31"/>
        <v>0.00036850961884806675</v>
      </c>
      <c r="AJ105" s="39"/>
      <c r="AK105" s="18"/>
      <c r="AL105" s="18"/>
      <c r="AM105" s="18"/>
      <c r="AN105" s="18"/>
      <c r="AO105" s="18"/>
      <c r="AP105" s="85"/>
      <c r="AQ105" s="117"/>
      <c r="AR105" s="39"/>
      <c r="AS105" s="18"/>
      <c r="AT105" s="18"/>
      <c r="AU105" s="18"/>
      <c r="AV105" s="18"/>
      <c r="AW105" s="18"/>
      <c r="AX105" s="85"/>
      <c r="AY105" s="117"/>
      <c r="AZ105" s="39"/>
      <c r="BA105" s="18"/>
      <c r="BB105" s="18"/>
      <c r="BC105" s="18"/>
      <c r="BD105" s="85"/>
      <c r="BE105" s="117"/>
      <c r="BF105" s="39"/>
      <c r="BG105" s="18"/>
      <c r="BH105" s="104"/>
      <c r="BI105" s="18"/>
      <c r="BJ105" s="104"/>
      <c r="BK105" s="18"/>
      <c r="BL105" s="104"/>
      <c r="BM105" s="18"/>
      <c r="BN105" s="104"/>
      <c r="BO105" s="104"/>
      <c r="BP105" s="104"/>
    </row>
    <row r="106" spans="1:68" s="17" customFormat="1" ht="12.75">
      <c r="A106" s="17" t="s">
        <v>91</v>
      </c>
      <c r="B106" s="98"/>
      <c r="C106" s="17" t="s">
        <v>1046</v>
      </c>
      <c r="D106" s="18"/>
      <c r="E106" s="18">
        <v>49791066.5</v>
      </c>
      <c r="F106" s="18"/>
      <c r="G106" s="18">
        <v>47998852.72499999</v>
      </c>
      <c r="H106" s="18"/>
      <c r="I106" s="18">
        <f t="shared" si="24"/>
        <v>1792213.7750000134</v>
      </c>
      <c r="J106" s="37" t="str">
        <f>IF((+E106-G106)=(I106),"  ",$AO$495)</f>
        <v>  </v>
      </c>
      <c r="K106" s="40">
        <f t="shared" si="25"/>
        <v>0.03733867943194707</v>
      </c>
      <c r="L106" s="39"/>
      <c r="M106" s="8">
        <v>155877632.267</v>
      </c>
      <c r="N106" s="18"/>
      <c r="O106" s="8">
        <v>152164989.47500002</v>
      </c>
      <c r="P106" s="18"/>
      <c r="Q106" s="18">
        <f t="shared" si="26"/>
        <v>3712642.791999966</v>
      </c>
      <c r="R106" s="37" t="str">
        <f>IF((+M106-O106)=(Q106),"  ",$AO$495)</f>
        <v>  </v>
      </c>
      <c r="S106" s="40">
        <f t="shared" si="27"/>
        <v>0.024398797678817804</v>
      </c>
      <c r="T106" s="39"/>
      <c r="U106" s="18">
        <v>155877632.267</v>
      </c>
      <c r="V106" s="18"/>
      <c r="W106" s="18">
        <v>152164989.47500002</v>
      </c>
      <c r="X106" s="18"/>
      <c r="Y106" s="18">
        <f t="shared" si="28"/>
        <v>3712642.791999966</v>
      </c>
      <c r="Z106" s="37" t="str">
        <f>IF((+U106-W106)=(Y106),"  ",$AO$495)</f>
        <v>  </v>
      </c>
      <c r="AA106" s="40">
        <f t="shared" si="29"/>
        <v>0.024398797678817804</v>
      </c>
      <c r="AB106" s="39"/>
      <c r="AC106" s="18">
        <v>594200724.2920002</v>
      </c>
      <c r="AD106" s="18"/>
      <c r="AE106" s="18">
        <v>554290495.732</v>
      </c>
      <c r="AF106" s="18"/>
      <c r="AG106" s="18">
        <f t="shared" si="30"/>
        <v>39910228.56000018</v>
      </c>
      <c r="AH106" s="37" t="str">
        <f>IF((+AC106-AE106)=(AG106),"  ",$AO$495)</f>
        <v>  </v>
      </c>
      <c r="AI106" s="40">
        <f t="shared" si="31"/>
        <v>0.07200236855458697</v>
      </c>
      <c r="AJ106" s="39"/>
      <c r="AK106" s="18"/>
      <c r="AL106" s="18"/>
      <c r="AM106" s="18"/>
      <c r="AN106" s="18"/>
      <c r="AO106" s="18"/>
      <c r="AP106" s="85"/>
      <c r="AQ106" s="117"/>
      <c r="AR106" s="39"/>
      <c r="AS106" s="18"/>
      <c r="AT106" s="18"/>
      <c r="AU106" s="18"/>
      <c r="AV106" s="18"/>
      <c r="AW106" s="18"/>
      <c r="AX106" s="85"/>
      <c r="AY106" s="117"/>
      <c r="AZ106" s="39"/>
      <c r="BA106" s="18"/>
      <c r="BB106" s="18"/>
      <c r="BC106" s="18"/>
      <c r="BD106" s="85"/>
      <c r="BE106" s="117"/>
      <c r="BF106" s="39"/>
      <c r="BG106" s="18"/>
      <c r="BH106" s="104"/>
      <c r="BI106" s="18"/>
      <c r="BJ106" s="104"/>
      <c r="BK106" s="18"/>
      <c r="BL106" s="104"/>
      <c r="BM106" s="18"/>
      <c r="BN106" s="104"/>
      <c r="BO106" s="104"/>
      <c r="BP106" s="104"/>
    </row>
    <row r="107" spans="1:68" s="90" customFormat="1" ht="12.75">
      <c r="A107" s="90" t="s">
        <v>27</v>
      </c>
      <c r="B107" s="91"/>
      <c r="C107" s="77" t="s">
        <v>1047</v>
      </c>
      <c r="D107" s="105"/>
      <c r="E107" s="105">
        <v>0</v>
      </c>
      <c r="F107" s="105"/>
      <c r="G107" s="105">
        <v>0</v>
      </c>
      <c r="H107" s="105"/>
      <c r="I107" s="9">
        <f t="shared" si="24"/>
        <v>0</v>
      </c>
      <c r="J107" s="37" t="str">
        <f>IF((+E107-G107)=(I107),"  ",$AO$495)</f>
        <v>  </v>
      </c>
      <c r="K107" s="38">
        <f t="shared" si="25"/>
        <v>0</v>
      </c>
      <c r="L107" s="39"/>
      <c r="M107" s="5">
        <v>0</v>
      </c>
      <c r="N107" s="9"/>
      <c r="O107" s="5">
        <v>0</v>
      </c>
      <c r="P107" s="9"/>
      <c r="Q107" s="9">
        <f t="shared" si="26"/>
        <v>0</v>
      </c>
      <c r="R107" s="37" t="str">
        <f>IF((+M107-O107)=(Q107),"  ",$AO$495)</f>
        <v>  </v>
      </c>
      <c r="S107" s="38">
        <f t="shared" si="27"/>
        <v>0</v>
      </c>
      <c r="T107" s="39"/>
      <c r="U107" s="9">
        <v>0</v>
      </c>
      <c r="V107" s="9"/>
      <c r="W107" s="9">
        <v>0</v>
      </c>
      <c r="X107" s="9"/>
      <c r="Y107" s="9">
        <f t="shared" si="28"/>
        <v>0</v>
      </c>
      <c r="Z107" s="37" t="str">
        <f>IF((+U107-W107)=(Y107),"  ",$AO$495)</f>
        <v>  </v>
      </c>
      <c r="AA107" s="38">
        <f t="shared" si="29"/>
        <v>0</v>
      </c>
      <c r="AB107" s="39"/>
      <c r="AC107" s="9">
        <v>0</v>
      </c>
      <c r="AD107" s="9"/>
      <c r="AE107" s="9">
        <v>0</v>
      </c>
      <c r="AF107" s="9"/>
      <c r="AG107" s="9">
        <f t="shared" si="30"/>
        <v>0</v>
      </c>
      <c r="AH107" s="37" t="str">
        <f>IF((+AC107-AE107)=(AG107),"  ",$AO$495)</f>
        <v>  </v>
      </c>
      <c r="AI107" s="38">
        <f t="shared" si="31"/>
        <v>0</v>
      </c>
      <c r="AJ107" s="39"/>
      <c r="AK107" s="105"/>
      <c r="AL107" s="105"/>
      <c r="AM107" s="105"/>
      <c r="AN107" s="105"/>
      <c r="AO107" s="105"/>
      <c r="AP107" s="106"/>
      <c r="AQ107" s="107"/>
      <c r="AR107" s="108"/>
      <c r="AS107" s="105"/>
      <c r="AT107" s="105"/>
      <c r="AU107" s="105"/>
      <c r="AV107" s="105"/>
      <c r="AW107" s="105"/>
      <c r="AX107" s="106"/>
      <c r="AY107" s="107"/>
      <c r="AZ107" s="108"/>
      <c r="BA107" s="105"/>
      <c r="BB107" s="105"/>
      <c r="BC107" s="105"/>
      <c r="BD107" s="106"/>
      <c r="BE107" s="107"/>
      <c r="BF107" s="108"/>
      <c r="BG107" s="105"/>
      <c r="BH107" s="109"/>
      <c r="BI107" s="105"/>
      <c r="BJ107" s="109"/>
      <c r="BK107" s="105"/>
      <c r="BL107" s="109"/>
      <c r="BM107" s="105"/>
      <c r="BN107" s="97"/>
      <c r="BO107" s="97"/>
      <c r="BP107" s="97"/>
    </row>
    <row r="108" spans="1:68" s="77" customFormat="1" ht="12.75">
      <c r="A108" s="77" t="s">
        <v>28</v>
      </c>
      <c r="B108" s="110"/>
      <c r="C108" s="77" t="s">
        <v>29</v>
      </c>
      <c r="D108" s="105"/>
      <c r="E108" s="105">
        <v>49791066.5</v>
      </c>
      <c r="F108" s="105"/>
      <c r="G108" s="105">
        <v>47998852.72499999</v>
      </c>
      <c r="H108" s="105"/>
      <c r="I108" s="9">
        <f t="shared" si="24"/>
        <v>1792213.7750000134</v>
      </c>
      <c r="J108" s="37" t="str">
        <f>IF((+E108-G108)=(I108),"  ",$AO$495)</f>
        <v>  </v>
      </c>
      <c r="K108" s="38">
        <f t="shared" si="25"/>
        <v>0.03733867943194707</v>
      </c>
      <c r="L108" s="39"/>
      <c r="M108" s="5">
        <v>155877632.267</v>
      </c>
      <c r="N108" s="9"/>
      <c r="O108" s="5">
        <v>152164989.47500002</v>
      </c>
      <c r="P108" s="9"/>
      <c r="Q108" s="9">
        <f t="shared" si="26"/>
        <v>3712642.791999966</v>
      </c>
      <c r="R108" s="37" t="str">
        <f>IF((+M108-O108)=(Q108),"  ",$AO$495)</f>
        <v>  </v>
      </c>
      <c r="S108" s="38">
        <f t="shared" si="27"/>
        <v>0.024398797678817804</v>
      </c>
      <c r="T108" s="39"/>
      <c r="U108" s="9">
        <v>155877632.267</v>
      </c>
      <c r="V108" s="9"/>
      <c r="W108" s="9">
        <v>152164989.47500002</v>
      </c>
      <c r="X108" s="9"/>
      <c r="Y108" s="9">
        <f t="shared" si="28"/>
        <v>3712642.791999966</v>
      </c>
      <c r="Z108" s="37" t="str">
        <f>IF((+U108-W108)=(Y108),"  ",$AO$495)</f>
        <v>  </v>
      </c>
      <c r="AA108" s="38">
        <f t="shared" si="29"/>
        <v>0.024398797678817804</v>
      </c>
      <c r="AB108" s="39"/>
      <c r="AC108" s="9">
        <v>594200724.2920002</v>
      </c>
      <c r="AD108" s="9"/>
      <c r="AE108" s="9">
        <v>554290495.732</v>
      </c>
      <c r="AF108" s="9"/>
      <c r="AG108" s="9">
        <f t="shared" si="30"/>
        <v>39910228.56000018</v>
      </c>
      <c r="AH108" s="37" t="str">
        <f>IF((+AC108-AE108)=(AG108),"  ",$AO$495)</f>
        <v>  </v>
      </c>
      <c r="AI108" s="38">
        <f t="shared" si="31"/>
        <v>0.07200236855458697</v>
      </c>
      <c r="AJ108" s="39"/>
      <c r="AK108" s="105"/>
      <c r="AL108" s="105"/>
      <c r="AM108" s="105"/>
      <c r="AN108" s="105"/>
      <c r="AO108" s="105"/>
      <c r="AP108" s="106"/>
      <c r="AQ108" s="107"/>
      <c r="AR108" s="108"/>
      <c r="AS108" s="105"/>
      <c r="AT108" s="105"/>
      <c r="AU108" s="105"/>
      <c r="AV108" s="105"/>
      <c r="AW108" s="105"/>
      <c r="AX108" s="106"/>
      <c r="AY108" s="107"/>
      <c r="AZ108" s="108"/>
      <c r="BA108" s="105"/>
      <c r="BB108" s="105"/>
      <c r="BC108" s="105"/>
      <c r="BD108" s="106"/>
      <c r="BE108" s="107"/>
      <c r="BF108" s="108"/>
      <c r="BG108" s="105"/>
      <c r="BH108" s="109"/>
      <c r="BI108" s="105"/>
      <c r="BJ108" s="109"/>
      <c r="BK108" s="105"/>
      <c r="BL108" s="109"/>
      <c r="BM108" s="105"/>
      <c r="BN108" s="109"/>
      <c r="BO108" s="109"/>
      <c r="BP108" s="109"/>
    </row>
    <row r="109" spans="2:68" s="90" customFormat="1" ht="12.75">
      <c r="B109" s="91"/>
      <c r="D109" s="71"/>
      <c r="E109" s="41" t="str">
        <f>IF(ABS(E99+E105+E107-E108)&gt;$AO$491,$AO$494," ")</f>
        <v> </v>
      </c>
      <c r="F109" s="111"/>
      <c r="G109" s="41" t="str">
        <f>IF(ABS(G99+G105+G107-G108)&gt;$AO$491,$AO$494," ")</f>
        <v> </v>
      </c>
      <c r="H109" s="111"/>
      <c r="I109" s="41" t="str">
        <f>IF(ABS(I99+I105+I107-I108)&gt;$AO$491,$AO$494," ")</f>
        <v> </v>
      </c>
      <c r="J109" s="111"/>
      <c r="K109" s="111"/>
      <c r="L109" s="111"/>
      <c r="M109" s="41" t="str">
        <f>IF(ABS(M99+M105+M107-M108)&gt;$AO$491,$AO$494," ")</f>
        <v> </v>
      </c>
      <c r="N109" s="111"/>
      <c r="O109" s="41" t="str">
        <f>IF(ABS(O99+O105+O107-O108)&gt;$AO$491,$AO$494," ")</f>
        <v> </v>
      </c>
      <c r="P109" s="111"/>
      <c r="Q109" s="41" t="str">
        <f>IF(ABS(Q99+Q105+Q107-Q108)&gt;$AO$491,$AO$494," ")</f>
        <v> </v>
      </c>
      <c r="R109" s="111"/>
      <c r="S109" s="111"/>
      <c r="T109" s="111"/>
      <c r="U109" s="41" t="str">
        <f>IF(ABS(U99+U105+U107-U108)&gt;$AO$491,$AO$494," ")</f>
        <v> </v>
      </c>
      <c r="V109" s="111"/>
      <c r="W109" s="41" t="str">
        <f>IF(ABS(W99+W105+W107-W108)&gt;$AO$491,$AO$494," ")</f>
        <v> </v>
      </c>
      <c r="X109" s="111"/>
      <c r="Y109" s="41" t="str">
        <f>IF(ABS(Y99+Y105+Y107-Y108)&gt;$AO$491,$AO$494," ")</f>
        <v> </v>
      </c>
      <c r="Z109" s="111"/>
      <c r="AA109" s="111"/>
      <c r="AB109" s="111"/>
      <c r="AC109" s="41" t="str">
        <f>IF(ABS(AC99+AC105+AC107-AC108)&gt;$AO$491,$AO$494," ")</f>
        <v> </v>
      </c>
      <c r="AD109" s="111"/>
      <c r="AE109" s="41" t="str">
        <f>IF(ABS(AE99+AE105+AE107-AE108)&gt;$AO$491,$AO$494," ")</f>
        <v> </v>
      </c>
      <c r="AF109" s="111"/>
      <c r="AG109" s="41" t="str">
        <f>IF(ABS(AG99+AG105+AG107-AG108)&gt;$AO$491,$AO$494," ")</f>
        <v> </v>
      </c>
      <c r="AH109" s="111"/>
      <c r="AI109" s="111"/>
      <c r="AJ109" s="112"/>
      <c r="AK109" s="111"/>
      <c r="AL109" s="112"/>
      <c r="AM109" s="111"/>
      <c r="AN109" s="112"/>
      <c r="AO109" s="111"/>
      <c r="AP109" s="71"/>
      <c r="AQ109" s="113"/>
      <c r="AR109" s="71"/>
      <c r="AS109" s="111"/>
      <c r="AT109" s="112"/>
      <c r="AU109" s="111"/>
      <c r="AV109" s="112"/>
      <c r="AW109" s="111"/>
      <c r="AX109" s="71"/>
      <c r="AY109" s="113"/>
      <c r="AZ109" s="71"/>
      <c r="BA109" s="111"/>
      <c r="BB109" s="112"/>
      <c r="BC109" s="111"/>
      <c r="BD109" s="71"/>
      <c r="BE109" s="113"/>
      <c r="BG109" s="71"/>
      <c r="BH109" s="97"/>
      <c r="BI109" s="71"/>
      <c r="BJ109" s="97"/>
      <c r="BK109" s="71"/>
      <c r="BL109" s="97"/>
      <c r="BM109" s="71"/>
      <c r="BN109" s="97"/>
      <c r="BO109" s="97"/>
      <c r="BP109" s="97"/>
    </row>
    <row r="110" spans="2:68" s="90" customFormat="1" ht="12.75">
      <c r="B110" s="91"/>
      <c r="C110" s="77" t="s">
        <v>30</v>
      </c>
      <c r="D110" s="71"/>
      <c r="E110" s="71"/>
      <c r="F110" s="97"/>
      <c r="G110" s="71"/>
      <c r="H110" s="97"/>
      <c r="I110" s="71"/>
      <c r="J110" s="97"/>
      <c r="K110" s="71"/>
      <c r="L110" s="97"/>
      <c r="M110" s="71"/>
      <c r="N110" s="97"/>
      <c r="O110" s="71"/>
      <c r="P110" s="97"/>
      <c r="Q110" s="71"/>
      <c r="R110" s="97"/>
      <c r="S110" s="71"/>
      <c r="T110" s="97"/>
      <c r="U110" s="71"/>
      <c r="V110" s="97"/>
      <c r="W110" s="71"/>
      <c r="X110" s="97"/>
      <c r="Y110" s="71"/>
      <c r="Z110" s="97"/>
      <c r="AA110" s="71"/>
      <c r="AB110" s="97"/>
      <c r="AC110" s="71"/>
      <c r="AD110" s="97"/>
      <c r="AE110" s="71"/>
      <c r="AF110" s="97"/>
      <c r="AG110" s="71"/>
      <c r="AH110" s="97"/>
      <c r="AI110" s="71"/>
      <c r="AJ110" s="71"/>
      <c r="AK110" s="71"/>
      <c r="AL110" s="71"/>
      <c r="AM110" s="71"/>
      <c r="AN110" s="71"/>
      <c r="AO110" s="71"/>
      <c r="AP110" s="71"/>
      <c r="AQ110" s="113"/>
      <c r="AR110" s="71"/>
      <c r="AS110" s="71"/>
      <c r="AT110" s="97"/>
      <c r="AU110" s="71"/>
      <c r="AV110" s="71"/>
      <c r="AW110" s="71"/>
      <c r="AX110" s="71"/>
      <c r="AY110" s="113"/>
      <c r="AZ110" s="71"/>
      <c r="BA110" s="71"/>
      <c r="BB110" s="71"/>
      <c r="BC110" s="71"/>
      <c r="BD110" s="71"/>
      <c r="BE110" s="113"/>
      <c r="BG110" s="71"/>
      <c r="BH110" s="97"/>
      <c r="BI110" s="71"/>
      <c r="BJ110" s="97"/>
      <c r="BK110" s="71"/>
      <c r="BL110" s="97"/>
      <c r="BM110" s="71"/>
      <c r="BN110" s="97"/>
      <c r="BO110" s="97"/>
      <c r="BP110" s="97"/>
    </row>
    <row r="111" spans="2:68" s="90" customFormat="1" ht="12.75">
      <c r="B111" s="91"/>
      <c r="C111" s="77" t="s">
        <v>31</v>
      </c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113"/>
      <c r="AR111" s="71"/>
      <c r="AS111" s="71"/>
      <c r="AT111" s="71"/>
      <c r="AU111" s="71"/>
      <c r="AV111" s="71"/>
      <c r="AW111" s="71"/>
      <c r="AX111" s="71"/>
      <c r="AY111" s="113"/>
      <c r="AZ111" s="71"/>
      <c r="BA111" s="71"/>
      <c r="BB111" s="71"/>
      <c r="BC111" s="71"/>
      <c r="BD111" s="71"/>
      <c r="BE111" s="113"/>
      <c r="BG111" s="71"/>
      <c r="BH111" s="97"/>
      <c r="BI111" s="71"/>
      <c r="BJ111" s="97"/>
      <c r="BK111" s="71"/>
      <c r="BL111" s="97"/>
      <c r="BM111" s="71"/>
      <c r="BN111" s="97"/>
      <c r="BO111" s="97"/>
      <c r="BP111" s="97"/>
    </row>
    <row r="112" spans="1:35" ht="12.75" outlineLevel="1">
      <c r="A112" s="1" t="s">
        <v>377</v>
      </c>
      <c r="B112" s="16" t="s">
        <v>378</v>
      </c>
      <c r="C112" s="1" t="s">
        <v>379</v>
      </c>
      <c r="E112" s="5">
        <v>26962.205</v>
      </c>
      <c r="G112" s="5">
        <v>41059.137</v>
      </c>
      <c r="I112" s="9">
        <f aca="true" t="shared" si="32" ref="I112:I117">+E112-G112</f>
        <v>-14096.932</v>
      </c>
      <c r="K112" s="21">
        <f aca="true" t="shared" si="33" ref="K112:K117">IF(G112&lt;0,IF(I112=0,0,IF(OR(G112=0,E112=0),"N.M.",IF(ABS(I112/G112)&gt;=10,"N.M.",I112/(-G112)))),IF(I112=0,0,IF(OR(G112=0,E112=0),"N.M.",IF(ABS(I112/G112)&gt;=10,"N.M.",I112/G112))))</f>
        <v>-0.343332398827574</v>
      </c>
      <c r="M112" s="9">
        <v>83960.158</v>
      </c>
      <c r="O112" s="9">
        <v>98582.494</v>
      </c>
      <c r="Q112" s="9">
        <f aca="true" t="shared" si="34" ref="Q112:Q117">(+M112-O112)</f>
        <v>-14622.33600000001</v>
      </c>
      <c r="S112" s="21">
        <f aca="true" t="shared" si="35" ref="S112:S117">IF(O112&lt;0,IF(Q112=0,0,IF(OR(O112=0,M112=0),"N.M.",IF(ABS(Q112/O112)&gt;=10,"N.M.",Q112/(-O112)))),IF(Q112=0,0,IF(OR(O112=0,M112=0),"N.M.",IF(ABS(Q112/O112)&gt;=10,"N.M.",Q112/O112))))</f>
        <v>-0.14832588836715785</v>
      </c>
      <c r="U112" s="9">
        <v>83960.158</v>
      </c>
      <c r="W112" s="9">
        <v>98582.494</v>
      </c>
      <c r="Y112" s="9">
        <f aca="true" t="shared" si="36" ref="Y112:Y117">(+U112-W112)</f>
        <v>-14622.33600000001</v>
      </c>
      <c r="AA112" s="21">
        <f aca="true" t="shared" si="37" ref="AA112:AA117">IF(W112&lt;0,IF(Y112=0,0,IF(OR(W112=0,U112=0),"N.M.",IF(ABS(Y112/W112)&gt;=10,"N.M.",Y112/(-W112)))),IF(Y112=0,0,IF(OR(W112=0,U112=0),"N.M.",IF(ABS(Y112/W112)&gt;=10,"N.M.",Y112/W112))))</f>
        <v>-0.14832588836715785</v>
      </c>
      <c r="AC112" s="9">
        <v>533713.211</v>
      </c>
      <c r="AE112" s="9">
        <v>460065.84400000004</v>
      </c>
      <c r="AG112" s="9">
        <f aca="true" t="shared" si="38" ref="AG112:AG117">(+AC112-AE112)</f>
        <v>73647.36699999997</v>
      </c>
      <c r="AI112" s="21">
        <f aca="true" t="shared" si="39" ref="AI112:AI117">IF(AE112&lt;0,IF(AG112=0,0,IF(OR(AE112=0,AC112=0),"N.M.",IF(ABS(AG112/AE112)&gt;=10,"N.M.",AG112/(-AE112)))),IF(AG112=0,0,IF(OR(AE112=0,AC112=0),"N.M.",IF(ABS(AG112/AE112)&gt;=10,"N.M.",AG112/AE112))))</f>
        <v>0.16008005801882558</v>
      </c>
    </row>
    <row r="113" spans="1:35" ht="12.75" outlineLevel="1">
      <c r="A113" s="1" t="s">
        <v>380</v>
      </c>
      <c r="B113" s="16" t="s">
        <v>381</v>
      </c>
      <c r="C113" s="1" t="s">
        <v>382</v>
      </c>
      <c r="E113" s="5">
        <v>13296773.1</v>
      </c>
      <c r="G113" s="5">
        <v>13971400.82</v>
      </c>
      <c r="I113" s="9">
        <f t="shared" si="32"/>
        <v>-674627.7200000007</v>
      </c>
      <c r="K113" s="21">
        <f t="shared" si="33"/>
        <v>-0.048286333538887095</v>
      </c>
      <c r="M113" s="9">
        <v>36539051.41</v>
      </c>
      <c r="O113" s="9">
        <v>39454618.2</v>
      </c>
      <c r="Q113" s="9">
        <f t="shared" si="34"/>
        <v>-2915566.7900000066</v>
      </c>
      <c r="S113" s="21">
        <f t="shared" si="35"/>
        <v>-0.07389671787522217</v>
      </c>
      <c r="U113" s="9">
        <v>36539051.41</v>
      </c>
      <c r="W113" s="9">
        <v>39454618.2</v>
      </c>
      <c r="Y113" s="9">
        <f t="shared" si="36"/>
        <v>-2915566.7900000066</v>
      </c>
      <c r="AA113" s="21">
        <f t="shared" si="37"/>
        <v>-0.07389671787522217</v>
      </c>
      <c r="AC113" s="9">
        <v>137107171.94</v>
      </c>
      <c r="AE113" s="9">
        <v>147170056.62</v>
      </c>
      <c r="AG113" s="9">
        <f t="shared" si="38"/>
        <v>-10062884.680000007</v>
      </c>
      <c r="AI113" s="21">
        <f t="shared" si="39"/>
        <v>-0.0683758973198118</v>
      </c>
    </row>
    <row r="114" spans="1:35" ht="12.75" outlineLevel="1">
      <c r="A114" s="1" t="s">
        <v>383</v>
      </c>
      <c r="B114" s="16" t="s">
        <v>384</v>
      </c>
      <c r="C114" s="1" t="s">
        <v>385</v>
      </c>
      <c r="E114" s="5">
        <v>266490.03</v>
      </c>
      <c r="G114" s="5">
        <v>256750.43</v>
      </c>
      <c r="I114" s="9">
        <f t="shared" si="32"/>
        <v>9739.600000000035</v>
      </c>
      <c r="K114" s="21">
        <f t="shared" si="33"/>
        <v>0.037934113683860377</v>
      </c>
      <c r="M114" s="9">
        <v>757361.11</v>
      </c>
      <c r="O114" s="9">
        <v>646547</v>
      </c>
      <c r="Q114" s="9">
        <f t="shared" si="34"/>
        <v>110814.10999999999</v>
      </c>
      <c r="S114" s="21">
        <f t="shared" si="35"/>
        <v>0.17139374245027814</v>
      </c>
      <c r="U114" s="9">
        <v>757361.11</v>
      </c>
      <c r="W114" s="9">
        <v>646547</v>
      </c>
      <c r="Y114" s="9">
        <f t="shared" si="36"/>
        <v>110814.10999999999</v>
      </c>
      <c r="AA114" s="21">
        <f t="shared" si="37"/>
        <v>0.17139374245027814</v>
      </c>
      <c r="AC114" s="9">
        <v>2941397.51</v>
      </c>
      <c r="AE114" s="9">
        <v>2739012.3</v>
      </c>
      <c r="AG114" s="9">
        <f t="shared" si="38"/>
        <v>202385.20999999996</v>
      </c>
      <c r="AI114" s="21">
        <f t="shared" si="39"/>
        <v>0.0738898507319591</v>
      </c>
    </row>
    <row r="115" spans="1:35" ht="12.75" outlineLevel="1">
      <c r="A115" s="1" t="s">
        <v>386</v>
      </c>
      <c r="B115" s="16" t="s">
        <v>387</v>
      </c>
      <c r="C115" s="1" t="s">
        <v>388</v>
      </c>
      <c r="E115" s="5">
        <v>985101</v>
      </c>
      <c r="G115" s="5">
        <v>592576</v>
      </c>
      <c r="I115" s="9">
        <f t="shared" si="32"/>
        <v>392525</v>
      </c>
      <c r="K115" s="21">
        <f t="shared" si="33"/>
        <v>0.6624044848255751</v>
      </c>
      <c r="M115" s="9">
        <v>10765</v>
      </c>
      <c r="O115" s="9">
        <v>2682268</v>
      </c>
      <c r="Q115" s="9">
        <f t="shared" si="34"/>
        <v>-2671503</v>
      </c>
      <c r="S115" s="21">
        <f t="shared" si="35"/>
        <v>-0.9959866053653103</v>
      </c>
      <c r="U115" s="9">
        <v>10765</v>
      </c>
      <c r="W115" s="9">
        <v>2682268</v>
      </c>
      <c r="Y115" s="9">
        <f t="shared" si="36"/>
        <v>-2671503</v>
      </c>
      <c r="AA115" s="21">
        <f t="shared" si="37"/>
        <v>-0.9959866053653103</v>
      </c>
      <c r="AC115" s="9">
        <v>-627630</v>
      </c>
      <c r="AE115" s="9">
        <v>2216618</v>
      </c>
      <c r="AG115" s="9">
        <f t="shared" si="38"/>
        <v>-2844248</v>
      </c>
      <c r="AI115" s="21">
        <f t="shared" si="39"/>
        <v>-1.283147569856421</v>
      </c>
    </row>
    <row r="116" spans="1:35" ht="12.75" outlineLevel="1">
      <c r="A116" s="1" t="s">
        <v>389</v>
      </c>
      <c r="B116" s="16" t="s">
        <v>390</v>
      </c>
      <c r="C116" s="1" t="s">
        <v>391</v>
      </c>
      <c r="E116" s="5">
        <v>0</v>
      </c>
      <c r="G116" s="5">
        <v>0</v>
      </c>
      <c r="I116" s="9">
        <f t="shared" si="32"/>
        <v>0</v>
      </c>
      <c r="K116" s="21">
        <f t="shared" si="33"/>
        <v>0</v>
      </c>
      <c r="M116" s="9">
        <v>0</v>
      </c>
      <c r="O116" s="9">
        <v>0</v>
      </c>
      <c r="Q116" s="9">
        <f t="shared" si="34"/>
        <v>0</v>
      </c>
      <c r="S116" s="21">
        <f t="shared" si="35"/>
        <v>0</v>
      </c>
      <c r="U116" s="9">
        <v>0</v>
      </c>
      <c r="W116" s="9">
        <v>0</v>
      </c>
      <c r="Y116" s="9">
        <f t="shared" si="36"/>
        <v>0</v>
      </c>
      <c r="AA116" s="21">
        <f t="shared" si="37"/>
        <v>0</v>
      </c>
      <c r="AC116" s="9">
        <v>1</v>
      </c>
      <c r="AE116" s="9">
        <v>1</v>
      </c>
      <c r="AG116" s="9">
        <f t="shared" si="38"/>
        <v>0</v>
      </c>
      <c r="AI116" s="21">
        <f t="shared" si="39"/>
        <v>0</v>
      </c>
    </row>
    <row r="117" spans="1:35" ht="12.75" outlineLevel="1">
      <c r="A117" s="1" t="s">
        <v>392</v>
      </c>
      <c r="B117" s="16" t="s">
        <v>393</v>
      </c>
      <c r="C117" s="1" t="s">
        <v>394</v>
      </c>
      <c r="E117" s="5">
        <v>36882.75</v>
      </c>
      <c r="G117" s="5">
        <v>38449.11</v>
      </c>
      <c r="I117" s="9">
        <f t="shared" si="32"/>
        <v>-1566.3600000000006</v>
      </c>
      <c r="K117" s="21">
        <f t="shared" si="33"/>
        <v>-0.040738524246725104</v>
      </c>
      <c r="M117" s="9">
        <v>334183.88</v>
      </c>
      <c r="O117" s="9">
        <v>128161.76</v>
      </c>
      <c r="Q117" s="9">
        <f t="shared" si="34"/>
        <v>206022.12</v>
      </c>
      <c r="S117" s="21">
        <f t="shared" si="35"/>
        <v>1.6075163137584878</v>
      </c>
      <c r="U117" s="9">
        <v>334183.88</v>
      </c>
      <c r="W117" s="9">
        <v>128161.76</v>
      </c>
      <c r="Y117" s="9">
        <f t="shared" si="36"/>
        <v>206022.12</v>
      </c>
      <c r="AA117" s="21">
        <f t="shared" si="37"/>
        <v>1.6075163137584878</v>
      </c>
      <c r="AC117" s="9">
        <v>2638256.84</v>
      </c>
      <c r="AE117" s="9">
        <v>700097.72</v>
      </c>
      <c r="AG117" s="9">
        <f t="shared" si="38"/>
        <v>1938159.1199999999</v>
      </c>
      <c r="AI117" s="21">
        <f t="shared" si="39"/>
        <v>2.7684122725039013</v>
      </c>
    </row>
    <row r="118" spans="1:68" s="90" customFormat="1" ht="12.75">
      <c r="A118" s="90" t="s">
        <v>32</v>
      </c>
      <c r="B118" s="91"/>
      <c r="C118" s="77" t="s">
        <v>1048</v>
      </c>
      <c r="D118" s="105"/>
      <c r="E118" s="105">
        <v>14612209.084999999</v>
      </c>
      <c r="F118" s="105"/>
      <c r="G118" s="105">
        <v>14900235.497</v>
      </c>
      <c r="H118" s="105"/>
      <c r="I118" s="9">
        <f>+E118-G118</f>
        <v>-288026.4120000005</v>
      </c>
      <c r="J118" s="37" t="str">
        <f>IF((+E118-G118)=(I118),"  ",$AO$495)</f>
        <v>  </v>
      </c>
      <c r="K118" s="38">
        <f>IF(G118&lt;0,IF(I118=0,0,IF(OR(G118=0,E118=0),"N.M.",IF(ABS(I118/G118)&gt;=10,"N.M.",I118/(-G118)))),IF(I118=0,0,IF(OR(G118=0,E118=0),"N.M.",IF(ABS(I118/G118)&gt;=10,"N.M.",I118/G118))))</f>
        <v>-0.019330326158804097</v>
      </c>
      <c r="L118" s="39"/>
      <c r="M118" s="5">
        <v>37725321.558</v>
      </c>
      <c r="N118" s="9"/>
      <c r="O118" s="5">
        <v>43010177.454</v>
      </c>
      <c r="P118" s="9"/>
      <c r="Q118" s="9">
        <f>(+M118-O118)</f>
        <v>-5284855.896000005</v>
      </c>
      <c r="R118" s="37" t="str">
        <f>IF((+M118-O118)=(Q118),"  ",$AO$495)</f>
        <v>  </v>
      </c>
      <c r="S118" s="38">
        <f>IF(O118&lt;0,IF(Q118=0,0,IF(OR(O118=0,M118=0),"N.M.",IF(ABS(Q118/O118)&gt;=10,"N.M.",Q118/(-O118)))),IF(Q118=0,0,IF(OR(O118=0,M118=0),"N.M.",IF(ABS(Q118/O118)&gt;=10,"N.M.",Q118/O118))))</f>
        <v>-0.12287454293003636</v>
      </c>
      <c r="T118" s="39"/>
      <c r="U118" s="9">
        <v>37725321.558</v>
      </c>
      <c r="V118" s="9"/>
      <c r="W118" s="9">
        <v>43010177.454</v>
      </c>
      <c r="X118" s="9"/>
      <c r="Y118" s="9">
        <f>(+U118-W118)</f>
        <v>-5284855.896000005</v>
      </c>
      <c r="Z118" s="37" t="str">
        <f>IF((+U118-W118)=(Y118),"  ",$AO$495)</f>
        <v>  </v>
      </c>
      <c r="AA118" s="38">
        <f>IF(W118&lt;0,IF(Y118=0,0,IF(OR(W118=0,U118=0),"N.M.",IF(ABS(Y118/W118)&gt;=10,"N.M.",Y118/(-W118)))),IF(Y118=0,0,IF(OR(W118=0,U118=0),"N.M.",IF(ABS(Y118/W118)&gt;=10,"N.M.",Y118/W118))))</f>
        <v>-0.12287454293003636</v>
      </c>
      <c r="AB118" s="39"/>
      <c r="AC118" s="9">
        <v>142592910.50100002</v>
      </c>
      <c r="AD118" s="9"/>
      <c r="AE118" s="9">
        <v>153285851.48399997</v>
      </c>
      <c r="AF118" s="9"/>
      <c r="AG118" s="9">
        <f>(+AC118-AE118)</f>
        <v>-10692940.98299995</v>
      </c>
      <c r="AH118" s="37" t="str">
        <f>IF((+AC118-AE118)=(AG118),"  ",$AO$495)</f>
        <v>  </v>
      </c>
      <c r="AI118" s="38">
        <f>IF(AE118&lt;0,IF(AG118=0,0,IF(OR(AE118=0,AC118=0),"N.M.",IF(ABS(AG118/AE118)&gt;=10,"N.M.",AG118/(-AE118)))),IF(AG118=0,0,IF(OR(AE118=0,AC118=0),"N.M.",IF(ABS(AG118/AE118)&gt;=10,"N.M.",AG118/AE118))))</f>
        <v>-0.06975817323959664</v>
      </c>
      <c r="AJ118" s="105"/>
      <c r="AK118" s="105"/>
      <c r="AL118" s="105"/>
      <c r="AM118" s="105"/>
      <c r="AN118" s="105"/>
      <c r="AO118" s="105"/>
      <c r="AP118" s="106"/>
      <c r="AQ118" s="107"/>
      <c r="AR118" s="108"/>
      <c r="AS118" s="105"/>
      <c r="AT118" s="105"/>
      <c r="AU118" s="105"/>
      <c r="AV118" s="105"/>
      <c r="AW118" s="105"/>
      <c r="AX118" s="106"/>
      <c r="AY118" s="107"/>
      <c r="AZ118" s="108"/>
      <c r="BA118" s="105"/>
      <c r="BB118" s="105"/>
      <c r="BC118" s="105"/>
      <c r="BD118" s="106"/>
      <c r="BE118" s="107"/>
      <c r="BF118" s="108"/>
      <c r="BG118" s="105"/>
      <c r="BH118" s="109"/>
      <c r="BI118" s="105"/>
      <c r="BJ118" s="109"/>
      <c r="BK118" s="105"/>
      <c r="BL118" s="109"/>
      <c r="BM118" s="105"/>
      <c r="BN118" s="97"/>
      <c r="BO118" s="97"/>
      <c r="BP118" s="97"/>
    </row>
    <row r="119" spans="1:35" ht="12.75" outlineLevel="1">
      <c r="A119" s="1" t="s">
        <v>395</v>
      </c>
      <c r="B119" s="16" t="s">
        <v>396</v>
      </c>
      <c r="C119" s="1" t="s">
        <v>1049</v>
      </c>
      <c r="E119" s="5">
        <v>0</v>
      </c>
      <c r="G119" s="5">
        <v>705.69</v>
      </c>
      <c r="I119" s="9">
        <f aca="true" t="shared" si="40" ref="I119:I142">+E119-G119</f>
        <v>-705.69</v>
      </c>
      <c r="K119" s="21" t="str">
        <f aca="true" t="shared" si="41" ref="K119:K142">IF(G119&lt;0,IF(I119=0,0,IF(OR(G119=0,E119=0),"N.M.",IF(ABS(I119/G119)&gt;=10,"N.M.",I119/(-G119)))),IF(I119=0,0,IF(OR(G119=0,E119=0),"N.M.",IF(ABS(I119/G119)&gt;=10,"N.M.",I119/G119))))</f>
        <v>N.M.</v>
      </c>
      <c r="M119" s="9">
        <v>0</v>
      </c>
      <c r="O119" s="9">
        <v>1949.89</v>
      </c>
      <c r="Q119" s="9">
        <f aca="true" t="shared" si="42" ref="Q119:Q142">(+M119-O119)</f>
        <v>-1949.89</v>
      </c>
      <c r="S119" s="21" t="str">
        <f aca="true" t="shared" si="43" ref="S119:S142">IF(O119&lt;0,IF(Q119=0,0,IF(OR(O119=0,M119=0),"N.M.",IF(ABS(Q119/O119)&gt;=10,"N.M.",Q119/(-O119)))),IF(Q119=0,0,IF(OR(O119=0,M119=0),"N.M.",IF(ABS(Q119/O119)&gt;=10,"N.M.",Q119/O119))))</f>
        <v>N.M.</v>
      </c>
      <c r="U119" s="9">
        <v>0</v>
      </c>
      <c r="W119" s="9">
        <v>1949.89</v>
      </c>
      <c r="Y119" s="9">
        <f aca="true" t="shared" si="44" ref="Y119:Y142">(+U119-W119)</f>
        <v>-1949.89</v>
      </c>
      <c r="AA119" s="21" t="str">
        <f aca="true" t="shared" si="45" ref="AA119:AA142">IF(W119&lt;0,IF(Y119=0,0,IF(OR(W119=0,U119=0),"N.M.",IF(ABS(Y119/W119)&gt;=10,"N.M.",Y119/(-W119)))),IF(Y119=0,0,IF(OR(W119=0,U119=0),"N.M.",IF(ABS(Y119/W119)&gt;=10,"N.M.",Y119/W119))))</f>
        <v>N.M.</v>
      </c>
      <c r="AC119" s="9">
        <v>12611.87</v>
      </c>
      <c r="AE119" s="9">
        <v>17790.95</v>
      </c>
      <c r="AG119" s="9">
        <f aca="true" t="shared" si="46" ref="AG119:AG142">(+AC119-AE119)</f>
        <v>-5179.08</v>
      </c>
      <c r="AI119" s="21">
        <f aca="true" t="shared" si="47" ref="AI119:AI142">IF(AE119&lt;0,IF(AG119=0,0,IF(OR(AE119=0,AC119=0),"N.M.",IF(ABS(AG119/AE119)&gt;=10,"N.M.",AG119/(-AE119)))),IF(AG119=0,0,IF(OR(AE119=0,AC119=0),"N.M.",IF(ABS(AG119/AE119)&gt;=10,"N.M.",AG119/AE119))))</f>
        <v>-0.2911075574941192</v>
      </c>
    </row>
    <row r="120" spans="1:35" ht="12.75" outlineLevel="1">
      <c r="A120" s="1" t="s">
        <v>397</v>
      </c>
      <c r="B120" s="16" t="s">
        <v>398</v>
      </c>
      <c r="C120" s="1" t="s">
        <v>1050</v>
      </c>
      <c r="E120" s="5">
        <v>0</v>
      </c>
      <c r="G120" s="5">
        <v>0</v>
      </c>
      <c r="I120" s="9">
        <f t="shared" si="40"/>
        <v>0</v>
      </c>
      <c r="K120" s="21">
        <f t="shared" si="41"/>
        <v>0</v>
      </c>
      <c r="M120" s="9">
        <v>0</v>
      </c>
      <c r="O120" s="9">
        <v>0</v>
      </c>
      <c r="Q120" s="9">
        <f t="shared" si="42"/>
        <v>0</v>
      </c>
      <c r="S120" s="21">
        <f t="shared" si="43"/>
        <v>0</v>
      </c>
      <c r="U120" s="9">
        <v>0</v>
      </c>
      <c r="W120" s="9">
        <v>0</v>
      </c>
      <c r="Y120" s="9">
        <f t="shared" si="44"/>
        <v>0</v>
      </c>
      <c r="AA120" s="21">
        <f t="shared" si="45"/>
        <v>0</v>
      </c>
      <c r="AC120" s="9">
        <v>0</v>
      </c>
      <c r="AE120" s="9">
        <v>92458.5</v>
      </c>
      <c r="AG120" s="9">
        <f t="shared" si="46"/>
        <v>-92458.5</v>
      </c>
      <c r="AI120" s="21" t="str">
        <f t="shared" si="47"/>
        <v>N.M.</v>
      </c>
    </row>
    <row r="121" spans="1:35" ht="12.75" outlineLevel="1">
      <c r="A121" s="1" t="s">
        <v>399</v>
      </c>
      <c r="B121" s="16" t="s">
        <v>400</v>
      </c>
      <c r="C121" s="1" t="s">
        <v>1051</v>
      </c>
      <c r="E121" s="5">
        <v>27099.26</v>
      </c>
      <c r="G121" s="5">
        <v>96470.46</v>
      </c>
      <c r="I121" s="9">
        <f t="shared" si="40"/>
        <v>-69371.20000000001</v>
      </c>
      <c r="K121" s="21">
        <f t="shared" si="41"/>
        <v>-0.7190926631841499</v>
      </c>
      <c r="M121" s="9">
        <v>243777.86</v>
      </c>
      <c r="O121" s="9">
        <v>309273.89</v>
      </c>
      <c r="Q121" s="9">
        <f t="shared" si="42"/>
        <v>-65496.03000000003</v>
      </c>
      <c r="S121" s="21">
        <f t="shared" si="43"/>
        <v>-0.21177355126874767</v>
      </c>
      <c r="U121" s="9">
        <v>243777.86</v>
      </c>
      <c r="W121" s="9">
        <v>309273.89</v>
      </c>
      <c r="Y121" s="9">
        <f t="shared" si="44"/>
        <v>-65496.03000000003</v>
      </c>
      <c r="AA121" s="21">
        <f t="shared" si="45"/>
        <v>-0.21177355126874767</v>
      </c>
      <c r="AC121" s="9">
        <v>895529.71</v>
      </c>
      <c r="AE121" s="9">
        <v>1773942.92</v>
      </c>
      <c r="AG121" s="9">
        <f t="shared" si="46"/>
        <v>-878413.21</v>
      </c>
      <c r="AI121" s="21">
        <f t="shared" si="47"/>
        <v>-0.49517557757720865</v>
      </c>
    </row>
    <row r="122" spans="1:35" ht="12.75" outlineLevel="1">
      <c r="A122" s="1" t="s">
        <v>401</v>
      </c>
      <c r="B122" s="16" t="s">
        <v>402</v>
      </c>
      <c r="C122" s="1" t="s">
        <v>1052</v>
      </c>
      <c r="E122" s="5">
        <v>565949.37</v>
      </c>
      <c r="G122" s="5">
        <v>0</v>
      </c>
      <c r="I122" s="9">
        <f t="shared" si="40"/>
        <v>565949.37</v>
      </c>
      <c r="K122" s="21" t="str">
        <f t="shared" si="41"/>
        <v>N.M.</v>
      </c>
      <c r="M122" s="9">
        <v>1758268.01</v>
      </c>
      <c r="O122" s="9">
        <v>10</v>
      </c>
      <c r="Q122" s="9">
        <f t="shared" si="42"/>
        <v>1758258.01</v>
      </c>
      <c r="S122" s="21" t="str">
        <f t="shared" si="43"/>
        <v>N.M.</v>
      </c>
      <c r="U122" s="9">
        <v>1758268.01</v>
      </c>
      <c r="W122" s="9">
        <v>10</v>
      </c>
      <c r="Y122" s="9">
        <f t="shared" si="44"/>
        <v>1758258.01</v>
      </c>
      <c r="AA122" s="21" t="str">
        <f t="shared" si="45"/>
        <v>N.M.</v>
      </c>
      <c r="AC122" s="9">
        <v>6342054.08</v>
      </c>
      <c r="AE122" s="9">
        <v>226038.02</v>
      </c>
      <c r="AG122" s="9">
        <f t="shared" si="46"/>
        <v>6116016.0600000005</v>
      </c>
      <c r="AI122" s="21" t="str">
        <f t="shared" si="47"/>
        <v>N.M.</v>
      </c>
    </row>
    <row r="123" spans="1:35" ht="12.75" outlineLevel="1">
      <c r="A123" s="1" t="s">
        <v>403</v>
      </c>
      <c r="B123" s="16" t="s">
        <v>404</v>
      </c>
      <c r="C123" s="1" t="s">
        <v>1053</v>
      </c>
      <c r="E123" s="5">
        <v>4.34</v>
      </c>
      <c r="G123" s="5">
        <v>0</v>
      </c>
      <c r="I123" s="9">
        <f t="shared" si="40"/>
        <v>4.34</v>
      </c>
      <c r="K123" s="21" t="str">
        <f t="shared" si="41"/>
        <v>N.M.</v>
      </c>
      <c r="M123" s="9">
        <v>3.49</v>
      </c>
      <c r="O123" s="9">
        <v>0.6</v>
      </c>
      <c r="Q123" s="9">
        <f t="shared" si="42"/>
        <v>2.89</v>
      </c>
      <c r="S123" s="21">
        <f t="shared" si="43"/>
        <v>4.816666666666667</v>
      </c>
      <c r="U123" s="9">
        <v>3.49</v>
      </c>
      <c r="W123" s="9">
        <v>0.6</v>
      </c>
      <c r="Y123" s="9">
        <f t="shared" si="44"/>
        <v>2.89</v>
      </c>
      <c r="AA123" s="21">
        <f t="shared" si="45"/>
        <v>4.816666666666667</v>
      </c>
      <c r="AC123" s="9">
        <v>1647.23</v>
      </c>
      <c r="AE123" s="9">
        <v>2305.64</v>
      </c>
      <c r="AG123" s="9">
        <f t="shared" si="46"/>
        <v>-658.4099999999999</v>
      </c>
      <c r="AI123" s="21">
        <f t="shared" si="47"/>
        <v>-0.28556496243992985</v>
      </c>
    </row>
    <row r="124" spans="1:35" ht="12.75" outlineLevel="1">
      <c r="A124" s="1" t="s">
        <v>405</v>
      </c>
      <c r="B124" s="16" t="s">
        <v>406</v>
      </c>
      <c r="C124" s="1" t="s">
        <v>1054</v>
      </c>
      <c r="E124" s="5">
        <v>0</v>
      </c>
      <c r="G124" s="5">
        <v>152304.83</v>
      </c>
      <c r="I124" s="9">
        <f t="shared" si="40"/>
        <v>-152304.83</v>
      </c>
      <c r="K124" s="21" t="str">
        <f t="shared" si="41"/>
        <v>N.M.</v>
      </c>
      <c r="M124" s="9">
        <v>0</v>
      </c>
      <c r="O124" s="9">
        <v>318161.39</v>
      </c>
      <c r="Q124" s="9">
        <f t="shared" si="42"/>
        <v>-318161.39</v>
      </c>
      <c r="S124" s="21" t="str">
        <f t="shared" si="43"/>
        <v>N.M.</v>
      </c>
      <c r="U124" s="9">
        <v>0</v>
      </c>
      <c r="W124" s="9">
        <v>318161.39</v>
      </c>
      <c r="Y124" s="9">
        <f t="shared" si="44"/>
        <v>-318161.39</v>
      </c>
      <c r="AA124" s="21" t="str">
        <f t="shared" si="45"/>
        <v>N.M.</v>
      </c>
      <c r="AC124" s="9">
        <v>367140.03</v>
      </c>
      <c r="AE124" s="9">
        <v>2681127.8</v>
      </c>
      <c r="AG124" s="9">
        <f t="shared" si="46"/>
        <v>-2313987.7699999996</v>
      </c>
      <c r="AI124" s="21">
        <f t="shared" si="47"/>
        <v>-0.8630650765696435</v>
      </c>
    </row>
    <row r="125" spans="1:35" ht="12.75" outlineLevel="1">
      <c r="A125" s="1" t="s">
        <v>407</v>
      </c>
      <c r="B125" s="16" t="s">
        <v>408</v>
      </c>
      <c r="C125" s="1" t="s">
        <v>1055</v>
      </c>
      <c r="E125" s="5">
        <v>-2643.43</v>
      </c>
      <c r="G125" s="5">
        <v>12830.84</v>
      </c>
      <c r="I125" s="9">
        <f t="shared" si="40"/>
        <v>-15474.27</v>
      </c>
      <c r="K125" s="21">
        <f t="shared" si="41"/>
        <v>-1.206021585492454</v>
      </c>
      <c r="M125" s="9">
        <v>-26929.71</v>
      </c>
      <c r="O125" s="9">
        <v>7970.09</v>
      </c>
      <c r="Q125" s="9">
        <f t="shared" si="42"/>
        <v>-34899.8</v>
      </c>
      <c r="S125" s="21">
        <f t="shared" si="43"/>
        <v>-4.378846412022951</v>
      </c>
      <c r="U125" s="9">
        <v>-26929.71</v>
      </c>
      <c r="W125" s="9">
        <v>7970.09</v>
      </c>
      <c r="Y125" s="9">
        <f t="shared" si="44"/>
        <v>-34899.8</v>
      </c>
      <c r="AA125" s="21">
        <f t="shared" si="45"/>
        <v>-4.378846412022951</v>
      </c>
      <c r="AC125" s="9">
        <v>-40803.21</v>
      </c>
      <c r="AE125" s="9">
        <v>442286.84</v>
      </c>
      <c r="AG125" s="9">
        <f t="shared" si="46"/>
        <v>-483090.05000000005</v>
      </c>
      <c r="AI125" s="21">
        <f t="shared" si="47"/>
        <v>-1.092255084957988</v>
      </c>
    </row>
    <row r="126" spans="1:35" ht="12.75" outlineLevel="1">
      <c r="A126" s="1" t="s">
        <v>409</v>
      </c>
      <c r="B126" s="16" t="s">
        <v>410</v>
      </c>
      <c r="C126" s="1" t="s">
        <v>1056</v>
      </c>
      <c r="E126" s="5">
        <v>6758.87</v>
      </c>
      <c r="G126" s="5">
        <v>-3328.12</v>
      </c>
      <c r="I126" s="9">
        <f t="shared" si="40"/>
        <v>10086.99</v>
      </c>
      <c r="K126" s="21">
        <f t="shared" si="41"/>
        <v>3.0308372294268238</v>
      </c>
      <c r="M126" s="9">
        <v>1158.61</v>
      </c>
      <c r="O126" s="9">
        <v>1960.8</v>
      </c>
      <c r="Q126" s="9">
        <f t="shared" si="42"/>
        <v>-802.19</v>
      </c>
      <c r="S126" s="21">
        <f t="shared" si="43"/>
        <v>-0.4091136270909833</v>
      </c>
      <c r="U126" s="9">
        <v>1158.61</v>
      </c>
      <c r="W126" s="9">
        <v>1960.8</v>
      </c>
      <c r="Y126" s="9">
        <f t="shared" si="44"/>
        <v>-802.19</v>
      </c>
      <c r="AA126" s="21">
        <f t="shared" si="45"/>
        <v>-0.4091136270909833</v>
      </c>
      <c r="AC126" s="9">
        <v>3478.69</v>
      </c>
      <c r="AE126" s="9">
        <v>43182.4</v>
      </c>
      <c r="AG126" s="9">
        <f t="shared" si="46"/>
        <v>-39703.71</v>
      </c>
      <c r="AI126" s="21">
        <f t="shared" si="47"/>
        <v>-0.9194419485716403</v>
      </c>
    </row>
    <row r="127" spans="1:35" ht="12.75" outlineLevel="1">
      <c r="A127" s="1" t="s">
        <v>411</v>
      </c>
      <c r="B127" s="16" t="s">
        <v>412</v>
      </c>
      <c r="C127" s="1" t="s">
        <v>1057</v>
      </c>
      <c r="E127" s="5">
        <v>51360.98</v>
      </c>
      <c r="G127" s="5">
        <v>857.57</v>
      </c>
      <c r="I127" s="9">
        <f t="shared" si="40"/>
        <v>50503.41</v>
      </c>
      <c r="K127" s="21" t="str">
        <f t="shared" si="41"/>
        <v>N.M.</v>
      </c>
      <c r="M127" s="9">
        <v>125524.2</v>
      </c>
      <c r="O127" s="9">
        <v>16602.11</v>
      </c>
      <c r="Q127" s="9">
        <f t="shared" si="42"/>
        <v>108922.09</v>
      </c>
      <c r="S127" s="21">
        <f t="shared" si="43"/>
        <v>6.560737761645959</v>
      </c>
      <c r="U127" s="9">
        <v>125524.2</v>
      </c>
      <c r="W127" s="9">
        <v>16602.11</v>
      </c>
      <c r="Y127" s="9">
        <f t="shared" si="44"/>
        <v>108922.09</v>
      </c>
      <c r="AA127" s="21">
        <f t="shared" si="45"/>
        <v>6.560737761645959</v>
      </c>
      <c r="AC127" s="9">
        <v>251836.12</v>
      </c>
      <c r="AE127" s="9">
        <v>206343.62</v>
      </c>
      <c r="AG127" s="9">
        <f t="shared" si="46"/>
        <v>45492.5</v>
      </c>
      <c r="AI127" s="21">
        <f t="shared" si="47"/>
        <v>0.2204696224676101</v>
      </c>
    </row>
    <row r="128" spans="1:35" ht="12.75" outlineLevel="1">
      <c r="A128" s="1" t="s">
        <v>413</v>
      </c>
      <c r="B128" s="16" t="s">
        <v>414</v>
      </c>
      <c r="C128" s="1" t="s">
        <v>223</v>
      </c>
      <c r="E128" s="5">
        <v>0</v>
      </c>
      <c r="G128" s="5">
        <v>22065.18</v>
      </c>
      <c r="I128" s="9">
        <f t="shared" si="40"/>
        <v>-22065.18</v>
      </c>
      <c r="K128" s="21" t="str">
        <f t="shared" si="41"/>
        <v>N.M.</v>
      </c>
      <c r="M128" s="9">
        <v>0</v>
      </c>
      <c r="O128" s="9">
        <v>55651.09</v>
      </c>
      <c r="Q128" s="9">
        <f t="shared" si="42"/>
        <v>-55651.09</v>
      </c>
      <c r="S128" s="21" t="str">
        <f t="shared" si="43"/>
        <v>N.M.</v>
      </c>
      <c r="U128" s="9">
        <v>0</v>
      </c>
      <c r="W128" s="9">
        <v>55651.09</v>
      </c>
      <c r="Y128" s="9">
        <f t="shared" si="44"/>
        <v>-55651.09</v>
      </c>
      <c r="AA128" s="21" t="str">
        <f t="shared" si="45"/>
        <v>N.M.</v>
      </c>
      <c r="AC128" s="9">
        <v>80385.15</v>
      </c>
      <c r="AE128" s="9">
        <v>394647.75</v>
      </c>
      <c r="AG128" s="9">
        <f t="shared" si="46"/>
        <v>-314262.6</v>
      </c>
      <c r="AI128" s="21">
        <f t="shared" si="47"/>
        <v>-0.7963116475388494</v>
      </c>
    </row>
    <row r="129" spans="1:35" ht="12.75" outlineLevel="1">
      <c r="A129" s="1" t="s">
        <v>415</v>
      </c>
      <c r="B129" s="16" t="s">
        <v>416</v>
      </c>
      <c r="C129" s="1" t="s">
        <v>1058</v>
      </c>
      <c r="E129" s="5">
        <v>0</v>
      </c>
      <c r="G129" s="5">
        <v>690.49</v>
      </c>
      <c r="I129" s="9">
        <f t="shared" si="40"/>
        <v>-690.49</v>
      </c>
      <c r="K129" s="21" t="str">
        <f t="shared" si="41"/>
        <v>N.M.</v>
      </c>
      <c r="M129" s="9">
        <v>0</v>
      </c>
      <c r="O129" s="9">
        <v>1429.6</v>
      </c>
      <c r="Q129" s="9">
        <f t="shared" si="42"/>
        <v>-1429.6</v>
      </c>
      <c r="S129" s="21" t="str">
        <f t="shared" si="43"/>
        <v>N.M.</v>
      </c>
      <c r="U129" s="9">
        <v>0</v>
      </c>
      <c r="W129" s="9">
        <v>1429.6</v>
      </c>
      <c r="Y129" s="9">
        <f t="shared" si="44"/>
        <v>-1429.6</v>
      </c>
      <c r="AA129" s="21" t="str">
        <f t="shared" si="45"/>
        <v>N.M.</v>
      </c>
      <c r="AC129" s="9">
        <v>1196.35</v>
      </c>
      <c r="AE129" s="9">
        <v>4857.42</v>
      </c>
      <c r="AG129" s="9">
        <f t="shared" si="46"/>
        <v>-3661.07</v>
      </c>
      <c r="AI129" s="21">
        <f t="shared" si="47"/>
        <v>-0.7537067002647496</v>
      </c>
    </row>
    <row r="130" spans="1:35" ht="12.75" outlineLevel="1">
      <c r="A130" s="1" t="s">
        <v>417</v>
      </c>
      <c r="B130" s="16" t="s">
        <v>418</v>
      </c>
      <c r="C130" s="1" t="s">
        <v>1059</v>
      </c>
      <c r="E130" s="5">
        <v>0</v>
      </c>
      <c r="G130" s="5">
        <v>-17597</v>
      </c>
      <c r="I130" s="9">
        <f t="shared" si="40"/>
        <v>17597</v>
      </c>
      <c r="K130" s="21" t="str">
        <f t="shared" si="41"/>
        <v>N.M.</v>
      </c>
      <c r="M130" s="9">
        <v>0</v>
      </c>
      <c r="O130" s="9">
        <v>-83975</v>
      </c>
      <c r="Q130" s="9">
        <f t="shared" si="42"/>
        <v>83975</v>
      </c>
      <c r="S130" s="21" t="str">
        <f t="shared" si="43"/>
        <v>N.M.</v>
      </c>
      <c r="U130" s="9">
        <v>0</v>
      </c>
      <c r="W130" s="9">
        <v>-83975</v>
      </c>
      <c r="Y130" s="9">
        <f t="shared" si="44"/>
        <v>83975</v>
      </c>
      <c r="AA130" s="21" t="str">
        <f t="shared" si="45"/>
        <v>N.M.</v>
      </c>
      <c r="AC130" s="9">
        <v>-48387</v>
      </c>
      <c r="AE130" s="9">
        <v>-583925</v>
      </c>
      <c r="AG130" s="9">
        <f t="shared" si="46"/>
        <v>535538</v>
      </c>
      <c r="AI130" s="21">
        <f t="shared" si="47"/>
        <v>0.91713490602389</v>
      </c>
    </row>
    <row r="131" spans="1:35" ht="12.75" outlineLevel="1">
      <c r="A131" s="1" t="s">
        <v>419</v>
      </c>
      <c r="B131" s="16" t="s">
        <v>420</v>
      </c>
      <c r="C131" s="1" t="s">
        <v>1060</v>
      </c>
      <c r="E131" s="5">
        <v>0</v>
      </c>
      <c r="G131" s="5">
        <v>0</v>
      </c>
      <c r="I131" s="9">
        <f t="shared" si="40"/>
        <v>0</v>
      </c>
      <c r="K131" s="21">
        <f t="shared" si="41"/>
        <v>0</v>
      </c>
      <c r="M131" s="9">
        <v>0</v>
      </c>
      <c r="O131" s="9">
        <v>-1</v>
      </c>
      <c r="Q131" s="9">
        <f t="shared" si="42"/>
        <v>1</v>
      </c>
      <c r="S131" s="21" t="str">
        <f t="shared" si="43"/>
        <v>N.M.</v>
      </c>
      <c r="U131" s="9">
        <v>0</v>
      </c>
      <c r="W131" s="9">
        <v>-1</v>
      </c>
      <c r="Y131" s="9">
        <f t="shared" si="44"/>
        <v>1</v>
      </c>
      <c r="AA131" s="21" t="str">
        <f t="shared" si="45"/>
        <v>N.M.</v>
      </c>
      <c r="AC131" s="9">
        <v>0</v>
      </c>
      <c r="AE131" s="9">
        <v>-20263</v>
      </c>
      <c r="AG131" s="9">
        <f t="shared" si="46"/>
        <v>20263</v>
      </c>
      <c r="AI131" s="21" t="str">
        <f t="shared" si="47"/>
        <v>N.M.</v>
      </c>
    </row>
    <row r="132" spans="1:35" ht="12.75" outlineLevel="1">
      <c r="A132" s="1" t="s">
        <v>421</v>
      </c>
      <c r="B132" s="16" t="s">
        <v>422</v>
      </c>
      <c r="C132" s="1" t="s">
        <v>1061</v>
      </c>
      <c r="E132" s="5">
        <v>0</v>
      </c>
      <c r="G132" s="5">
        <v>0</v>
      </c>
      <c r="I132" s="9">
        <f t="shared" si="40"/>
        <v>0</v>
      </c>
      <c r="K132" s="21">
        <f t="shared" si="41"/>
        <v>0</v>
      </c>
      <c r="M132" s="9">
        <v>0</v>
      </c>
      <c r="O132" s="9">
        <v>0</v>
      </c>
      <c r="Q132" s="9">
        <f t="shared" si="42"/>
        <v>0</v>
      </c>
      <c r="S132" s="21">
        <f t="shared" si="43"/>
        <v>0</v>
      </c>
      <c r="U132" s="9">
        <v>0</v>
      </c>
      <c r="W132" s="9">
        <v>0</v>
      </c>
      <c r="Y132" s="9">
        <f t="shared" si="44"/>
        <v>0</v>
      </c>
      <c r="AA132" s="21">
        <f t="shared" si="45"/>
        <v>0</v>
      </c>
      <c r="AC132" s="9">
        <v>0</v>
      </c>
      <c r="AE132" s="9">
        <v>-330492.27</v>
      </c>
      <c r="AG132" s="9">
        <f t="shared" si="46"/>
        <v>330492.27</v>
      </c>
      <c r="AI132" s="21" t="str">
        <f t="shared" si="47"/>
        <v>N.M.</v>
      </c>
    </row>
    <row r="133" spans="1:35" ht="12.75" outlineLevel="1">
      <c r="A133" s="1" t="s">
        <v>423</v>
      </c>
      <c r="B133" s="16" t="s">
        <v>424</v>
      </c>
      <c r="C133" s="1" t="s">
        <v>1062</v>
      </c>
      <c r="E133" s="5">
        <v>0</v>
      </c>
      <c r="G133" s="5">
        <v>121479.82</v>
      </c>
      <c r="I133" s="9">
        <f t="shared" si="40"/>
        <v>-121479.82</v>
      </c>
      <c r="K133" s="21" t="str">
        <f t="shared" si="41"/>
        <v>N.M.</v>
      </c>
      <c r="M133" s="9">
        <v>0</v>
      </c>
      <c r="O133" s="9">
        <v>344277.55</v>
      </c>
      <c r="Q133" s="9">
        <f t="shared" si="42"/>
        <v>-344277.55</v>
      </c>
      <c r="S133" s="21" t="str">
        <f t="shared" si="43"/>
        <v>N.M.</v>
      </c>
      <c r="U133" s="9">
        <v>0</v>
      </c>
      <c r="W133" s="9">
        <v>344277.55</v>
      </c>
      <c r="Y133" s="9">
        <f t="shared" si="44"/>
        <v>-344277.55</v>
      </c>
      <c r="AA133" s="21" t="str">
        <f t="shared" si="45"/>
        <v>N.M.</v>
      </c>
      <c r="AC133" s="9">
        <v>733201.38</v>
      </c>
      <c r="AE133" s="9">
        <v>1112491.05</v>
      </c>
      <c r="AG133" s="9">
        <f t="shared" si="46"/>
        <v>-379289.67000000004</v>
      </c>
      <c r="AI133" s="21">
        <f t="shared" si="47"/>
        <v>-0.34093727765270565</v>
      </c>
    </row>
    <row r="134" spans="1:35" ht="12.75" outlineLevel="1">
      <c r="A134" s="1" t="s">
        <v>425</v>
      </c>
      <c r="B134" s="16" t="s">
        <v>426</v>
      </c>
      <c r="C134" s="1" t="s">
        <v>1063</v>
      </c>
      <c r="E134" s="5">
        <v>207971.6</v>
      </c>
      <c r="G134" s="5">
        <v>0</v>
      </c>
      <c r="I134" s="9">
        <f t="shared" si="40"/>
        <v>207971.6</v>
      </c>
      <c r="K134" s="21" t="str">
        <f t="shared" si="41"/>
        <v>N.M.</v>
      </c>
      <c r="M134" s="9">
        <v>552415.95</v>
      </c>
      <c r="O134" s="9">
        <v>0</v>
      </c>
      <c r="Q134" s="9">
        <f t="shared" si="42"/>
        <v>552415.95</v>
      </c>
      <c r="S134" s="21" t="str">
        <f t="shared" si="43"/>
        <v>N.M.</v>
      </c>
      <c r="U134" s="9">
        <v>552415.95</v>
      </c>
      <c r="W134" s="9">
        <v>0</v>
      </c>
      <c r="Y134" s="9">
        <f t="shared" si="44"/>
        <v>552415.95</v>
      </c>
      <c r="AA134" s="21" t="str">
        <f t="shared" si="45"/>
        <v>N.M.</v>
      </c>
      <c r="AC134" s="9">
        <v>1453251.93</v>
      </c>
      <c r="AE134" s="9">
        <v>0</v>
      </c>
      <c r="AG134" s="9">
        <f t="shared" si="46"/>
        <v>1453251.93</v>
      </c>
      <c r="AI134" s="21" t="str">
        <f t="shared" si="47"/>
        <v>N.M.</v>
      </c>
    </row>
    <row r="135" spans="1:35" ht="12.75" outlineLevel="1">
      <c r="A135" s="1" t="s">
        <v>427</v>
      </c>
      <c r="B135" s="16" t="s">
        <v>428</v>
      </c>
      <c r="C135" s="1" t="s">
        <v>1064</v>
      </c>
      <c r="E135" s="5">
        <v>-178681.52</v>
      </c>
      <c r="G135" s="5">
        <v>0</v>
      </c>
      <c r="I135" s="9">
        <f t="shared" si="40"/>
        <v>-178681.52</v>
      </c>
      <c r="K135" s="21" t="str">
        <f t="shared" si="41"/>
        <v>N.M.</v>
      </c>
      <c r="M135" s="9">
        <v>-468940.99</v>
      </c>
      <c r="O135" s="9">
        <v>0</v>
      </c>
      <c r="Q135" s="9">
        <f t="shared" si="42"/>
        <v>-468940.99</v>
      </c>
      <c r="S135" s="21" t="str">
        <f t="shared" si="43"/>
        <v>N.M.</v>
      </c>
      <c r="U135" s="9">
        <v>-468940.99</v>
      </c>
      <c r="W135" s="9">
        <v>0</v>
      </c>
      <c r="Y135" s="9">
        <f t="shared" si="44"/>
        <v>-468940.99</v>
      </c>
      <c r="AA135" s="21" t="str">
        <f t="shared" si="45"/>
        <v>N.M.</v>
      </c>
      <c r="AC135" s="9">
        <v>-1258120.58</v>
      </c>
      <c r="AE135" s="9">
        <v>0</v>
      </c>
      <c r="AG135" s="9">
        <f t="shared" si="46"/>
        <v>-1258120.58</v>
      </c>
      <c r="AI135" s="21" t="str">
        <f t="shared" si="47"/>
        <v>N.M.</v>
      </c>
    </row>
    <row r="136" spans="1:35" ht="12.75" outlineLevel="1">
      <c r="A136" s="1" t="s">
        <v>429</v>
      </c>
      <c r="B136" s="16" t="s">
        <v>430</v>
      </c>
      <c r="C136" s="1" t="s">
        <v>1065</v>
      </c>
      <c r="E136" s="5">
        <v>2916.63</v>
      </c>
      <c r="G136" s="5">
        <v>0</v>
      </c>
      <c r="I136" s="9">
        <f t="shared" si="40"/>
        <v>2916.63</v>
      </c>
      <c r="K136" s="21" t="str">
        <f t="shared" si="41"/>
        <v>N.M.</v>
      </c>
      <c r="M136" s="9">
        <v>7279.33</v>
      </c>
      <c r="O136" s="9">
        <v>0</v>
      </c>
      <c r="Q136" s="9">
        <f t="shared" si="42"/>
        <v>7279.33</v>
      </c>
      <c r="S136" s="21" t="str">
        <f t="shared" si="43"/>
        <v>N.M.</v>
      </c>
      <c r="U136" s="9">
        <v>7279.33</v>
      </c>
      <c r="W136" s="9">
        <v>0</v>
      </c>
      <c r="Y136" s="9">
        <f t="shared" si="44"/>
        <v>7279.33</v>
      </c>
      <c r="AA136" s="21" t="str">
        <f t="shared" si="45"/>
        <v>N.M.</v>
      </c>
      <c r="AC136" s="9">
        <v>18491.43</v>
      </c>
      <c r="AE136" s="9">
        <v>0</v>
      </c>
      <c r="AG136" s="9">
        <f t="shared" si="46"/>
        <v>18491.43</v>
      </c>
      <c r="AI136" s="21" t="str">
        <f t="shared" si="47"/>
        <v>N.M.</v>
      </c>
    </row>
    <row r="137" spans="1:35" ht="12.75" outlineLevel="1">
      <c r="A137" s="1" t="s">
        <v>431</v>
      </c>
      <c r="B137" s="16" t="s">
        <v>432</v>
      </c>
      <c r="C137" s="1" t="s">
        <v>1066</v>
      </c>
      <c r="E137" s="5">
        <v>-2462.97</v>
      </c>
      <c r="G137" s="5">
        <v>0</v>
      </c>
      <c r="I137" s="9">
        <f t="shared" si="40"/>
        <v>-2462.97</v>
      </c>
      <c r="K137" s="21" t="str">
        <f t="shared" si="41"/>
        <v>N.M.</v>
      </c>
      <c r="M137" s="9">
        <v>-6133.26</v>
      </c>
      <c r="O137" s="9">
        <v>0</v>
      </c>
      <c r="Q137" s="9">
        <f t="shared" si="42"/>
        <v>-6133.26</v>
      </c>
      <c r="S137" s="21" t="str">
        <f t="shared" si="43"/>
        <v>N.M.</v>
      </c>
      <c r="U137" s="9">
        <v>-6133.26</v>
      </c>
      <c r="W137" s="9">
        <v>0</v>
      </c>
      <c r="Y137" s="9">
        <f t="shared" si="44"/>
        <v>-6133.26</v>
      </c>
      <c r="AA137" s="21" t="str">
        <f t="shared" si="45"/>
        <v>N.M.</v>
      </c>
      <c r="AC137" s="9">
        <v>-16064.58</v>
      </c>
      <c r="AE137" s="9">
        <v>0</v>
      </c>
      <c r="AG137" s="9">
        <f t="shared" si="46"/>
        <v>-16064.58</v>
      </c>
      <c r="AI137" s="21" t="str">
        <f t="shared" si="47"/>
        <v>N.M.</v>
      </c>
    </row>
    <row r="138" spans="1:35" ht="12.75" outlineLevel="1">
      <c r="A138" s="1" t="s">
        <v>433</v>
      </c>
      <c r="B138" s="16" t="s">
        <v>434</v>
      </c>
      <c r="C138" s="1" t="s">
        <v>1067</v>
      </c>
      <c r="E138" s="5">
        <v>441080.48</v>
      </c>
      <c r="G138" s="5">
        <v>0</v>
      </c>
      <c r="I138" s="9">
        <f t="shared" si="40"/>
        <v>441080.48</v>
      </c>
      <c r="K138" s="21" t="str">
        <f t="shared" si="41"/>
        <v>N.M.</v>
      </c>
      <c r="M138" s="9">
        <v>1392035.15</v>
      </c>
      <c r="O138" s="9">
        <v>0</v>
      </c>
      <c r="Q138" s="9">
        <f t="shared" si="42"/>
        <v>1392035.15</v>
      </c>
      <c r="S138" s="21" t="str">
        <f t="shared" si="43"/>
        <v>N.M.</v>
      </c>
      <c r="U138" s="9">
        <v>1392035.15</v>
      </c>
      <c r="W138" s="9">
        <v>0</v>
      </c>
      <c r="Y138" s="9">
        <f t="shared" si="44"/>
        <v>1392035.15</v>
      </c>
      <c r="AA138" s="21" t="str">
        <f t="shared" si="45"/>
        <v>N.M.</v>
      </c>
      <c r="AC138" s="9">
        <v>3299141.21</v>
      </c>
      <c r="AE138" s="9">
        <v>0</v>
      </c>
      <c r="AG138" s="9">
        <f t="shared" si="46"/>
        <v>3299141.21</v>
      </c>
      <c r="AI138" s="21" t="str">
        <f t="shared" si="47"/>
        <v>N.M.</v>
      </c>
    </row>
    <row r="139" spans="1:35" ht="12.75" outlineLevel="1">
      <c r="A139" s="1" t="s">
        <v>435</v>
      </c>
      <c r="B139" s="16" t="s">
        <v>436</v>
      </c>
      <c r="C139" s="1" t="s">
        <v>1068</v>
      </c>
      <c r="E139" s="5">
        <v>-97665.08</v>
      </c>
      <c r="G139" s="5">
        <v>0</v>
      </c>
      <c r="I139" s="9">
        <f t="shared" si="40"/>
        <v>-97665.08</v>
      </c>
      <c r="K139" s="21" t="str">
        <f t="shared" si="41"/>
        <v>N.M.</v>
      </c>
      <c r="M139" s="9">
        <v>-273348.46</v>
      </c>
      <c r="O139" s="9">
        <v>0</v>
      </c>
      <c r="Q139" s="9">
        <f t="shared" si="42"/>
        <v>-273348.46</v>
      </c>
      <c r="S139" s="21" t="str">
        <f t="shared" si="43"/>
        <v>N.M.</v>
      </c>
      <c r="U139" s="9">
        <v>-273348.46</v>
      </c>
      <c r="W139" s="9">
        <v>0</v>
      </c>
      <c r="Y139" s="9">
        <f t="shared" si="44"/>
        <v>-273348.46</v>
      </c>
      <c r="AA139" s="21" t="str">
        <f t="shared" si="45"/>
        <v>N.M.</v>
      </c>
      <c r="AC139" s="9">
        <v>-1041183.97</v>
      </c>
      <c r="AE139" s="9">
        <v>0</v>
      </c>
      <c r="AG139" s="9">
        <f t="shared" si="46"/>
        <v>-1041183.97</v>
      </c>
      <c r="AI139" s="21" t="str">
        <f t="shared" si="47"/>
        <v>N.M.</v>
      </c>
    </row>
    <row r="140" spans="1:35" ht="12.75" outlineLevel="1">
      <c r="A140" s="1" t="s">
        <v>437</v>
      </c>
      <c r="B140" s="16" t="s">
        <v>438</v>
      </c>
      <c r="C140" s="1" t="s">
        <v>1069</v>
      </c>
      <c r="E140" s="5">
        <v>206472.93</v>
      </c>
      <c r="G140" s="5">
        <v>0</v>
      </c>
      <c r="I140" s="9">
        <f t="shared" si="40"/>
        <v>206472.93</v>
      </c>
      <c r="K140" s="21" t="str">
        <f t="shared" si="41"/>
        <v>N.M.</v>
      </c>
      <c r="M140" s="9">
        <v>1694204.12</v>
      </c>
      <c r="O140" s="9">
        <v>0</v>
      </c>
      <c r="Q140" s="9">
        <f t="shared" si="42"/>
        <v>1694204.12</v>
      </c>
      <c r="S140" s="21" t="str">
        <f t="shared" si="43"/>
        <v>N.M.</v>
      </c>
      <c r="U140" s="9">
        <v>1694204.12</v>
      </c>
      <c r="W140" s="9">
        <v>0</v>
      </c>
      <c r="Y140" s="9">
        <f t="shared" si="44"/>
        <v>1694204.12</v>
      </c>
      <c r="AA140" s="21" t="str">
        <f t="shared" si="45"/>
        <v>N.M.</v>
      </c>
      <c r="AC140" s="9">
        <v>5194523.85</v>
      </c>
      <c r="AE140" s="9">
        <v>0</v>
      </c>
      <c r="AG140" s="9">
        <f t="shared" si="46"/>
        <v>5194523.85</v>
      </c>
      <c r="AI140" s="21" t="str">
        <f t="shared" si="47"/>
        <v>N.M.</v>
      </c>
    </row>
    <row r="141" spans="1:35" ht="12.75" outlineLevel="1">
      <c r="A141" s="1" t="s">
        <v>439</v>
      </c>
      <c r="B141" s="16" t="s">
        <v>440</v>
      </c>
      <c r="C141" s="1" t="s">
        <v>1070</v>
      </c>
      <c r="E141" s="5">
        <v>181.78</v>
      </c>
      <c r="G141" s="5">
        <v>0</v>
      </c>
      <c r="I141" s="9">
        <f t="shared" si="40"/>
        <v>181.78</v>
      </c>
      <c r="K141" s="21" t="str">
        <f t="shared" si="41"/>
        <v>N.M.</v>
      </c>
      <c r="M141" s="9">
        <v>-163.17</v>
      </c>
      <c r="O141" s="9">
        <v>0</v>
      </c>
      <c r="Q141" s="9">
        <f t="shared" si="42"/>
        <v>-163.17</v>
      </c>
      <c r="S141" s="21" t="str">
        <f t="shared" si="43"/>
        <v>N.M.</v>
      </c>
      <c r="U141" s="9">
        <v>-163.17</v>
      </c>
      <c r="W141" s="9">
        <v>0</v>
      </c>
      <c r="Y141" s="9">
        <f t="shared" si="44"/>
        <v>-163.17</v>
      </c>
      <c r="AA141" s="21" t="str">
        <f t="shared" si="45"/>
        <v>N.M.</v>
      </c>
      <c r="AC141" s="9">
        <v>850.72</v>
      </c>
      <c r="AE141" s="9">
        <v>0</v>
      </c>
      <c r="AG141" s="9">
        <f t="shared" si="46"/>
        <v>850.72</v>
      </c>
      <c r="AI141" s="21" t="str">
        <f t="shared" si="47"/>
        <v>N.M.</v>
      </c>
    </row>
    <row r="142" spans="1:35" ht="12.75" outlineLevel="1">
      <c r="A142" s="1" t="s">
        <v>441</v>
      </c>
      <c r="B142" s="16" t="s">
        <v>442</v>
      </c>
      <c r="C142" s="1" t="s">
        <v>1071</v>
      </c>
      <c r="E142" s="5">
        <v>-123.33</v>
      </c>
      <c r="G142" s="5">
        <v>0</v>
      </c>
      <c r="I142" s="9">
        <f t="shared" si="40"/>
        <v>-123.33</v>
      </c>
      <c r="K142" s="21" t="str">
        <f t="shared" si="41"/>
        <v>N.M.</v>
      </c>
      <c r="M142" s="9">
        <v>578.01</v>
      </c>
      <c r="O142" s="9">
        <v>0</v>
      </c>
      <c r="Q142" s="9">
        <f t="shared" si="42"/>
        <v>578.01</v>
      </c>
      <c r="S142" s="21" t="str">
        <f t="shared" si="43"/>
        <v>N.M.</v>
      </c>
      <c r="U142" s="9">
        <v>578.01</v>
      </c>
      <c r="W142" s="9">
        <v>0</v>
      </c>
      <c r="Y142" s="9">
        <f t="shared" si="44"/>
        <v>578.01</v>
      </c>
      <c r="AA142" s="21" t="str">
        <f t="shared" si="45"/>
        <v>N.M.</v>
      </c>
      <c r="AC142" s="9">
        <v>-301.31</v>
      </c>
      <c r="AE142" s="9">
        <v>0</v>
      </c>
      <c r="AG142" s="9">
        <f t="shared" si="46"/>
        <v>-301.31</v>
      </c>
      <c r="AI142" s="21" t="str">
        <f t="shared" si="47"/>
        <v>N.M.</v>
      </c>
    </row>
    <row r="143" spans="1:68" s="90" customFormat="1" ht="12.75">
      <c r="A143" s="90" t="s">
        <v>92</v>
      </c>
      <c r="B143" s="91"/>
      <c r="C143" s="77" t="s">
        <v>1072</v>
      </c>
      <c r="D143" s="105"/>
      <c r="E143" s="105">
        <v>1228219.91</v>
      </c>
      <c r="F143" s="105"/>
      <c r="G143" s="105">
        <v>386479.76</v>
      </c>
      <c r="H143" s="105"/>
      <c r="I143" s="9">
        <f>+E143-G143</f>
        <v>841740.1499999999</v>
      </c>
      <c r="J143" s="37" t="str">
        <f>IF((+E143-G143)=(I143),"  ",$AO$495)</f>
        <v>  </v>
      </c>
      <c r="K143" s="38">
        <f>IF(G143&lt;0,IF(I143=0,0,IF(OR(G143=0,E143=0),"N.M.",IF(ABS(I143/G143)&gt;=10,"N.M.",I143/(-G143)))),IF(I143=0,0,IF(OR(G143=0,E143=0),"N.M.",IF(ABS(I143/G143)&gt;=10,"N.M.",I143/G143))))</f>
        <v>2.1779669652040767</v>
      </c>
      <c r="L143" s="39"/>
      <c r="M143" s="5">
        <v>4999729.14</v>
      </c>
      <c r="N143" s="9"/>
      <c r="O143" s="5">
        <v>973311.01</v>
      </c>
      <c r="P143" s="9"/>
      <c r="Q143" s="9">
        <f>(+M143-O143)</f>
        <v>4026418.13</v>
      </c>
      <c r="R143" s="37" t="str">
        <f>IF((+M143-O143)=(Q143),"  ",$AO$495)</f>
        <v>  </v>
      </c>
      <c r="S143" s="38">
        <f>IF(O143&lt;0,IF(Q143=0,0,IF(OR(O143=0,M143=0),"N.M.",IF(ABS(Q143/O143)&gt;=10,"N.M.",Q143/(-O143)))),IF(Q143=0,0,IF(OR(O143=0,M143=0),"N.M.",IF(ABS(Q143/O143)&gt;=10,"N.M.",Q143/O143))))</f>
        <v>4.136825833296594</v>
      </c>
      <c r="T143" s="39"/>
      <c r="U143" s="9">
        <v>4999729.14</v>
      </c>
      <c r="V143" s="9"/>
      <c r="W143" s="9">
        <v>973311.01</v>
      </c>
      <c r="X143" s="9"/>
      <c r="Y143" s="9">
        <f>(+U143-W143)</f>
        <v>4026418.13</v>
      </c>
      <c r="Z143" s="37" t="str">
        <f>IF((+U143-W143)=(Y143),"  ",$AO$495)</f>
        <v>  </v>
      </c>
      <c r="AA143" s="38">
        <f>IF(W143&lt;0,IF(Y143=0,0,IF(OR(W143=0,U143=0),"N.M.",IF(ABS(Y143/W143)&gt;=10,"N.M.",Y143/(-W143)))),IF(Y143=0,0,IF(OR(W143=0,U143=0),"N.M.",IF(ABS(Y143/W143)&gt;=10,"N.M.",Y143/W143))))</f>
        <v>4.136825833296594</v>
      </c>
      <c r="AB143" s="39"/>
      <c r="AC143" s="9">
        <v>16250479.099999998</v>
      </c>
      <c r="AD143" s="9"/>
      <c r="AE143" s="9">
        <v>6062792.639999999</v>
      </c>
      <c r="AF143" s="9"/>
      <c r="AG143" s="9">
        <f>(+AC143-AE143)</f>
        <v>10187686.459999999</v>
      </c>
      <c r="AH143" s="37" t="str">
        <f>IF((+AC143-AE143)=(AG143),"  ",$AO$495)</f>
        <v>  </v>
      </c>
      <c r="AI143" s="38">
        <f>IF(AE143&lt;0,IF(AG143=0,0,IF(OR(AE143=0,AC143=0),"N.M.",IF(ABS(AG143/AE143)&gt;=10,"N.M.",AG143/(-AE143)))),IF(AG143=0,0,IF(OR(AE143=0,AC143=0),"N.M.",IF(ABS(AG143/AE143)&gt;=10,"N.M.",AG143/AE143))))</f>
        <v>1.6803620154820273</v>
      </c>
      <c r="AJ143" s="105"/>
      <c r="AK143" s="105"/>
      <c r="AL143" s="105"/>
      <c r="AM143" s="105"/>
      <c r="AN143" s="105"/>
      <c r="AO143" s="105"/>
      <c r="AP143" s="106"/>
      <c r="AQ143" s="107"/>
      <c r="AR143" s="108"/>
      <c r="AS143" s="105"/>
      <c r="AT143" s="105"/>
      <c r="AU143" s="105"/>
      <c r="AV143" s="105"/>
      <c r="AW143" s="105"/>
      <c r="AX143" s="106"/>
      <c r="AY143" s="107"/>
      <c r="AZ143" s="108"/>
      <c r="BA143" s="105"/>
      <c r="BB143" s="105"/>
      <c r="BC143" s="105"/>
      <c r="BD143" s="106"/>
      <c r="BE143" s="107"/>
      <c r="BF143" s="108"/>
      <c r="BG143" s="105"/>
      <c r="BH143" s="109"/>
      <c r="BI143" s="105"/>
      <c r="BJ143" s="109"/>
      <c r="BK143" s="105"/>
      <c r="BL143" s="109"/>
      <c r="BM143" s="105"/>
      <c r="BN143" s="97"/>
      <c r="BO143" s="97"/>
      <c r="BP143" s="97"/>
    </row>
    <row r="144" spans="1:35" ht="12.75" outlineLevel="1">
      <c r="A144" s="1" t="s">
        <v>443</v>
      </c>
      <c r="B144" s="16" t="s">
        <v>444</v>
      </c>
      <c r="C144" s="1" t="s">
        <v>1073</v>
      </c>
      <c r="E144" s="5">
        <v>18633.49</v>
      </c>
      <c r="G144" s="5">
        <v>0</v>
      </c>
      <c r="I144" s="9">
        <f aca="true" t="shared" si="48" ref="I144:I149">+E144-G144</f>
        <v>18633.49</v>
      </c>
      <c r="K144" s="21" t="str">
        <f aca="true" t="shared" si="49" ref="K144:K149">IF(G144&lt;0,IF(I144=0,0,IF(OR(G144=0,E144=0),"N.M.",IF(ABS(I144/G144)&gt;=10,"N.M.",I144/(-G144)))),IF(I144=0,0,IF(OR(G144=0,E144=0),"N.M.",IF(ABS(I144/G144)&gt;=10,"N.M.",I144/G144))))</f>
        <v>N.M.</v>
      </c>
      <c r="M144" s="9">
        <v>49200.22</v>
      </c>
      <c r="O144" s="9">
        <v>0</v>
      </c>
      <c r="Q144" s="9">
        <f aca="true" t="shared" si="50" ref="Q144:Q149">(+M144-O144)</f>
        <v>49200.22</v>
      </c>
      <c r="S144" s="21" t="str">
        <f aca="true" t="shared" si="51" ref="S144:S149">IF(O144&lt;0,IF(Q144=0,0,IF(OR(O144=0,M144=0),"N.M.",IF(ABS(Q144/O144)&gt;=10,"N.M.",Q144/(-O144)))),IF(Q144=0,0,IF(OR(O144=0,M144=0),"N.M.",IF(ABS(Q144/O144)&gt;=10,"N.M.",Q144/O144))))</f>
        <v>N.M.</v>
      </c>
      <c r="U144" s="9">
        <v>49200.22</v>
      </c>
      <c r="W144" s="9">
        <v>0</v>
      </c>
      <c r="Y144" s="9">
        <f aca="true" t="shared" si="52" ref="Y144:Y149">(+U144-W144)</f>
        <v>49200.22</v>
      </c>
      <c r="AA144" s="21" t="str">
        <f aca="true" t="shared" si="53" ref="AA144:AA149">IF(W144&lt;0,IF(Y144=0,0,IF(OR(W144=0,U144=0),"N.M.",IF(ABS(Y144/W144)&gt;=10,"N.M.",Y144/(-W144)))),IF(Y144=0,0,IF(OR(W144=0,U144=0),"N.M.",IF(ABS(Y144/W144)&gt;=10,"N.M.",Y144/W144))))</f>
        <v>N.M.</v>
      </c>
      <c r="AC144" s="9">
        <v>82090.23</v>
      </c>
      <c r="AE144" s="9">
        <v>0</v>
      </c>
      <c r="AG144" s="9">
        <f aca="true" t="shared" si="54" ref="AG144:AG149">(+AC144-AE144)</f>
        <v>82090.23</v>
      </c>
      <c r="AI144" s="21" t="str">
        <f aca="true" t="shared" si="55" ref="AI144:AI149">IF(AE144&lt;0,IF(AG144=0,0,IF(OR(AE144=0,AC144=0),"N.M.",IF(ABS(AG144/AE144)&gt;=10,"N.M.",AG144/(-AE144)))),IF(AG144=0,0,IF(OR(AE144=0,AC144=0),"N.M.",IF(ABS(AG144/AE144)&gt;=10,"N.M.",AG144/AE144))))</f>
        <v>N.M.</v>
      </c>
    </row>
    <row r="145" spans="1:35" ht="12.75" outlineLevel="1">
      <c r="A145" s="1" t="s">
        <v>445</v>
      </c>
      <c r="B145" s="16" t="s">
        <v>446</v>
      </c>
      <c r="C145" s="1" t="s">
        <v>1074</v>
      </c>
      <c r="E145" s="5">
        <v>3941170</v>
      </c>
      <c r="G145" s="5">
        <v>4527164</v>
      </c>
      <c r="I145" s="9">
        <f t="shared" si="48"/>
        <v>-585994</v>
      </c>
      <c r="K145" s="21">
        <f t="shared" si="49"/>
        <v>-0.12943953433098515</v>
      </c>
      <c r="M145" s="9">
        <v>9518101</v>
      </c>
      <c r="O145" s="9">
        <v>11062004</v>
      </c>
      <c r="Q145" s="9">
        <f t="shared" si="50"/>
        <v>-1543903</v>
      </c>
      <c r="S145" s="21">
        <f t="shared" si="51"/>
        <v>-0.13956811080523926</v>
      </c>
      <c r="U145" s="9">
        <v>9518101</v>
      </c>
      <c r="W145" s="9">
        <v>11062004</v>
      </c>
      <c r="Y145" s="9">
        <f t="shared" si="52"/>
        <v>-1543903</v>
      </c>
      <c r="AA145" s="21">
        <f t="shared" si="53"/>
        <v>-0.13956811080523926</v>
      </c>
      <c r="AC145" s="9">
        <v>38050459</v>
      </c>
      <c r="AE145" s="9">
        <v>38087603</v>
      </c>
      <c r="AG145" s="9">
        <f t="shared" si="54"/>
        <v>-37144</v>
      </c>
      <c r="AI145" s="21">
        <f t="shared" si="55"/>
        <v>-0.0009752254559049042</v>
      </c>
    </row>
    <row r="146" spans="1:35" ht="12.75" outlineLevel="1">
      <c r="A146" s="1" t="s">
        <v>447</v>
      </c>
      <c r="B146" s="16" t="s">
        <v>448</v>
      </c>
      <c r="C146" s="1" t="s">
        <v>1075</v>
      </c>
      <c r="E146" s="5">
        <v>3482305</v>
      </c>
      <c r="G146" s="5">
        <v>4066913</v>
      </c>
      <c r="I146" s="9">
        <f t="shared" si="48"/>
        <v>-584608</v>
      </c>
      <c r="K146" s="21">
        <f t="shared" si="49"/>
        <v>-0.14374735825428278</v>
      </c>
      <c r="M146" s="9">
        <v>10560407</v>
      </c>
      <c r="O146" s="9">
        <v>14378328</v>
      </c>
      <c r="Q146" s="9">
        <f t="shared" si="50"/>
        <v>-3817921</v>
      </c>
      <c r="S146" s="21">
        <f t="shared" si="51"/>
        <v>-0.26553302998790956</v>
      </c>
      <c r="U146" s="9">
        <v>10560407</v>
      </c>
      <c r="W146" s="9">
        <v>14378328</v>
      </c>
      <c r="Y146" s="9">
        <f t="shared" si="52"/>
        <v>-3817921</v>
      </c>
      <c r="AA146" s="21">
        <f t="shared" si="53"/>
        <v>-0.26553302998790956</v>
      </c>
      <c r="AC146" s="9">
        <v>53650747</v>
      </c>
      <c r="AE146" s="9">
        <v>57293013</v>
      </c>
      <c r="AG146" s="9">
        <f t="shared" si="54"/>
        <v>-3642266</v>
      </c>
      <c r="AI146" s="21">
        <f t="shared" si="55"/>
        <v>-0.06357260352148</v>
      </c>
    </row>
    <row r="147" spans="1:35" ht="12.75" outlineLevel="1">
      <c r="A147" s="1" t="s">
        <v>449</v>
      </c>
      <c r="B147" s="16" t="s">
        <v>450</v>
      </c>
      <c r="C147" s="1" t="s">
        <v>1076</v>
      </c>
      <c r="E147" s="5">
        <v>3621724</v>
      </c>
      <c r="G147" s="5">
        <v>3212809</v>
      </c>
      <c r="I147" s="9">
        <f t="shared" si="48"/>
        <v>408915</v>
      </c>
      <c r="K147" s="21">
        <f t="shared" si="49"/>
        <v>0.12727647364035646</v>
      </c>
      <c r="M147" s="9">
        <v>10034720</v>
      </c>
      <c r="O147" s="9">
        <v>10241266</v>
      </c>
      <c r="Q147" s="9">
        <f t="shared" si="50"/>
        <v>-206546</v>
      </c>
      <c r="S147" s="21">
        <f t="shared" si="51"/>
        <v>-0.020168014384159147</v>
      </c>
      <c r="U147" s="9">
        <v>10034720</v>
      </c>
      <c r="W147" s="9">
        <v>10241266</v>
      </c>
      <c r="Y147" s="9">
        <f t="shared" si="52"/>
        <v>-206546</v>
      </c>
      <c r="AA147" s="21">
        <f t="shared" si="53"/>
        <v>-0.020168014384159147</v>
      </c>
      <c r="AC147" s="9">
        <v>39078351.5</v>
      </c>
      <c r="AE147" s="9">
        <v>39973923.17</v>
      </c>
      <c r="AG147" s="9">
        <f t="shared" si="54"/>
        <v>-895571.6700000018</v>
      </c>
      <c r="AI147" s="21">
        <f t="shared" si="55"/>
        <v>-0.022403897315540915</v>
      </c>
    </row>
    <row r="148" spans="1:35" ht="12.75" outlineLevel="1">
      <c r="A148" s="1" t="s">
        <v>451</v>
      </c>
      <c r="B148" s="16" t="s">
        <v>452</v>
      </c>
      <c r="C148" s="1" t="s">
        <v>1077</v>
      </c>
      <c r="E148" s="5">
        <v>0</v>
      </c>
      <c r="G148" s="5">
        <v>42580.75</v>
      </c>
      <c r="I148" s="9">
        <f t="shared" si="48"/>
        <v>-42580.75</v>
      </c>
      <c r="K148" s="21" t="str">
        <f t="shared" si="49"/>
        <v>N.M.</v>
      </c>
      <c r="M148" s="9">
        <v>0</v>
      </c>
      <c r="O148" s="9">
        <v>655944.83</v>
      </c>
      <c r="Q148" s="9">
        <f t="shared" si="50"/>
        <v>-655944.83</v>
      </c>
      <c r="S148" s="21" t="str">
        <f t="shared" si="51"/>
        <v>N.M.</v>
      </c>
      <c r="U148" s="9">
        <v>0</v>
      </c>
      <c r="W148" s="9">
        <v>655944.83</v>
      </c>
      <c r="Y148" s="9">
        <f t="shared" si="52"/>
        <v>-655944.83</v>
      </c>
      <c r="AA148" s="21" t="str">
        <f t="shared" si="53"/>
        <v>N.M.</v>
      </c>
      <c r="AC148" s="9">
        <v>1446506.48</v>
      </c>
      <c r="AE148" s="9">
        <v>3111530.31</v>
      </c>
      <c r="AG148" s="9">
        <f t="shared" si="54"/>
        <v>-1665023.83</v>
      </c>
      <c r="AI148" s="21">
        <f t="shared" si="55"/>
        <v>-0.5351141284559751</v>
      </c>
    </row>
    <row r="149" spans="1:35" ht="12.75" outlineLevel="1">
      <c r="A149" s="1" t="s">
        <v>453</v>
      </c>
      <c r="B149" s="16" t="s">
        <v>454</v>
      </c>
      <c r="C149" s="1" t="s">
        <v>1078</v>
      </c>
      <c r="E149" s="5">
        <v>4166219</v>
      </c>
      <c r="G149" s="5">
        <v>4913654</v>
      </c>
      <c r="I149" s="9">
        <f t="shared" si="48"/>
        <v>-747435</v>
      </c>
      <c r="K149" s="21">
        <f t="shared" si="49"/>
        <v>-0.1521138851046492</v>
      </c>
      <c r="M149" s="9">
        <v>13094820</v>
      </c>
      <c r="O149" s="9">
        <v>13188234</v>
      </c>
      <c r="Q149" s="9">
        <f t="shared" si="50"/>
        <v>-93414</v>
      </c>
      <c r="S149" s="21">
        <f t="shared" si="51"/>
        <v>-0.0070831318279611965</v>
      </c>
      <c r="U149" s="9">
        <v>13094820</v>
      </c>
      <c r="W149" s="9">
        <v>13188234</v>
      </c>
      <c r="Y149" s="9">
        <f t="shared" si="52"/>
        <v>-93414</v>
      </c>
      <c r="AA149" s="21">
        <f t="shared" si="53"/>
        <v>-0.0070831318279611965</v>
      </c>
      <c r="AC149" s="9">
        <v>53502817</v>
      </c>
      <c r="AE149" s="9">
        <v>44670892</v>
      </c>
      <c r="AG149" s="9">
        <f t="shared" si="54"/>
        <v>8831925</v>
      </c>
      <c r="AI149" s="21">
        <f t="shared" si="55"/>
        <v>0.1977109613123463</v>
      </c>
    </row>
    <row r="150" spans="1:68" s="90" customFormat="1" ht="12.75">
      <c r="A150" s="90" t="s">
        <v>93</v>
      </c>
      <c r="B150" s="91"/>
      <c r="C150" s="77" t="s">
        <v>1079</v>
      </c>
      <c r="D150" s="105"/>
      <c r="E150" s="105">
        <v>15230051.49</v>
      </c>
      <c r="F150" s="105"/>
      <c r="G150" s="105">
        <v>16763120.75</v>
      </c>
      <c r="H150" s="105"/>
      <c r="I150" s="9">
        <f>+E150-G150</f>
        <v>-1533069.2599999998</v>
      </c>
      <c r="J150" s="37" t="str">
        <f>IF((+E150-G150)=(I150),"  ",$AO$495)</f>
        <v>  </v>
      </c>
      <c r="K150" s="38">
        <f>IF(G150&lt;0,IF(I150=0,0,IF(OR(G150=0,E150=0),"N.M.",IF(ABS(I150/G150)&gt;=10,"N.M.",I150/(-G150)))),IF(I150=0,0,IF(OR(G150=0,E150=0),"N.M.",IF(ABS(I150/G150)&gt;=10,"N.M.",I150/G150))))</f>
        <v>-0.09145488378111216</v>
      </c>
      <c r="L150" s="39"/>
      <c r="M150" s="5">
        <v>43257248.22</v>
      </c>
      <c r="N150" s="9"/>
      <c r="O150" s="5">
        <v>49525776.83</v>
      </c>
      <c r="P150" s="9"/>
      <c r="Q150" s="9">
        <f>(+M150-O150)</f>
        <v>-6268528.609999999</v>
      </c>
      <c r="R150" s="37" t="str">
        <f>IF((+M150-O150)=(Q150),"  ",$AO$495)</f>
        <v>  </v>
      </c>
      <c r="S150" s="38">
        <f>IF(O150&lt;0,IF(Q150=0,0,IF(OR(O150=0,M150=0),"N.M.",IF(ABS(Q150/O150)&gt;=10,"N.M.",Q150/(-O150)))),IF(Q150=0,0,IF(OR(O150=0,M150=0),"N.M.",IF(ABS(Q150/O150)&gt;=10,"N.M.",Q150/O150))))</f>
        <v>-0.12657103050633764</v>
      </c>
      <c r="T150" s="39"/>
      <c r="U150" s="9">
        <v>43257248.22</v>
      </c>
      <c r="V150" s="9"/>
      <c r="W150" s="9">
        <v>49525776.83</v>
      </c>
      <c r="X150" s="9"/>
      <c r="Y150" s="9">
        <f>(+U150-W150)</f>
        <v>-6268528.609999999</v>
      </c>
      <c r="Z150" s="37" t="str">
        <f>IF((+U150-W150)=(Y150),"  ",$AO$495)</f>
        <v>  </v>
      </c>
      <c r="AA150" s="38">
        <f>IF(W150&lt;0,IF(Y150=0,0,IF(OR(W150=0,U150=0),"N.M.",IF(ABS(Y150/W150)&gt;=10,"N.M.",Y150/(-W150)))),IF(Y150=0,0,IF(OR(W150=0,U150=0),"N.M.",IF(ABS(Y150/W150)&gt;=10,"N.M.",Y150/W150))))</f>
        <v>-0.12657103050633764</v>
      </c>
      <c r="AB150" s="39"/>
      <c r="AC150" s="9">
        <v>185810971.21</v>
      </c>
      <c r="AD150" s="9"/>
      <c r="AE150" s="9">
        <v>183136961.48000002</v>
      </c>
      <c r="AF150" s="9"/>
      <c r="AG150" s="9">
        <f>(+AC150-AE150)</f>
        <v>2674009.7299999893</v>
      </c>
      <c r="AH150" s="37" t="str">
        <f>IF((+AC150-AE150)=(AG150),"  ",$AO$495)</f>
        <v>  </v>
      </c>
      <c r="AI150" s="38">
        <f>IF(AE150&lt;0,IF(AG150=0,0,IF(OR(AE150=0,AC150=0),"N.M.",IF(ABS(AG150/AE150)&gt;=10,"N.M.",AG150/(-AE150)))),IF(AG150=0,0,IF(OR(AE150=0,AC150=0),"N.M.",IF(ABS(AG150/AE150)&gt;=10,"N.M.",AG150/AE150))))</f>
        <v>0.014601147187276075</v>
      </c>
      <c r="AJ150" s="105"/>
      <c r="AK150" s="105"/>
      <c r="AL150" s="105"/>
      <c r="AM150" s="105"/>
      <c r="AN150" s="105"/>
      <c r="AO150" s="105"/>
      <c r="AP150" s="106"/>
      <c r="AQ150" s="107"/>
      <c r="AR150" s="108"/>
      <c r="AS150" s="105"/>
      <c r="AT150" s="105"/>
      <c r="AU150" s="105"/>
      <c r="AV150" s="105"/>
      <c r="AW150" s="105"/>
      <c r="AX150" s="106"/>
      <c r="AY150" s="107"/>
      <c r="AZ150" s="108"/>
      <c r="BA150" s="105"/>
      <c r="BB150" s="105"/>
      <c r="BC150" s="105"/>
      <c r="BD150" s="106"/>
      <c r="BE150" s="107"/>
      <c r="BF150" s="108"/>
      <c r="BG150" s="105"/>
      <c r="BH150" s="109"/>
      <c r="BI150" s="105"/>
      <c r="BJ150" s="109"/>
      <c r="BK150" s="105"/>
      <c r="BL150" s="109"/>
      <c r="BM150" s="105"/>
      <c r="BN150" s="97"/>
      <c r="BO150" s="97"/>
      <c r="BP150" s="97"/>
    </row>
    <row r="151" spans="1:35" ht="12.75" outlineLevel="1">
      <c r="A151" s="1" t="s">
        <v>455</v>
      </c>
      <c r="B151" s="16" t="s">
        <v>456</v>
      </c>
      <c r="C151" s="1" t="s">
        <v>1080</v>
      </c>
      <c r="E151" s="5">
        <v>0</v>
      </c>
      <c r="G151" s="5">
        <v>6205.57</v>
      </c>
      <c r="I151" s="9">
        <f aca="true" t="shared" si="56" ref="I151:I182">+E151-G151</f>
        <v>-6205.57</v>
      </c>
      <c r="K151" s="21" t="str">
        <f aca="true" t="shared" si="57" ref="K151:K182">IF(G151&lt;0,IF(I151=0,0,IF(OR(G151=0,E151=0),"N.M.",IF(ABS(I151/G151)&gt;=10,"N.M.",I151/(-G151)))),IF(I151=0,0,IF(OR(G151=0,E151=0),"N.M.",IF(ABS(I151/G151)&gt;=10,"N.M.",I151/G151))))</f>
        <v>N.M.</v>
      </c>
      <c r="M151" s="9">
        <v>0</v>
      </c>
      <c r="O151" s="9">
        <v>18538.67</v>
      </c>
      <c r="Q151" s="9">
        <f aca="true" t="shared" si="58" ref="Q151:Q182">(+M151-O151)</f>
        <v>-18538.67</v>
      </c>
      <c r="S151" s="21" t="str">
        <f aca="true" t="shared" si="59" ref="S151:S182">IF(O151&lt;0,IF(Q151=0,0,IF(OR(O151=0,M151=0),"N.M.",IF(ABS(Q151/O151)&gt;=10,"N.M.",Q151/(-O151)))),IF(Q151=0,0,IF(OR(O151=0,M151=0),"N.M.",IF(ABS(Q151/O151)&gt;=10,"N.M.",Q151/O151))))</f>
        <v>N.M.</v>
      </c>
      <c r="U151" s="9">
        <v>0</v>
      </c>
      <c r="W151" s="9">
        <v>18538.67</v>
      </c>
      <c r="Y151" s="9">
        <f aca="true" t="shared" si="60" ref="Y151:Y182">(+U151-W151)</f>
        <v>-18538.67</v>
      </c>
      <c r="AA151" s="21" t="str">
        <f aca="true" t="shared" si="61" ref="AA151:AA182">IF(W151&lt;0,IF(Y151=0,0,IF(OR(W151=0,U151=0),"N.M.",IF(ABS(Y151/W151)&gt;=10,"N.M.",Y151/(-W151)))),IF(Y151=0,0,IF(OR(W151=0,U151=0),"N.M.",IF(ABS(Y151/W151)&gt;=10,"N.M.",Y151/W151))))</f>
        <v>N.M.</v>
      </c>
      <c r="AC151" s="9">
        <v>55173.84</v>
      </c>
      <c r="AE151" s="9">
        <v>18538.67</v>
      </c>
      <c r="AG151" s="9">
        <f aca="true" t="shared" si="62" ref="AG151:AG182">(+AC151-AE151)</f>
        <v>36635.17</v>
      </c>
      <c r="AI151" s="21">
        <f aca="true" t="shared" si="63" ref="AI151:AI182">IF(AE151&lt;0,IF(AG151=0,0,IF(OR(AE151=0,AC151=0),"N.M.",IF(ABS(AG151/AE151)&gt;=10,"N.M.",AG151/(-AE151)))),IF(AG151=0,0,IF(OR(AE151=0,AC151=0),"N.M.",IF(ABS(AG151/AE151)&gt;=10,"N.M.",AG151/AE151))))</f>
        <v>1.9761487744266446</v>
      </c>
    </row>
    <row r="152" spans="1:35" ht="12.75" outlineLevel="1">
      <c r="A152" s="1" t="s">
        <v>457</v>
      </c>
      <c r="B152" s="16" t="s">
        <v>458</v>
      </c>
      <c r="C152" s="1" t="s">
        <v>1081</v>
      </c>
      <c r="E152" s="5">
        <v>-136</v>
      </c>
      <c r="G152" s="5">
        <v>-105.5</v>
      </c>
      <c r="I152" s="9">
        <f t="shared" si="56"/>
        <v>-30.5</v>
      </c>
      <c r="K152" s="21">
        <f t="shared" si="57"/>
        <v>-0.2890995260663507</v>
      </c>
      <c r="M152" s="9">
        <v>-413</v>
      </c>
      <c r="O152" s="9">
        <v>-316.5</v>
      </c>
      <c r="Q152" s="9">
        <f t="shared" si="58"/>
        <v>-96.5</v>
      </c>
      <c r="S152" s="21">
        <f t="shared" si="59"/>
        <v>-0.3048973143759874</v>
      </c>
      <c r="U152" s="9">
        <v>-413</v>
      </c>
      <c r="W152" s="9">
        <v>-316.5</v>
      </c>
      <c r="Y152" s="9">
        <f t="shared" si="60"/>
        <v>-96.5</v>
      </c>
      <c r="AA152" s="21">
        <f t="shared" si="61"/>
        <v>-0.3048973143759874</v>
      </c>
      <c r="AC152" s="9">
        <v>-1536.5</v>
      </c>
      <c r="AE152" s="9">
        <v>-1266</v>
      </c>
      <c r="AG152" s="9">
        <f t="shared" si="62"/>
        <v>-270.5</v>
      </c>
      <c r="AI152" s="21">
        <f t="shared" si="63"/>
        <v>-0.2136650868878357</v>
      </c>
    </row>
    <row r="153" spans="1:35" ht="12.75" outlineLevel="1">
      <c r="A153" s="1" t="s">
        <v>459</v>
      </c>
      <c r="B153" s="16" t="s">
        <v>460</v>
      </c>
      <c r="C153" s="1" t="s">
        <v>1082</v>
      </c>
      <c r="E153" s="5">
        <v>240432.04</v>
      </c>
      <c r="G153" s="5">
        <v>176050</v>
      </c>
      <c r="I153" s="9">
        <f t="shared" si="56"/>
        <v>64382.04000000001</v>
      </c>
      <c r="K153" s="21">
        <f t="shared" si="57"/>
        <v>0.36570315251349056</v>
      </c>
      <c r="M153" s="9">
        <v>715141.41</v>
      </c>
      <c r="O153" s="9">
        <v>534395.34</v>
      </c>
      <c r="Q153" s="9">
        <f t="shared" si="58"/>
        <v>180746.07000000007</v>
      </c>
      <c r="S153" s="21">
        <f t="shared" si="59"/>
        <v>0.33822538572286215</v>
      </c>
      <c r="U153" s="9">
        <v>715141.41</v>
      </c>
      <c r="W153" s="9">
        <v>534395.34</v>
      </c>
      <c r="Y153" s="9">
        <f t="shared" si="60"/>
        <v>180746.07000000007</v>
      </c>
      <c r="AA153" s="21">
        <f t="shared" si="61"/>
        <v>0.33822538572286215</v>
      </c>
      <c r="AC153" s="9">
        <v>2440561.07</v>
      </c>
      <c r="AE153" s="9">
        <v>1664457.61</v>
      </c>
      <c r="AG153" s="9">
        <f t="shared" si="62"/>
        <v>776103.4599999997</v>
      </c>
      <c r="AI153" s="21">
        <f t="shared" si="63"/>
        <v>0.466280099497397</v>
      </c>
    </row>
    <row r="154" spans="1:35" ht="12.75" outlineLevel="1">
      <c r="A154" s="1" t="s">
        <v>461</v>
      </c>
      <c r="B154" s="16" t="s">
        <v>462</v>
      </c>
      <c r="C154" s="1" t="s">
        <v>1083</v>
      </c>
      <c r="E154" s="5">
        <v>129960.79</v>
      </c>
      <c r="G154" s="5">
        <v>103011.81</v>
      </c>
      <c r="I154" s="9">
        <f t="shared" si="56"/>
        <v>26948.979999999996</v>
      </c>
      <c r="K154" s="21">
        <f t="shared" si="57"/>
        <v>0.2616105862036595</v>
      </c>
      <c r="M154" s="9">
        <v>378411.39</v>
      </c>
      <c r="O154" s="9">
        <v>276389.83</v>
      </c>
      <c r="Q154" s="9">
        <f t="shared" si="58"/>
        <v>102021.56</v>
      </c>
      <c r="S154" s="21">
        <f t="shared" si="59"/>
        <v>0.3691219752912037</v>
      </c>
      <c r="U154" s="9">
        <v>378411.39</v>
      </c>
      <c r="W154" s="9">
        <v>276389.83</v>
      </c>
      <c r="Y154" s="9">
        <f t="shared" si="60"/>
        <v>102021.56</v>
      </c>
      <c r="AA154" s="21">
        <f t="shared" si="61"/>
        <v>0.3691219752912037</v>
      </c>
      <c r="AC154" s="9">
        <v>1238221.15</v>
      </c>
      <c r="AE154" s="9">
        <v>1214435.11</v>
      </c>
      <c r="AG154" s="9">
        <f t="shared" si="62"/>
        <v>23786.039999999804</v>
      </c>
      <c r="AI154" s="21">
        <f t="shared" si="63"/>
        <v>0.01958609381772551</v>
      </c>
    </row>
    <row r="155" spans="1:35" ht="12.75" outlineLevel="1">
      <c r="A155" s="1" t="s">
        <v>463</v>
      </c>
      <c r="B155" s="16" t="s">
        <v>464</v>
      </c>
      <c r="C155" s="1" t="s">
        <v>1084</v>
      </c>
      <c r="E155" s="5">
        <v>422999.213</v>
      </c>
      <c r="G155" s="5">
        <v>433404.95</v>
      </c>
      <c r="I155" s="9">
        <f t="shared" si="56"/>
        <v>-10405.737000000023</v>
      </c>
      <c r="K155" s="21">
        <f t="shared" si="57"/>
        <v>-0.024009271236980618</v>
      </c>
      <c r="M155" s="9">
        <v>1169675.204</v>
      </c>
      <c r="O155" s="9">
        <v>1004755.266</v>
      </c>
      <c r="Q155" s="9">
        <f t="shared" si="58"/>
        <v>164919.93799999997</v>
      </c>
      <c r="S155" s="21">
        <f t="shared" si="59"/>
        <v>0.16413941143753108</v>
      </c>
      <c r="U155" s="9">
        <v>1169675.204</v>
      </c>
      <c r="W155" s="9">
        <v>1004755.266</v>
      </c>
      <c r="Y155" s="9">
        <f t="shared" si="60"/>
        <v>164919.93799999997</v>
      </c>
      <c r="AA155" s="21">
        <f t="shared" si="61"/>
        <v>0.16413941143753108</v>
      </c>
      <c r="AC155" s="9">
        <v>4619269.278</v>
      </c>
      <c r="AE155" s="9">
        <v>4362318.137</v>
      </c>
      <c r="AG155" s="9">
        <f t="shared" si="62"/>
        <v>256951.14099999983</v>
      </c>
      <c r="AI155" s="21">
        <f t="shared" si="63"/>
        <v>0.058902430526698614</v>
      </c>
    </row>
    <row r="156" spans="1:35" ht="12.75" outlineLevel="1">
      <c r="A156" s="1" t="s">
        <v>465</v>
      </c>
      <c r="B156" s="16" t="s">
        <v>466</v>
      </c>
      <c r="C156" s="1" t="s">
        <v>1085</v>
      </c>
      <c r="E156" s="5">
        <v>93712.005</v>
      </c>
      <c r="G156" s="5">
        <v>138672.173</v>
      </c>
      <c r="I156" s="9">
        <f t="shared" si="56"/>
        <v>-44960.168000000005</v>
      </c>
      <c r="K156" s="21">
        <f t="shared" si="57"/>
        <v>-0.32421910630909345</v>
      </c>
      <c r="M156" s="9">
        <v>275994.643</v>
      </c>
      <c r="O156" s="9">
        <v>274191.095</v>
      </c>
      <c r="Q156" s="9">
        <f t="shared" si="58"/>
        <v>1803.5480000000098</v>
      </c>
      <c r="S156" s="21">
        <f t="shared" si="59"/>
        <v>0.006577704502037201</v>
      </c>
      <c r="U156" s="9">
        <v>275994.643</v>
      </c>
      <c r="W156" s="9">
        <v>274191.095</v>
      </c>
      <c r="Y156" s="9">
        <f t="shared" si="60"/>
        <v>1803.5480000000098</v>
      </c>
      <c r="AA156" s="21">
        <f t="shared" si="61"/>
        <v>0.006577704502037201</v>
      </c>
      <c r="AC156" s="9">
        <v>1102879.062</v>
      </c>
      <c r="AE156" s="9">
        <v>1281079.348</v>
      </c>
      <c r="AG156" s="9">
        <f t="shared" si="62"/>
        <v>-178200.28600000008</v>
      </c>
      <c r="AI156" s="21">
        <f t="shared" si="63"/>
        <v>-0.13910167725223535</v>
      </c>
    </row>
    <row r="157" spans="1:35" ht="12.75" outlineLevel="1">
      <c r="A157" s="1" t="s">
        <v>467</v>
      </c>
      <c r="B157" s="16" t="s">
        <v>468</v>
      </c>
      <c r="C157" s="1" t="s">
        <v>1086</v>
      </c>
      <c r="E157" s="5">
        <v>0</v>
      </c>
      <c r="G157" s="5">
        <v>0</v>
      </c>
      <c r="I157" s="9">
        <f t="shared" si="56"/>
        <v>0</v>
      </c>
      <c r="K157" s="21">
        <f t="shared" si="57"/>
        <v>0</v>
      </c>
      <c r="M157" s="9">
        <v>0</v>
      </c>
      <c r="O157" s="9">
        <v>0</v>
      </c>
      <c r="Q157" s="9">
        <f t="shared" si="58"/>
        <v>0</v>
      </c>
      <c r="S157" s="21">
        <f t="shared" si="59"/>
        <v>0</v>
      </c>
      <c r="U157" s="9">
        <v>0</v>
      </c>
      <c r="W157" s="9">
        <v>0</v>
      </c>
      <c r="Y157" s="9">
        <f t="shared" si="60"/>
        <v>0</v>
      </c>
      <c r="AA157" s="21">
        <f t="shared" si="61"/>
        <v>0</v>
      </c>
      <c r="AC157" s="9">
        <v>1010750.52</v>
      </c>
      <c r="AE157" s="9">
        <v>1490921.97</v>
      </c>
      <c r="AG157" s="9">
        <f t="shared" si="62"/>
        <v>-480171.44999999995</v>
      </c>
      <c r="AI157" s="21">
        <f t="shared" si="63"/>
        <v>-0.3220634343459302</v>
      </c>
    </row>
    <row r="158" spans="1:35" ht="12.75" outlineLevel="1">
      <c r="A158" s="1" t="s">
        <v>469</v>
      </c>
      <c r="B158" s="16" t="s">
        <v>470</v>
      </c>
      <c r="C158" s="1" t="s">
        <v>1087</v>
      </c>
      <c r="E158" s="5">
        <v>4313.9580000000005</v>
      </c>
      <c r="G158" s="5">
        <v>3183.0910000000003</v>
      </c>
      <c r="I158" s="9">
        <f t="shared" si="56"/>
        <v>1130.8670000000002</v>
      </c>
      <c r="K158" s="21">
        <f t="shared" si="57"/>
        <v>0.3552732234171125</v>
      </c>
      <c r="M158" s="9">
        <v>17039.722</v>
      </c>
      <c r="O158" s="9">
        <v>18137.185</v>
      </c>
      <c r="Q158" s="9">
        <f t="shared" si="58"/>
        <v>-1097.4629999999997</v>
      </c>
      <c r="S158" s="21">
        <f t="shared" si="59"/>
        <v>-0.060509004015783026</v>
      </c>
      <c r="U158" s="9">
        <v>17039.722</v>
      </c>
      <c r="W158" s="9">
        <v>18137.185</v>
      </c>
      <c r="Y158" s="9">
        <f t="shared" si="60"/>
        <v>-1097.4629999999997</v>
      </c>
      <c r="AA158" s="21">
        <f t="shared" si="61"/>
        <v>-0.060509004015783026</v>
      </c>
      <c r="AC158" s="9">
        <v>55411.171</v>
      </c>
      <c r="AE158" s="9">
        <v>67373.925</v>
      </c>
      <c r="AG158" s="9">
        <f t="shared" si="62"/>
        <v>-11962.754</v>
      </c>
      <c r="AI158" s="21">
        <f t="shared" si="63"/>
        <v>-0.1775576233683877</v>
      </c>
    </row>
    <row r="159" spans="1:35" ht="12.75" outlineLevel="1">
      <c r="A159" s="1" t="s">
        <v>471</v>
      </c>
      <c r="B159" s="16" t="s">
        <v>472</v>
      </c>
      <c r="C159" s="1" t="s">
        <v>1088</v>
      </c>
      <c r="E159" s="5">
        <v>137091.866</v>
      </c>
      <c r="G159" s="5">
        <v>7131.915</v>
      </c>
      <c r="I159" s="9">
        <f t="shared" si="56"/>
        <v>129959.95100000002</v>
      </c>
      <c r="K159" s="21" t="str">
        <f t="shared" si="57"/>
        <v>N.M.</v>
      </c>
      <c r="M159" s="9">
        <v>633144.953</v>
      </c>
      <c r="O159" s="9">
        <v>658487.363</v>
      </c>
      <c r="Q159" s="9">
        <f t="shared" si="58"/>
        <v>-25342.410000000033</v>
      </c>
      <c r="S159" s="21">
        <f t="shared" si="59"/>
        <v>-0.038485795512525324</v>
      </c>
      <c r="U159" s="9">
        <v>633144.953</v>
      </c>
      <c r="W159" s="9">
        <v>658487.363</v>
      </c>
      <c r="Y159" s="9">
        <f t="shared" si="60"/>
        <v>-25342.410000000033</v>
      </c>
      <c r="AA159" s="21">
        <f t="shared" si="61"/>
        <v>-0.038485795512525324</v>
      </c>
      <c r="AC159" s="9">
        <v>3098509.5130000003</v>
      </c>
      <c r="AE159" s="9">
        <v>3085035.298</v>
      </c>
      <c r="AG159" s="9">
        <f t="shared" si="62"/>
        <v>13474.215000000317</v>
      </c>
      <c r="AI159" s="21">
        <f t="shared" si="63"/>
        <v>0.004367604807872223</v>
      </c>
    </row>
    <row r="160" spans="1:35" ht="12.75" outlineLevel="1">
      <c r="A160" s="1" t="s">
        <v>473</v>
      </c>
      <c r="B160" s="16" t="s">
        <v>474</v>
      </c>
      <c r="C160" s="1" t="s">
        <v>1089</v>
      </c>
      <c r="E160" s="5">
        <v>84</v>
      </c>
      <c r="G160" s="5">
        <v>213</v>
      </c>
      <c r="I160" s="9">
        <f t="shared" si="56"/>
        <v>-129</v>
      </c>
      <c r="K160" s="21">
        <f t="shared" si="57"/>
        <v>-0.6056338028169014</v>
      </c>
      <c r="M160" s="9">
        <v>601</v>
      </c>
      <c r="O160" s="9">
        <v>820</v>
      </c>
      <c r="Q160" s="9">
        <f t="shared" si="58"/>
        <v>-219</v>
      </c>
      <c r="S160" s="21">
        <f t="shared" si="59"/>
        <v>-0.26707317073170733</v>
      </c>
      <c r="U160" s="9">
        <v>601</v>
      </c>
      <c r="W160" s="9">
        <v>820</v>
      </c>
      <c r="Y160" s="9">
        <f t="shared" si="60"/>
        <v>-219</v>
      </c>
      <c r="AA160" s="21">
        <f t="shared" si="61"/>
        <v>-0.26707317073170733</v>
      </c>
      <c r="AC160" s="9">
        <v>4720</v>
      </c>
      <c r="AE160" s="9">
        <v>4873</v>
      </c>
      <c r="AG160" s="9">
        <f t="shared" si="62"/>
        <v>-153</v>
      </c>
      <c r="AI160" s="21">
        <f t="shared" si="63"/>
        <v>-0.03139749640878309</v>
      </c>
    </row>
    <row r="161" spans="1:35" ht="12.75" outlineLevel="1">
      <c r="A161" s="1" t="s">
        <v>475</v>
      </c>
      <c r="B161" s="16" t="s">
        <v>476</v>
      </c>
      <c r="C161" s="1" t="s">
        <v>1090</v>
      </c>
      <c r="E161" s="5">
        <v>0</v>
      </c>
      <c r="G161" s="5">
        <v>4.91</v>
      </c>
      <c r="I161" s="9">
        <f t="shared" si="56"/>
        <v>-4.91</v>
      </c>
      <c r="K161" s="21" t="str">
        <f t="shared" si="57"/>
        <v>N.M.</v>
      </c>
      <c r="M161" s="9">
        <v>91.64</v>
      </c>
      <c r="O161" s="9">
        <v>89.64</v>
      </c>
      <c r="Q161" s="9">
        <f t="shared" si="58"/>
        <v>2</v>
      </c>
      <c r="S161" s="21">
        <f t="shared" si="59"/>
        <v>0.022311468094600623</v>
      </c>
      <c r="U161" s="9">
        <v>91.64</v>
      </c>
      <c r="W161" s="9">
        <v>89.64</v>
      </c>
      <c r="Y161" s="9">
        <f t="shared" si="60"/>
        <v>2</v>
      </c>
      <c r="AA161" s="21">
        <f t="shared" si="61"/>
        <v>0.022311468094600623</v>
      </c>
      <c r="AC161" s="9">
        <v>256.38</v>
      </c>
      <c r="AE161" s="9">
        <v>220.93</v>
      </c>
      <c r="AG161" s="9">
        <f t="shared" si="62"/>
        <v>35.44999999999999</v>
      </c>
      <c r="AI161" s="21">
        <f t="shared" si="63"/>
        <v>0.16045806364006693</v>
      </c>
    </row>
    <row r="162" spans="1:35" ht="12.75" outlineLevel="1">
      <c r="A162" s="1" t="s">
        <v>477</v>
      </c>
      <c r="B162" s="16" t="s">
        <v>478</v>
      </c>
      <c r="C162" s="1" t="s">
        <v>1091</v>
      </c>
      <c r="E162" s="5">
        <v>0</v>
      </c>
      <c r="G162" s="5">
        <v>0</v>
      </c>
      <c r="I162" s="9">
        <f t="shared" si="56"/>
        <v>0</v>
      </c>
      <c r="K162" s="21">
        <f t="shared" si="57"/>
        <v>0</v>
      </c>
      <c r="M162" s="9">
        <v>0</v>
      </c>
      <c r="O162" s="9">
        <v>0</v>
      </c>
      <c r="Q162" s="9">
        <f t="shared" si="58"/>
        <v>0</v>
      </c>
      <c r="S162" s="21">
        <f t="shared" si="59"/>
        <v>0</v>
      </c>
      <c r="U162" s="9">
        <v>0</v>
      </c>
      <c r="W162" s="9">
        <v>0</v>
      </c>
      <c r="Y162" s="9">
        <f t="shared" si="60"/>
        <v>0</v>
      </c>
      <c r="AA162" s="21">
        <f t="shared" si="61"/>
        <v>0</v>
      </c>
      <c r="AC162" s="9">
        <v>0</v>
      </c>
      <c r="AE162" s="9">
        <v>90.29</v>
      </c>
      <c r="AG162" s="9">
        <f t="shared" si="62"/>
        <v>-90.29</v>
      </c>
      <c r="AI162" s="21" t="str">
        <f t="shared" si="63"/>
        <v>N.M.</v>
      </c>
    </row>
    <row r="163" spans="1:35" ht="12.75" outlineLevel="1">
      <c r="A163" s="1" t="s">
        <v>479</v>
      </c>
      <c r="B163" s="16" t="s">
        <v>480</v>
      </c>
      <c r="C163" s="1" t="s">
        <v>1092</v>
      </c>
      <c r="E163" s="5">
        <v>189714.59</v>
      </c>
      <c r="G163" s="5">
        <v>330360.32</v>
      </c>
      <c r="I163" s="9">
        <f t="shared" si="56"/>
        <v>-140645.73</v>
      </c>
      <c r="K163" s="21">
        <f t="shared" si="57"/>
        <v>-0.42573433153230994</v>
      </c>
      <c r="M163" s="9">
        <v>577251.97</v>
      </c>
      <c r="O163" s="9">
        <v>951982.59</v>
      </c>
      <c r="Q163" s="9">
        <f t="shared" si="58"/>
        <v>-374730.62</v>
      </c>
      <c r="S163" s="21">
        <f t="shared" si="59"/>
        <v>-0.39363179950591326</v>
      </c>
      <c r="U163" s="9">
        <v>577251.97</v>
      </c>
      <c r="W163" s="9">
        <v>951982.59</v>
      </c>
      <c r="Y163" s="9">
        <f t="shared" si="60"/>
        <v>-374730.62</v>
      </c>
      <c r="AA163" s="21">
        <f t="shared" si="61"/>
        <v>-0.39363179950591326</v>
      </c>
      <c r="AC163" s="9">
        <v>3031605.33</v>
      </c>
      <c r="AE163" s="9">
        <v>3160971.99</v>
      </c>
      <c r="AG163" s="9">
        <f t="shared" si="62"/>
        <v>-129366.66000000015</v>
      </c>
      <c r="AI163" s="21">
        <f t="shared" si="63"/>
        <v>-0.04092622788473369</v>
      </c>
    </row>
    <row r="164" spans="1:35" ht="12.75" outlineLevel="1">
      <c r="A164" s="1" t="s">
        <v>481</v>
      </c>
      <c r="B164" s="16" t="s">
        <v>482</v>
      </c>
      <c r="C164" s="1" t="s">
        <v>1093</v>
      </c>
      <c r="E164" s="5">
        <v>0</v>
      </c>
      <c r="G164" s="5">
        <v>0</v>
      </c>
      <c r="I164" s="9">
        <f t="shared" si="56"/>
        <v>0</v>
      </c>
      <c r="K164" s="21">
        <f t="shared" si="57"/>
        <v>0</v>
      </c>
      <c r="M164" s="9">
        <v>0</v>
      </c>
      <c r="O164" s="9">
        <v>0</v>
      </c>
      <c r="Q164" s="9">
        <f t="shared" si="58"/>
        <v>0</v>
      </c>
      <c r="S164" s="21">
        <f t="shared" si="59"/>
        <v>0</v>
      </c>
      <c r="U164" s="9">
        <v>0</v>
      </c>
      <c r="W164" s="9">
        <v>0</v>
      </c>
      <c r="Y164" s="9">
        <f t="shared" si="60"/>
        <v>0</v>
      </c>
      <c r="AA164" s="21">
        <f t="shared" si="61"/>
        <v>0</v>
      </c>
      <c r="AC164" s="9">
        <v>0</v>
      </c>
      <c r="AE164" s="9">
        <v>217</v>
      </c>
      <c r="AG164" s="9">
        <f t="shared" si="62"/>
        <v>-217</v>
      </c>
      <c r="AI164" s="21" t="str">
        <f t="shared" si="63"/>
        <v>N.M.</v>
      </c>
    </row>
    <row r="165" spans="1:35" ht="12.75" outlineLevel="1">
      <c r="A165" s="1" t="s">
        <v>483</v>
      </c>
      <c r="B165" s="16" t="s">
        <v>484</v>
      </c>
      <c r="C165" s="1" t="s">
        <v>1094</v>
      </c>
      <c r="E165" s="5">
        <v>310.93</v>
      </c>
      <c r="G165" s="5">
        <v>1901.9</v>
      </c>
      <c r="I165" s="9">
        <f t="shared" si="56"/>
        <v>-1590.97</v>
      </c>
      <c r="K165" s="21">
        <f t="shared" si="57"/>
        <v>-0.8365161154634838</v>
      </c>
      <c r="M165" s="9">
        <v>990.77</v>
      </c>
      <c r="O165" s="9">
        <v>4010.67</v>
      </c>
      <c r="Q165" s="9">
        <f t="shared" si="58"/>
        <v>-3019.9</v>
      </c>
      <c r="S165" s="21">
        <f t="shared" si="59"/>
        <v>-0.7529664619627144</v>
      </c>
      <c r="U165" s="9">
        <v>990.77</v>
      </c>
      <c r="W165" s="9">
        <v>4010.67</v>
      </c>
      <c r="Y165" s="9">
        <f t="shared" si="60"/>
        <v>-3019.9</v>
      </c>
      <c r="AA165" s="21">
        <f t="shared" si="61"/>
        <v>-0.7529664619627144</v>
      </c>
      <c r="AC165" s="9">
        <v>37203.76</v>
      </c>
      <c r="AE165" s="9">
        <v>21307.64</v>
      </c>
      <c r="AG165" s="9">
        <f t="shared" si="62"/>
        <v>15896.120000000003</v>
      </c>
      <c r="AI165" s="21">
        <f t="shared" si="63"/>
        <v>0.7460291238260081</v>
      </c>
    </row>
    <row r="166" spans="1:35" ht="12.75" outlineLevel="1">
      <c r="A166" s="1" t="s">
        <v>485</v>
      </c>
      <c r="B166" s="16" t="s">
        <v>486</v>
      </c>
      <c r="C166" s="1" t="s">
        <v>1095</v>
      </c>
      <c r="E166" s="5">
        <v>0</v>
      </c>
      <c r="G166" s="5">
        <v>211.9</v>
      </c>
      <c r="I166" s="9">
        <f t="shared" si="56"/>
        <v>-211.9</v>
      </c>
      <c r="K166" s="21" t="str">
        <f t="shared" si="57"/>
        <v>N.M.</v>
      </c>
      <c r="M166" s="9">
        <v>27.88</v>
      </c>
      <c r="O166" s="9">
        <v>683.37</v>
      </c>
      <c r="Q166" s="9">
        <f t="shared" si="58"/>
        <v>-655.49</v>
      </c>
      <c r="S166" s="21">
        <f t="shared" si="59"/>
        <v>-0.9592021891508261</v>
      </c>
      <c r="U166" s="9">
        <v>27.88</v>
      </c>
      <c r="W166" s="9">
        <v>683.37</v>
      </c>
      <c r="Y166" s="9">
        <f t="shared" si="60"/>
        <v>-655.49</v>
      </c>
      <c r="AA166" s="21">
        <f t="shared" si="61"/>
        <v>-0.9592021891508261</v>
      </c>
      <c r="AC166" s="9">
        <v>762.58</v>
      </c>
      <c r="AE166" s="9">
        <v>683.37</v>
      </c>
      <c r="AG166" s="9">
        <f t="shared" si="62"/>
        <v>79.21000000000004</v>
      </c>
      <c r="AI166" s="21">
        <f t="shared" si="63"/>
        <v>0.11591085356395515</v>
      </c>
    </row>
    <row r="167" spans="1:35" ht="12.75" outlineLevel="1">
      <c r="A167" s="1" t="s">
        <v>487</v>
      </c>
      <c r="B167" s="16" t="s">
        <v>488</v>
      </c>
      <c r="C167" s="1" t="s">
        <v>1096</v>
      </c>
      <c r="E167" s="5">
        <v>28723.54</v>
      </c>
      <c r="G167" s="5">
        <v>38859.02</v>
      </c>
      <c r="I167" s="9">
        <f t="shared" si="56"/>
        <v>-10135.479999999996</v>
      </c>
      <c r="K167" s="21">
        <f t="shared" si="57"/>
        <v>-0.2608269585800156</v>
      </c>
      <c r="M167" s="9">
        <v>94017.92</v>
      </c>
      <c r="O167" s="9">
        <v>96558.38</v>
      </c>
      <c r="Q167" s="9">
        <f t="shared" si="58"/>
        <v>-2540.4600000000064</v>
      </c>
      <c r="S167" s="21">
        <f t="shared" si="59"/>
        <v>-0.02631009343777315</v>
      </c>
      <c r="U167" s="9">
        <v>94017.92</v>
      </c>
      <c r="W167" s="9">
        <v>96558.38</v>
      </c>
      <c r="Y167" s="9">
        <f t="shared" si="60"/>
        <v>-2540.4600000000064</v>
      </c>
      <c r="AA167" s="21">
        <f t="shared" si="61"/>
        <v>-0.02631009343777315</v>
      </c>
      <c r="AC167" s="9">
        <v>410361.39</v>
      </c>
      <c r="AE167" s="9">
        <v>343503.85</v>
      </c>
      <c r="AG167" s="9">
        <f t="shared" si="62"/>
        <v>66857.54000000004</v>
      </c>
      <c r="AI167" s="21">
        <f t="shared" si="63"/>
        <v>0.19463403394168666</v>
      </c>
    </row>
    <row r="168" spans="1:35" ht="12.75" outlineLevel="1">
      <c r="A168" s="1" t="s">
        <v>489</v>
      </c>
      <c r="B168" s="16" t="s">
        <v>490</v>
      </c>
      <c r="C168" s="1" t="s">
        <v>1097</v>
      </c>
      <c r="E168" s="5">
        <v>0</v>
      </c>
      <c r="G168" s="5">
        <v>34276.13</v>
      </c>
      <c r="I168" s="9">
        <f t="shared" si="56"/>
        <v>-34276.13</v>
      </c>
      <c r="K168" s="21" t="str">
        <f t="shared" si="57"/>
        <v>N.M.</v>
      </c>
      <c r="M168" s="9">
        <v>0</v>
      </c>
      <c r="O168" s="9">
        <v>97588</v>
      </c>
      <c r="Q168" s="9">
        <f t="shared" si="58"/>
        <v>-97588</v>
      </c>
      <c r="S168" s="21" t="str">
        <f t="shared" si="59"/>
        <v>N.M.</v>
      </c>
      <c r="U168" s="9">
        <v>0</v>
      </c>
      <c r="W168" s="9">
        <v>97588</v>
      </c>
      <c r="Y168" s="9">
        <f t="shared" si="60"/>
        <v>-97588</v>
      </c>
      <c r="AA168" s="21" t="str">
        <f t="shared" si="61"/>
        <v>N.M.</v>
      </c>
      <c r="AC168" s="9">
        <v>-12492.17</v>
      </c>
      <c r="AE168" s="9">
        <v>453674.87</v>
      </c>
      <c r="AG168" s="9">
        <f t="shared" si="62"/>
        <v>-466167.04</v>
      </c>
      <c r="AI168" s="21">
        <f t="shared" si="63"/>
        <v>-1.0275355123813668</v>
      </c>
    </row>
    <row r="169" spans="1:35" ht="12.75" outlineLevel="1">
      <c r="A169" s="1" t="s">
        <v>491</v>
      </c>
      <c r="B169" s="16" t="s">
        <v>492</v>
      </c>
      <c r="C169" s="1" t="s">
        <v>1098</v>
      </c>
      <c r="E169" s="5">
        <v>0</v>
      </c>
      <c r="G169" s="5">
        <v>271711.94</v>
      </c>
      <c r="I169" s="9">
        <f t="shared" si="56"/>
        <v>-271711.94</v>
      </c>
      <c r="K169" s="21" t="str">
        <f t="shared" si="57"/>
        <v>N.M.</v>
      </c>
      <c r="M169" s="9">
        <v>0</v>
      </c>
      <c r="O169" s="9">
        <v>770179.54</v>
      </c>
      <c r="Q169" s="9">
        <f t="shared" si="58"/>
        <v>-770179.54</v>
      </c>
      <c r="S169" s="21" t="str">
        <f t="shared" si="59"/>
        <v>N.M.</v>
      </c>
      <c r="U169" s="9">
        <v>0</v>
      </c>
      <c r="W169" s="9">
        <v>770179.54</v>
      </c>
      <c r="Y169" s="9">
        <f t="shared" si="60"/>
        <v>-770179.54</v>
      </c>
      <c r="AA169" s="21" t="str">
        <f t="shared" si="61"/>
        <v>N.M.</v>
      </c>
      <c r="AC169" s="9">
        <v>11082.99</v>
      </c>
      <c r="AE169" s="9">
        <v>2754616.15</v>
      </c>
      <c r="AG169" s="9">
        <f t="shared" si="62"/>
        <v>-2743533.1599999997</v>
      </c>
      <c r="AI169" s="21">
        <f t="shared" si="63"/>
        <v>-0.9959765755384828</v>
      </c>
    </row>
    <row r="170" spans="1:35" ht="12.75" outlineLevel="1">
      <c r="A170" s="1" t="s">
        <v>493</v>
      </c>
      <c r="B170" s="16" t="s">
        <v>494</v>
      </c>
      <c r="C170" s="1" t="s">
        <v>1099</v>
      </c>
      <c r="E170" s="5">
        <v>0</v>
      </c>
      <c r="G170" s="5">
        <v>-3095</v>
      </c>
      <c r="I170" s="9">
        <f t="shared" si="56"/>
        <v>3095</v>
      </c>
      <c r="K170" s="21" t="str">
        <f t="shared" si="57"/>
        <v>N.M.</v>
      </c>
      <c r="M170" s="9">
        <v>0</v>
      </c>
      <c r="O170" s="9">
        <v>-9807</v>
      </c>
      <c r="Q170" s="9">
        <f t="shared" si="58"/>
        <v>9807</v>
      </c>
      <c r="S170" s="21" t="str">
        <f t="shared" si="59"/>
        <v>N.M.</v>
      </c>
      <c r="U170" s="9">
        <v>0</v>
      </c>
      <c r="W170" s="9">
        <v>-9807</v>
      </c>
      <c r="Y170" s="9">
        <f t="shared" si="60"/>
        <v>9807</v>
      </c>
      <c r="AA170" s="21" t="str">
        <f t="shared" si="61"/>
        <v>N.M.</v>
      </c>
      <c r="AC170" s="9">
        <v>-59</v>
      </c>
      <c r="AE170" s="9">
        <v>-79682</v>
      </c>
      <c r="AG170" s="9">
        <f t="shared" si="62"/>
        <v>79623</v>
      </c>
      <c r="AI170" s="21">
        <f t="shared" si="63"/>
        <v>0.9992595567380337</v>
      </c>
    </row>
    <row r="171" spans="1:35" ht="12.75" outlineLevel="1">
      <c r="A171" s="1" t="s">
        <v>495</v>
      </c>
      <c r="B171" s="16" t="s">
        <v>496</v>
      </c>
      <c r="C171" s="1" t="s">
        <v>1100</v>
      </c>
      <c r="E171" s="5">
        <v>235948.64</v>
      </c>
      <c r="G171" s="5">
        <v>309964.34</v>
      </c>
      <c r="I171" s="9">
        <f t="shared" si="56"/>
        <v>-74015.70000000001</v>
      </c>
      <c r="K171" s="21">
        <f t="shared" si="57"/>
        <v>-0.23878779087942828</v>
      </c>
      <c r="M171" s="9">
        <v>787849.34</v>
      </c>
      <c r="O171" s="9">
        <v>943803.16</v>
      </c>
      <c r="Q171" s="9">
        <f t="shared" si="58"/>
        <v>-155953.82000000007</v>
      </c>
      <c r="S171" s="21">
        <f t="shared" si="59"/>
        <v>-0.16523977308997362</v>
      </c>
      <c r="U171" s="9">
        <v>787849.34</v>
      </c>
      <c r="W171" s="9">
        <v>943803.16</v>
      </c>
      <c r="Y171" s="9">
        <f t="shared" si="60"/>
        <v>-155953.82000000007</v>
      </c>
      <c r="AA171" s="21">
        <f t="shared" si="61"/>
        <v>-0.16523977308997362</v>
      </c>
      <c r="AC171" s="9">
        <v>3573468.44</v>
      </c>
      <c r="AE171" s="9">
        <v>4034858.04</v>
      </c>
      <c r="AG171" s="9">
        <f t="shared" si="62"/>
        <v>-461389.6000000001</v>
      </c>
      <c r="AI171" s="21">
        <f t="shared" si="63"/>
        <v>-0.11435088804264353</v>
      </c>
    </row>
    <row r="172" spans="1:35" ht="12.75" outlineLevel="1">
      <c r="A172" s="1" t="s">
        <v>497</v>
      </c>
      <c r="B172" s="16" t="s">
        <v>498</v>
      </c>
      <c r="C172" s="1" t="s">
        <v>1101</v>
      </c>
      <c r="E172" s="5">
        <v>0</v>
      </c>
      <c r="G172" s="5">
        <v>0</v>
      </c>
      <c r="I172" s="9">
        <f t="shared" si="56"/>
        <v>0</v>
      </c>
      <c r="K172" s="21">
        <f t="shared" si="57"/>
        <v>0</v>
      </c>
      <c r="M172" s="9">
        <v>0</v>
      </c>
      <c r="O172" s="9">
        <v>0</v>
      </c>
      <c r="Q172" s="9">
        <f t="shared" si="58"/>
        <v>0</v>
      </c>
      <c r="S172" s="21">
        <f t="shared" si="59"/>
        <v>0</v>
      </c>
      <c r="U172" s="9">
        <v>0</v>
      </c>
      <c r="W172" s="9">
        <v>0</v>
      </c>
      <c r="Y172" s="9">
        <f t="shared" si="60"/>
        <v>0</v>
      </c>
      <c r="AA172" s="21">
        <f t="shared" si="61"/>
        <v>0</v>
      </c>
      <c r="AC172" s="9">
        <v>0</v>
      </c>
      <c r="AE172" s="9">
        <v>0.08</v>
      </c>
      <c r="AG172" s="9">
        <f t="shared" si="62"/>
        <v>-0.08</v>
      </c>
      <c r="AI172" s="21" t="str">
        <f t="shared" si="63"/>
        <v>N.M.</v>
      </c>
    </row>
    <row r="173" spans="1:35" ht="12.75" outlineLevel="1">
      <c r="A173" s="1" t="s">
        <v>499</v>
      </c>
      <c r="B173" s="16" t="s">
        <v>500</v>
      </c>
      <c r="C173" s="1" t="s">
        <v>1102</v>
      </c>
      <c r="E173" s="5">
        <v>72.08</v>
      </c>
      <c r="G173" s="5">
        <v>0</v>
      </c>
      <c r="I173" s="9">
        <f t="shared" si="56"/>
        <v>72.08</v>
      </c>
      <c r="K173" s="21" t="str">
        <f t="shared" si="57"/>
        <v>N.M.</v>
      </c>
      <c r="M173" s="9">
        <v>72.08</v>
      </c>
      <c r="O173" s="9">
        <v>0</v>
      </c>
      <c r="Q173" s="9">
        <f t="shared" si="58"/>
        <v>72.08</v>
      </c>
      <c r="S173" s="21" t="str">
        <f t="shared" si="59"/>
        <v>N.M.</v>
      </c>
      <c r="U173" s="9">
        <v>72.08</v>
      </c>
      <c r="W173" s="9">
        <v>0</v>
      </c>
      <c r="Y173" s="9">
        <f t="shared" si="60"/>
        <v>72.08</v>
      </c>
      <c r="AA173" s="21" t="str">
        <f t="shared" si="61"/>
        <v>N.M.</v>
      </c>
      <c r="AC173" s="9">
        <v>72.08</v>
      </c>
      <c r="AE173" s="9">
        <v>0</v>
      </c>
      <c r="AG173" s="9">
        <f t="shared" si="62"/>
        <v>72.08</v>
      </c>
      <c r="AI173" s="21" t="str">
        <f t="shared" si="63"/>
        <v>N.M.</v>
      </c>
    </row>
    <row r="174" spans="1:35" ht="12.75" outlineLevel="1">
      <c r="A174" s="1" t="s">
        <v>501</v>
      </c>
      <c r="B174" s="16" t="s">
        <v>502</v>
      </c>
      <c r="C174" s="1" t="s">
        <v>1084</v>
      </c>
      <c r="E174" s="5">
        <v>43305.339</v>
      </c>
      <c r="G174" s="5">
        <v>38219.527</v>
      </c>
      <c r="I174" s="9">
        <f t="shared" si="56"/>
        <v>5085.811999999998</v>
      </c>
      <c r="K174" s="21">
        <f t="shared" si="57"/>
        <v>0.13306841814133383</v>
      </c>
      <c r="M174" s="9">
        <v>95760.756</v>
      </c>
      <c r="O174" s="9">
        <v>98019.533</v>
      </c>
      <c r="Q174" s="9">
        <f t="shared" si="58"/>
        <v>-2258.777000000002</v>
      </c>
      <c r="S174" s="21">
        <f t="shared" si="59"/>
        <v>-0.023044151822269977</v>
      </c>
      <c r="U174" s="9">
        <v>95760.756</v>
      </c>
      <c r="W174" s="9">
        <v>98019.533</v>
      </c>
      <c r="Y174" s="9">
        <f t="shared" si="60"/>
        <v>-2258.777000000002</v>
      </c>
      <c r="AA174" s="21">
        <f t="shared" si="61"/>
        <v>-0.023044151822269977</v>
      </c>
      <c r="AC174" s="9">
        <v>386592.19</v>
      </c>
      <c r="AE174" s="9">
        <v>413201.389</v>
      </c>
      <c r="AG174" s="9">
        <f t="shared" si="62"/>
        <v>-26609.199000000022</v>
      </c>
      <c r="AI174" s="21">
        <f t="shared" si="63"/>
        <v>-0.06439765138350012</v>
      </c>
    </row>
    <row r="175" spans="1:35" ht="12.75" outlineLevel="1">
      <c r="A175" s="1" t="s">
        <v>503</v>
      </c>
      <c r="B175" s="16" t="s">
        <v>504</v>
      </c>
      <c r="C175" s="1" t="s">
        <v>1103</v>
      </c>
      <c r="E175" s="5">
        <v>1007.74</v>
      </c>
      <c r="G175" s="5">
        <v>77741.6</v>
      </c>
      <c r="I175" s="9">
        <f t="shared" si="56"/>
        <v>-76733.86</v>
      </c>
      <c r="K175" s="21">
        <f t="shared" si="57"/>
        <v>-0.987037313356041</v>
      </c>
      <c r="M175" s="9">
        <v>1817.86</v>
      </c>
      <c r="O175" s="9">
        <v>177186.9</v>
      </c>
      <c r="Q175" s="9">
        <f t="shared" si="58"/>
        <v>-175369.04</v>
      </c>
      <c r="S175" s="21">
        <f t="shared" si="59"/>
        <v>-0.9897404379217651</v>
      </c>
      <c r="U175" s="9">
        <v>1817.86</v>
      </c>
      <c r="W175" s="9">
        <v>177186.9</v>
      </c>
      <c r="Y175" s="9">
        <f t="shared" si="60"/>
        <v>-175369.04</v>
      </c>
      <c r="AA175" s="21">
        <f t="shared" si="61"/>
        <v>-0.9897404379217651</v>
      </c>
      <c r="AC175" s="9">
        <v>1844.3070000000002</v>
      </c>
      <c r="AE175" s="9">
        <v>684403.69</v>
      </c>
      <c r="AG175" s="9">
        <f t="shared" si="62"/>
        <v>-682559.3829999999</v>
      </c>
      <c r="AI175" s="21">
        <f t="shared" si="63"/>
        <v>-0.9973052351602604</v>
      </c>
    </row>
    <row r="176" spans="1:35" ht="12.75" outlineLevel="1">
      <c r="A176" s="1" t="s">
        <v>505</v>
      </c>
      <c r="B176" s="16" t="s">
        <v>506</v>
      </c>
      <c r="C176" s="1" t="s">
        <v>1104</v>
      </c>
      <c r="E176" s="5">
        <v>631.38</v>
      </c>
      <c r="G176" s="5">
        <v>0</v>
      </c>
      <c r="I176" s="9">
        <f t="shared" si="56"/>
        <v>631.38</v>
      </c>
      <c r="K176" s="21" t="str">
        <f t="shared" si="57"/>
        <v>N.M.</v>
      </c>
      <c r="M176" s="9">
        <v>1368.31</v>
      </c>
      <c r="O176" s="9">
        <v>0</v>
      </c>
      <c r="Q176" s="9">
        <f t="shared" si="58"/>
        <v>1368.31</v>
      </c>
      <c r="S176" s="21" t="str">
        <f t="shared" si="59"/>
        <v>N.M.</v>
      </c>
      <c r="U176" s="9">
        <v>1368.31</v>
      </c>
      <c r="W176" s="9">
        <v>0</v>
      </c>
      <c r="Y176" s="9">
        <f t="shared" si="60"/>
        <v>1368.31</v>
      </c>
      <c r="AA176" s="21" t="str">
        <f t="shared" si="61"/>
        <v>N.M.</v>
      </c>
      <c r="AC176" s="9">
        <v>2248.04</v>
      </c>
      <c r="AE176" s="9">
        <v>0</v>
      </c>
      <c r="AG176" s="9">
        <f t="shared" si="62"/>
        <v>2248.04</v>
      </c>
      <c r="AI176" s="21" t="str">
        <f t="shared" si="63"/>
        <v>N.M.</v>
      </c>
    </row>
    <row r="177" spans="1:35" ht="12.75" outlineLevel="1">
      <c r="A177" s="1" t="s">
        <v>507</v>
      </c>
      <c r="B177" s="16" t="s">
        <v>508</v>
      </c>
      <c r="C177" s="1" t="s">
        <v>1105</v>
      </c>
      <c r="E177" s="5">
        <v>83270.74</v>
      </c>
      <c r="G177" s="5">
        <v>0</v>
      </c>
      <c r="I177" s="9">
        <f t="shared" si="56"/>
        <v>83270.74</v>
      </c>
      <c r="K177" s="21" t="str">
        <f t="shared" si="57"/>
        <v>N.M.</v>
      </c>
      <c r="M177" s="9">
        <v>186828.56</v>
      </c>
      <c r="O177" s="9">
        <v>0</v>
      </c>
      <c r="Q177" s="9">
        <f t="shared" si="58"/>
        <v>186828.56</v>
      </c>
      <c r="S177" s="21" t="str">
        <f t="shared" si="59"/>
        <v>N.M.</v>
      </c>
      <c r="U177" s="9">
        <v>186828.56</v>
      </c>
      <c r="W177" s="9">
        <v>0</v>
      </c>
      <c r="Y177" s="9">
        <f t="shared" si="60"/>
        <v>186828.56</v>
      </c>
      <c r="AA177" s="21" t="str">
        <f t="shared" si="61"/>
        <v>N.M.</v>
      </c>
      <c r="AC177" s="9">
        <v>672397.8</v>
      </c>
      <c r="AE177" s="9">
        <v>0</v>
      </c>
      <c r="AG177" s="9">
        <f t="shared" si="62"/>
        <v>672397.8</v>
      </c>
      <c r="AI177" s="21" t="str">
        <f t="shared" si="63"/>
        <v>N.M.</v>
      </c>
    </row>
    <row r="178" spans="1:35" ht="12.75" outlineLevel="1">
      <c r="A178" s="1" t="s">
        <v>509</v>
      </c>
      <c r="B178" s="16" t="s">
        <v>510</v>
      </c>
      <c r="C178" s="1" t="s">
        <v>1106</v>
      </c>
      <c r="E178" s="5">
        <v>25310.06</v>
      </c>
      <c r="G178" s="5">
        <v>0</v>
      </c>
      <c r="I178" s="9">
        <f t="shared" si="56"/>
        <v>25310.06</v>
      </c>
      <c r="K178" s="21" t="str">
        <f t="shared" si="57"/>
        <v>N.M.</v>
      </c>
      <c r="M178" s="9">
        <v>60872.44</v>
      </c>
      <c r="O178" s="9">
        <v>0</v>
      </c>
      <c r="Q178" s="9">
        <f t="shared" si="58"/>
        <v>60872.44</v>
      </c>
      <c r="S178" s="21" t="str">
        <f t="shared" si="59"/>
        <v>N.M.</v>
      </c>
      <c r="U178" s="9">
        <v>60872.44</v>
      </c>
      <c r="W178" s="9">
        <v>0</v>
      </c>
      <c r="Y178" s="9">
        <f t="shared" si="60"/>
        <v>60872.44</v>
      </c>
      <c r="AA178" s="21" t="str">
        <f t="shared" si="61"/>
        <v>N.M.</v>
      </c>
      <c r="AC178" s="9">
        <v>259104.22</v>
      </c>
      <c r="AE178" s="9">
        <v>0</v>
      </c>
      <c r="AG178" s="9">
        <f t="shared" si="62"/>
        <v>259104.22</v>
      </c>
      <c r="AI178" s="21" t="str">
        <f t="shared" si="63"/>
        <v>N.M.</v>
      </c>
    </row>
    <row r="179" spans="1:35" ht="12.75" outlineLevel="1">
      <c r="A179" s="1" t="s">
        <v>511</v>
      </c>
      <c r="B179" s="16" t="s">
        <v>512</v>
      </c>
      <c r="C179" s="1" t="s">
        <v>1107</v>
      </c>
      <c r="E179" s="5">
        <v>163628.01</v>
      </c>
      <c r="G179" s="5">
        <v>0</v>
      </c>
      <c r="I179" s="9">
        <f t="shared" si="56"/>
        <v>163628.01</v>
      </c>
      <c r="K179" s="21" t="str">
        <f t="shared" si="57"/>
        <v>N.M.</v>
      </c>
      <c r="M179" s="9">
        <v>422754.09</v>
      </c>
      <c r="O179" s="9">
        <v>0</v>
      </c>
      <c r="Q179" s="9">
        <f t="shared" si="58"/>
        <v>422754.09</v>
      </c>
      <c r="S179" s="21" t="str">
        <f t="shared" si="59"/>
        <v>N.M.</v>
      </c>
      <c r="U179" s="9">
        <v>422754.09</v>
      </c>
      <c r="W179" s="9">
        <v>0</v>
      </c>
      <c r="Y179" s="9">
        <f t="shared" si="60"/>
        <v>422754.09</v>
      </c>
      <c r="AA179" s="21" t="str">
        <f t="shared" si="61"/>
        <v>N.M.</v>
      </c>
      <c r="AC179" s="9">
        <v>1481714.52</v>
      </c>
      <c r="AE179" s="9">
        <v>0</v>
      </c>
      <c r="AG179" s="9">
        <f t="shared" si="62"/>
        <v>1481714.52</v>
      </c>
      <c r="AI179" s="21" t="str">
        <f t="shared" si="63"/>
        <v>N.M.</v>
      </c>
    </row>
    <row r="180" spans="1:35" ht="12.75" outlineLevel="1">
      <c r="A180" s="1" t="s">
        <v>513</v>
      </c>
      <c r="B180" s="16" t="s">
        <v>514</v>
      </c>
      <c r="C180" s="1" t="s">
        <v>1108</v>
      </c>
      <c r="E180" s="5">
        <v>719.48</v>
      </c>
      <c r="G180" s="5">
        <v>0</v>
      </c>
      <c r="I180" s="9">
        <f t="shared" si="56"/>
        <v>719.48</v>
      </c>
      <c r="K180" s="21" t="str">
        <f t="shared" si="57"/>
        <v>N.M.</v>
      </c>
      <c r="M180" s="9">
        <v>1891.44</v>
      </c>
      <c r="O180" s="9">
        <v>0</v>
      </c>
      <c r="Q180" s="9">
        <f t="shared" si="58"/>
        <v>1891.44</v>
      </c>
      <c r="S180" s="21" t="str">
        <f t="shared" si="59"/>
        <v>N.M.</v>
      </c>
      <c r="U180" s="9">
        <v>1891.44</v>
      </c>
      <c r="W180" s="9">
        <v>0</v>
      </c>
      <c r="Y180" s="9">
        <f t="shared" si="60"/>
        <v>1891.44</v>
      </c>
      <c r="AA180" s="21" t="str">
        <f t="shared" si="61"/>
        <v>N.M.</v>
      </c>
      <c r="AC180" s="9">
        <v>3433.93</v>
      </c>
      <c r="AE180" s="9">
        <v>0</v>
      </c>
      <c r="AG180" s="9">
        <f t="shared" si="62"/>
        <v>3433.93</v>
      </c>
      <c r="AI180" s="21" t="str">
        <f t="shared" si="63"/>
        <v>N.M.</v>
      </c>
    </row>
    <row r="181" spans="1:35" ht="12.75" outlineLevel="1">
      <c r="A181" s="1" t="s">
        <v>515</v>
      </c>
      <c r="B181" s="16" t="s">
        <v>516</v>
      </c>
      <c r="C181" s="1" t="s">
        <v>1109</v>
      </c>
      <c r="E181" s="5">
        <v>4541.85</v>
      </c>
      <c r="G181" s="5">
        <v>0</v>
      </c>
      <c r="I181" s="9">
        <f t="shared" si="56"/>
        <v>4541.85</v>
      </c>
      <c r="K181" s="21" t="str">
        <f t="shared" si="57"/>
        <v>N.M.</v>
      </c>
      <c r="M181" s="9">
        <v>9665.86</v>
      </c>
      <c r="O181" s="9">
        <v>0</v>
      </c>
      <c r="Q181" s="9">
        <f t="shared" si="58"/>
        <v>9665.86</v>
      </c>
      <c r="S181" s="21" t="str">
        <f t="shared" si="59"/>
        <v>N.M.</v>
      </c>
      <c r="U181" s="9">
        <v>9665.86</v>
      </c>
      <c r="W181" s="9">
        <v>0</v>
      </c>
      <c r="Y181" s="9">
        <f t="shared" si="60"/>
        <v>9665.86</v>
      </c>
      <c r="AA181" s="21" t="str">
        <f t="shared" si="61"/>
        <v>N.M.</v>
      </c>
      <c r="AC181" s="9">
        <v>20299.41</v>
      </c>
      <c r="AE181" s="9">
        <v>0</v>
      </c>
      <c r="AG181" s="9">
        <f t="shared" si="62"/>
        <v>20299.41</v>
      </c>
      <c r="AI181" s="21" t="str">
        <f t="shared" si="63"/>
        <v>N.M.</v>
      </c>
    </row>
    <row r="182" spans="1:35" ht="12.75" outlineLevel="1">
      <c r="A182" s="1" t="s">
        <v>517</v>
      </c>
      <c r="B182" s="16" t="s">
        <v>518</v>
      </c>
      <c r="C182" s="1" t="s">
        <v>1110</v>
      </c>
      <c r="E182" s="5">
        <v>23922.8</v>
      </c>
      <c r="G182" s="5">
        <v>0</v>
      </c>
      <c r="I182" s="9">
        <f t="shared" si="56"/>
        <v>23922.8</v>
      </c>
      <c r="K182" s="21" t="str">
        <f t="shared" si="57"/>
        <v>N.M.</v>
      </c>
      <c r="M182" s="9">
        <v>61250.26</v>
      </c>
      <c r="O182" s="9">
        <v>0</v>
      </c>
      <c r="Q182" s="9">
        <f t="shared" si="58"/>
        <v>61250.26</v>
      </c>
      <c r="S182" s="21" t="str">
        <f t="shared" si="59"/>
        <v>N.M.</v>
      </c>
      <c r="U182" s="9">
        <v>61250.26</v>
      </c>
      <c r="W182" s="9">
        <v>0</v>
      </c>
      <c r="Y182" s="9">
        <f t="shared" si="60"/>
        <v>61250.26</v>
      </c>
      <c r="AA182" s="21" t="str">
        <f t="shared" si="61"/>
        <v>N.M.</v>
      </c>
      <c r="AC182" s="9">
        <v>122105.86</v>
      </c>
      <c r="AE182" s="9">
        <v>0</v>
      </c>
      <c r="AG182" s="9">
        <f t="shared" si="62"/>
        <v>122105.86</v>
      </c>
      <c r="AI182" s="21" t="str">
        <f t="shared" si="63"/>
        <v>N.M.</v>
      </c>
    </row>
    <row r="183" spans="1:35" ht="12.75" outlineLevel="1">
      <c r="A183" s="1" t="s">
        <v>519</v>
      </c>
      <c r="B183" s="16" t="s">
        <v>520</v>
      </c>
      <c r="C183" s="1" t="s">
        <v>1111</v>
      </c>
      <c r="E183" s="5">
        <v>11919.545</v>
      </c>
      <c r="G183" s="5">
        <v>14135.741</v>
      </c>
      <c r="I183" s="9">
        <f aca="true" t="shared" si="64" ref="I183:I214">+E183-G183</f>
        <v>-2216.196</v>
      </c>
      <c r="K183" s="21">
        <f aca="true" t="shared" si="65" ref="K183:K214">IF(G183&lt;0,IF(I183=0,0,IF(OR(G183=0,E183=0),"N.M.",IF(ABS(I183/G183)&gt;=10,"N.M.",I183/(-G183)))),IF(I183=0,0,IF(OR(G183=0,E183=0),"N.M.",IF(ABS(I183/G183)&gt;=10,"N.M.",I183/G183))))</f>
        <v>-0.1567796127560628</v>
      </c>
      <c r="M183" s="9">
        <v>26818.484</v>
      </c>
      <c r="O183" s="9">
        <v>36217.664</v>
      </c>
      <c r="Q183" s="9">
        <f aca="true" t="shared" si="66" ref="Q183:Q214">(+M183-O183)</f>
        <v>-9399.179999999997</v>
      </c>
      <c r="S183" s="21">
        <f aca="true" t="shared" si="67" ref="S183:S214">IF(O183&lt;0,IF(Q183=0,0,IF(OR(O183=0,M183=0),"N.M.",IF(ABS(Q183/O183)&gt;=10,"N.M.",Q183/(-O183)))),IF(Q183=0,0,IF(OR(O183=0,M183=0),"N.M.",IF(ABS(Q183/O183)&gt;=10,"N.M.",Q183/O183))))</f>
        <v>-0.2595192224435015</v>
      </c>
      <c r="U183" s="9">
        <v>26818.484</v>
      </c>
      <c r="W183" s="9">
        <v>36217.664</v>
      </c>
      <c r="Y183" s="9">
        <f aca="true" t="shared" si="68" ref="Y183:Y214">(+U183-W183)</f>
        <v>-9399.179999999997</v>
      </c>
      <c r="AA183" s="21">
        <f aca="true" t="shared" si="69" ref="AA183:AA214">IF(W183&lt;0,IF(Y183=0,0,IF(OR(W183=0,U183=0),"N.M.",IF(ABS(Y183/W183)&gt;=10,"N.M.",Y183/(-W183)))),IF(Y183=0,0,IF(OR(W183=0,U183=0),"N.M.",IF(ABS(Y183/W183)&gt;=10,"N.M.",Y183/W183))))</f>
        <v>-0.2595192224435015</v>
      </c>
      <c r="AC183" s="9">
        <v>188244.731</v>
      </c>
      <c r="AE183" s="9">
        <v>200966.618</v>
      </c>
      <c r="AG183" s="9">
        <f aca="true" t="shared" si="70" ref="AG183:AG214">(+AC183-AE183)</f>
        <v>-12721.886999999988</v>
      </c>
      <c r="AI183" s="21">
        <f aca="true" t="shared" si="71" ref="AI183:AI214">IF(AE183&lt;0,IF(AG183=0,0,IF(OR(AE183=0,AC183=0),"N.M.",IF(ABS(AG183/AE183)&gt;=10,"N.M.",AG183/(-AE183)))),IF(AG183=0,0,IF(OR(AE183=0,AC183=0),"N.M.",IF(ABS(AG183/AE183)&gt;=10,"N.M.",AG183/AE183))))</f>
        <v>-0.063303483566609</v>
      </c>
    </row>
    <row r="184" spans="1:35" ht="12.75" outlineLevel="1">
      <c r="A184" s="1" t="s">
        <v>521</v>
      </c>
      <c r="B184" s="16" t="s">
        <v>522</v>
      </c>
      <c r="C184" s="1" t="s">
        <v>1112</v>
      </c>
      <c r="E184" s="5">
        <v>37265.804000000004</v>
      </c>
      <c r="G184" s="5">
        <v>18950.504</v>
      </c>
      <c r="I184" s="9">
        <f t="shared" si="64"/>
        <v>18315.300000000003</v>
      </c>
      <c r="K184" s="21">
        <f t="shared" si="65"/>
        <v>0.9664808914844694</v>
      </c>
      <c r="M184" s="9">
        <v>106812.133</v>
      </c>
      <c r="O184" s="9">
        <v>107411.105</v>
      </c>
      <c r="Q184" s="9">
        <f t="shared" si="66"/>
        <v>-598.9719999999943</v>
      </c>
      <c r="S184" s="21">
        <f t="shared" si="67"/>
        <v>-0.005576443888180783</v>
      </c>
      <c r="U184" s="9">
        <v>106812.133</v>
      </c>
      <c r="W184" s="9">
        <v>107411.105</v>
      </c>
      <c r="Y184" s="9">
        <f t="shared" si="68"/>
        <v>-598.9719999999943</v>
      </c>
      <c r="AA184" s="21">
        <f t="shared" si="69"/>
        <v>-0.005576443888180783</v>
      </c>
      <c r="AC184" s="9">
        <v>378869.995</v>
      </c>
      <c r="AE184" s="9">
        <v>541804.746</v>
      </c>
      <c r="AG184" s="9">
        <f t="shared" si="70"/>
        <v>-162934.75100000005</v>
      </c>
      <c r="AI184" s="21">
        <f t="shared" si="71"/>
        <v>-0.3007259574651272</v>
      </c>
    </row>
    <row r="185" spans="1:35" ht="12.75" outlineLevel="1">
      <c r="A185" s="1" t="s">
        <v>523</v>
      </c>
      <c r="B185" s="16" t="s">
        <v>524</v>
      </c>
      <c r="C185" s="1" t="s">
        <v>1113</v>
      </c>
      <c r="E185" s="5">
        <v>0</v>
      </c>
      <c r="G185" s="5">
        <v>0</v>
      </c>
      <c r="I185" s="9">
        <f t="shared" si="64"/>
        <v>0</v>
      </c>
      <c r="K185" s="21">
        <f t="shared" si="65"/>
        <v>0</v>
      </c>
      <c r="M185" s="9">
        <v>0</v>
      </c>
      <c r="O185" s="9">
        <v>0</v>
      </c>
      <c r="Q185" s="9">
        <f t="shared" si="66"/>
        <v>0</v>
      </c>
      <c r="S185" s="21">
        <f t="shared" si="67"/>
        <v>0</v>
      </c>
      <c r="U185" s="9">
        <v>0</v>
      </c>
      <c r="W185" s="9">
        <v>0</v>
      </c>
      <c r="Y185" s="9">
        <f t="shared" si="68"/>
        <v>0</v>
      </c>
      <c r="AA185" s="21">
        <f t="shared" si="69"/>
        <v>0</v>
      </c>
      <c r="AC185" s="9">
        <v>0</v>
      </c>
      <c r="AE185" s="9">
        <v>196.114</v>
      </c>
      <c r="AG185" s="9">
        <f t="shared" si="70"/>
        <v>-196.114</v>
      </c>
      <c r="AI185" s="21" t="str">
        <f t="shared" si="71"/>
        <v>N.M.</v>
      </c>
    </row>
    <row r="186" spans="1:35" ht="12.75" outlineLevel="1">
      <c r="A186" s="1" t="s">
        <v>525</v>
      </c>
      <c r="B186" s="16" t="s">
        <v>526</v>
      </c>
      <c r="C186" s="1" t="s">
        <v>1114</v>
      </c>
      <c r="E186" s="5">
        <v>9084</v>
      </c>
      <c r="G186" s="5">
        <v>9700.5</v>
      </c>
      <c r="I186" s="9">
        <f t="shared" si="64"/>
        <v>-616.5</v>
      </c>
      <c r="K186" s="21">
        <f t="shared" si="65"/>
        <v>-0.06355342508118138</v>
      </c>
      <c r="M186" s="9">
        <v>32416.5</v>
      </c>
      <c r="O186" s="9">
        <v>29716.5</v>
      </c>
      <c r="Q186" s="9">
        <f t="shared" si="66"/>
        <v>2700</v>
      </c>
      <c r="S186" s="21">
        <f t="shared" si="67"/>
        <v>0.09085861390136793</v>
      </c>
      <c r="U186" s="9">
        <v>32416.5</v>
      </c>
      <c r="W186" s="9">
        <v>29716.5</v>
      </c>
      <c r="Y186" s="9">
        <f t="shared" si="68"/>
        <v>2700</v>
      </c>
      <c r="AA186" s="21">
        <f t="shared" si="69"/>
        <v>0.09085861390136793</v>
      </c>
      <c r="AC186" s="9">
        <v>108688.5</v>
      </c>
      <c r="AE186" s="9">
        <v>128239.5</v>
      </c>
      <c r="AG186" s="9">
        <f t="shared" si="70"/>
        <v>-19551</v>
      </c>
      <c r="AI186" s="21">
        <f t="shared" si="71"/>
        <v>-0.1524569262980595</v>
      </c>
    </row>
    <row r="187" spans="1:35" ht="12.75" outlineLevel="1">
      <c r="A187" s="1" t="s">
        <v>527</v>
      </c>
      <c r="B187" s="16" t="s">
        <v>528</v>
      </c>
      <c r="C187" s="1" t="s">
        <v>1115</v>
      </c>
      <c r="E187" s="5">
        <v>125572</v>
      </c>
      <c r="G187" s="5">
        <v>-295150</v>
      </c>
      <c r="I187" s="9">
        <f t="shared" si="64"/>
        <v>420722</v>
      </c>
      <c r="K187" s="21">
        <f t="shared" si="65"/>
        <v>1.4254514653565984</v>
      </c>
      <c r="M187" s="9">
        <v>70436</v>
      </c>
      <c r="O187" s="9">
        <v>-904875</v>
      </c>
      <c r="Q187" s="9">
        <f t="shared" si="66"/>
        <v>975311</v>
      </c>
      <c r="S187" s="21">
        <f t="shared" si="67"/>
        <v>1.0778405857162592</v>
      </c>
      <c r="U187" s="9">
        <v>70436</v>
      </c>
      <c r="W187" s="9">
        <v>-904875</v>
      </c>
      <c r="Y187" s="9">
        <f t="shared" si="68"/>
        <v>975311</v>
      </c>
      <c r="AA187" s="21">
        <f t="shared" si="69"/>
        <v>1.0778405857162592</v>
      </c>
      <c r="AC187" s="9">
        <v>-1010315</v>
      </c>
      <c r="AE187" s="9">
        <v>-3686249</v>
      </c>
      <c r="AG187" s="9">
        <f t="shared" si="70"/>
        <v>2675934</v>
      </c>
      <c r="AI187" s="21">
        <f t="shared" si="71"/>
        <v>0.7259232895010619</v>
      </c>
    </row>
    <row r="188" spans="1:35" ht="12.75" outlineLevel="1">
      <c r="A188" s="1" t="s">
        <v>529</v>
      </c>
      <c r="B188" s="16" t="s">
        <v>530</v>
      </c>
      <c r="C188" s="1" t="s">
        <v>1116</v>
      </c>
      <c r="E188" s="5">
        <v>46478.642</v>
      </c>
      <c r="G188" s="5">
        <v>-67513.592</v>
      </c>
      <c r="I188" s="9">
        <f t="shared" si="64"/>
        <v>113992.234</v>
      </c>
      <c r="K188" s="21">
        <f t="shared" si="65"/>
        <v>1.6884338489944364</v>
      </c>
      <c r="M188" s="9">
        <v>261048.118</v>
      </c>
      <c r="O188" s="9">
        <v>103879.04</v>
      </c>
      <c r="Q188" s="9">
        <f t="shared" si="66"/>
        <v>157169.07799999998</v>
      </c>
      <c r="S188" s="21">
        <f t="shared" si="67"/>
        <v>1.5130008710130551</v>
      </c>
      <c r="U188" s="9">
        <v>261048.118</v>
      </c>
      <c r="W188" s="9">
        <v>103879.04</v>
      </c>
      <c r="Y188" s="9">
        <f t="shared" si="68"/>
        <v>157169.07799999998</v>
      </c>
      <c r="AA188" s="21">
        <f t="shared" si="69"/>
        <v>1.5130008710130551</v>
      </c>
      <c r="AC188" s="9">
        <v>889070.992</v>
      </c>
      <c r="AE188" s="9">
        <v>608508.333</v>
      </c>
      <c r="AG188" s="9">
        <f t="shared" si="70"/>
        <v>280562.659</v>
      </c>
      <c r="AI188" s="21">
        <f t="shared" si="71"/>
        <v>0.46106625626111186</v>
      </c>
    </row>
    <row r="189" spans="1:35" ht="12.75" outlineLevel="1">
      <c r="A189" s="1" t="s">
        <v>531</v>
      </c>
      <c r="B189" s="16" t="s">
        <v>532</v>
      </c>
      <c r="C189" s="1" t="s">
        <v>1117</v>
      </c>
      <c r="E189" s="5">
        <v>250</v>
      </c>
      <c r="G189" s="5">
        <v>0</v>
      </c>
      <c r="I189" s="9">
        <f t="shared" si="64"/>
        <v>250</v>
      </c>
      <c r="K189" s="21" t="str">
        <f t="shared" si="65"/>
        <v>N.M.</v>
      </c>
      <c r="M189" s="9">
        <v>1747.96</v>
      </c>
      <c r="O189" s="9">
        <v>1441.87</v>
      </c>
      <c r="Q189" s="9">
        <f t="shared" si="66"/>
        <v>306.09000000000015</v>
      </c>
      <c r="S189" s="21">
        <f t="shared" si="67"/>
        <v>0.2122868219742419</v>
      </c>
      <c r="U189" s="9">
        <v>1747.96</v>
      </c>
      <c r="W189" s="9">
        <v>1441.87</v>
      </c>
      <c r="Y189" s="9">
        <f t="shared" si="68"/>
        <v>306.09000000000015</v>
      </c>
      <c r="AA189" s="21">
        <f t="shared" si="69"/>
        <v>0.2122868219742419</v>
      </c>
      <c r="AC189" s="9">
        <v>2097.96</v>
      </c>
      <c r="AE189" s="9">
        <v>1441.87</v>
      </c>
      <c r="AG189" s="9">
        <f t="shared" si="70"/>
        <v>656.0900000000001</v>
      </c>
      <c r="AI189" s="21">
        <f t="shared" si="71"/>
        <v>0.45502715223979984</v>
      </c>
    </row>
    <row r="190" spans="1:35" ht="12.75" outlineLevel="1">
      <c r="A190" s="1" t="s">
        <v>533</v>
      </c>
      <c r="B190" s="16" t="s">
        <v>534</v>
      </c>
      <c r="C190" s="1" t="s">
        <v>1118</v>
      </c>
      <c r="E190" s="5">
        <v>20959.62</v>
      </c>
      <c r="G190" s="5">
        <v>0</v>
      </c>
      <c r="I190" s="9">
        <f t="shared" si="64"/>
        <v>20959.62</v>
      </c>
      <c r="K190" s="21" t="str">
        <f t="shared" si="65"/>
        <v>N.M.</v>
      </c>
      <c r="M190" s="9">
        <v>51090.86</v>
      </c>
      <c r="O190" s="9">
        <v>0</v>
      </c>
      <c r="Q190" s="9">
        <f t="shared" si="66"/>
        <v>51090.86</v>
      </c>
      <c r="S190" s="21" t="str">
        <f t="shared" si="67"/>
        <v>N.M.</v>
      </c>
      <c r="U190" s="9">
        <v>51090.86</v>
      </c>
      <c r="W190" s="9">
        <v>0</v>
      </c>
      <c r="Y190" s="9">
        <f t="shared" si="68"/>
        <v>51090.86</v>
      </c>
      <c r="AA190" s="21" t="str">
        <f t="shared" si="69"/>
        <v>N.M.</v>
      </c>
      <c r="AC190" s="9">
        <v>230030.21</v>
      </c>
      <c r="AE190" s="9">
        <v>0</v>
      </c>
      <c r="AG190" s="9">
        <f t="shared" si="70"/>
        <v>230030.21</v>
      </c>
      <c r="AI190" s="21" t="str">
        <f t="shared" si="71"/>
        <v>N.M.</v>
      </c>
    </row>
    <row r="191" spans="1:35" ht="12.75" outlineLevel="1">
      <c r="A191" s="1" t="s">
        <v>535</v>
      </c>
      <c r="B191" s="16" t="s">
        <v>536</v>
      </c>
      <c r="C191" s="1" t="s">
        <v>1119</v>
      </c>
      <c r="E191" s="5">
        <v>134674.57</v>
      </c>
      <c r="G191" s="5">
        <v>0</v>
      </c>
      <c r="I191" s="9">
        <f t="shared" si="64"/>
        <v>134674.57</v>
      </c>
      <c r="K191" s="21" t="str">
        <f t="shared" si="65"/>
        <v>N.M.</v>
      </c>
      <c r="M191" s="9">
        <v>353056.02</v>
      </c>
      <c r="O191" s="9">
        <v>0</v>
      </c>
      <c r="Q191" s="9">
        <f t="shared" si="66"/>
        <v>353056.02</v>
      </c>
      <c r="S191" s="21" t="str">
        <f t="shared" si="67"/>
        <v>N.M.</v>
      </c>
      <c r="U191" s="9">
        <v>353056.02</v>
      </c>
      <c r="W191" s="9">
        <v>0</v>
      </c>
      <c r="Y191" s="9">
        <f t="shared" si="68"/>
        <v>353056.02</v>
      </c>
      <c r="AA191" s="21" t="str">
        <f t="shared" si="69"/>
        <v>N.M.</v>
      </c>
      <c r="AC191" s="9">
        <v>1374134.62</v>
      </c>
      <c r="AE191" s="9">
        <v>0</v>
      </c>
      <c r="AG191" s="9">
        <f t="shared" si="70"/>
        <v>1374134.62</v>
      </c>
      <c r="AI191" s="21" t="str">
        <f t="shared" si="71"/>
        <v>N.M.</v>
      </c>
    </row>
    <row r="192" spans="1:35" ht="12.75" outlineLevel="1">
      <c r="A192" s="1" t="s">
        <v>537</v>
      </c>
      <c r="B192" s="16" t="s">
        <v>538</v>
      </c>
      <c r="C192" s="1" t="s">
        <v>1084</v>
      </c>
      <c r="E192" s="5">
        <v>130916.541</v>
      </c>
      <c r="G192" s="5">
        <v>61632.111</v>
      </c>
      <c r="I192" s="9">
        <f t="shared" si="64"/>
        <v>69284.43</v>
      </c>
      <c r="K192" s="21">
        <f t="shared" si="65"/>
        <v>1.1241612347174024</v>
      </c>
      <c r="M192" s="9">
        <v>245288.529</v>
      </c>
      <c r="O192" s="9">
        <v>160390.415</v>
      </c>
      <c r="Q192" s="9">
        <f t="shared" si="66"/>
        <v>84898.114</v>
      </c>
      <c r="S192" s="21">
        <f t="shared" si="67"/>
        <v>0.5293216181278663</v>
      </c>
      <c r="U192" s="9">
        <v>245288.529</v>
      </c>
      <c r="W192" s="9">
        <v>160390.415</v>
      </c>
      <c r="Y192" s="9">
        <f t="shared" si="68"/>
        <v>84898.114</v>
      </c>
      <c r="AA192" s="21">
        <f t="shared" si="69"/>
        <v>0.5293216181278663</v>
      </c>
      <c r="AC192" s="9">
        <v>900504.8809999999</v>
      </c>
      <c r="AE192" s="9">
        <v>1010638.694</v>
      </c>
      <c r="AG192" s="9">
        <f t="shared" si="70"/>
        <v>-110133.81300000008</v>
      </c>
      <c r="AI192" s="21">
        <f t="shared" si="71"/>
        <v>-0.10897446699186057</v>
      </c>
    </row>
    <row r="193" spans="1:35" ht="12.75" outlineLevel="1">
      <c r="A193" s="1" t="s">
        <v>539</v>
      </c>
      <c r="B193" s="16" t="s">
        <v>540</v>
      </c>
      <c r="C193" s="1" t="s">
        <v>1103</v>
      </c>
      <c r="E193" s="5">
        <v>1192.15</v>
      </c>
      <c r="G193" s="5">
        <v>1396.27</v>
      </c>
      <c r="I193" s="9">
        <f t="shared" si="64"/>
        <v>-204.1199999999999</v>
      </c>
      <c r="K193" s="21">
        <f t="shared" si="65"/>
        <v>-0.14618949057130776</v>
      </c>
      <c r="M193" s="9">
        <v>2678.98</v>
      </c>
      <c r="O193" s="9">
        <v>3030.405</v>
      </c>
      <c r="Q193" s="9">
        <f t="shared" si="66"/>
        <v>-351.4250000000002</v>
      </c>
      <c r="S193" s="21">
        <f t="shared" si="67"/>
        <v>-0.11596634773239886</v>
      </c>
      <c r="U193" s="9">
        <v>2678.98</v>
      </c>
      <c r="W193" s="9">
        <v>3030.405</v>
      </c>
      <c r="Y193" s="9">
        <f t="shared" si="68"/>
        <v>-351.4250000000002</v>
      </c>
      <c r="AA193" s="21">
        <f t="shared" si="69"/>
        <v>-0.11596634773239886</v>
      </c>
      <c r="AC193" s="9">
        <v>13809.667</v>
      </c>
      <c r="AE193" s="9">
        <v>269009.57300000003</v>
      </c>
      <c r="AG193" s="9">
        <f t="shared" si="70"/>
        <v>-255199.90600000005</v>
      </c>
      <c r="AI193" s="21">
        <f t="shared" si="71"/>
        <v>-0.9486647748405593</v>
      </c>
    </row>
    <row r="194" spans="1:35" ht="12.75" outlineLevel="1">
      <c r="A194" s="1" t="s">
        <v>541</v>
      </c>
      <c r="B194" s="16" t="s">
        <v>542</v>
      </c>
      <c r="C194" s="1" t="s">
        <v>1120</v>
      </c>
      <c r="E194" s="5">
        <v>26972.92</v>
      </c>
      <c r="G194" s="5">
        <v>28300.971</v>
      </c>
      <c r="I194" s="9">
        <f t="shared" si="64"/>
        <v>-1328.0510000000031</v>
      </c>
      <c r="K194" s="21">
        <f t="shared" si="65"/>
        <v>-0.046925987097757284</v>
      </c>
      <c r="M194" s="9">
        <v>54697.998</v>
      </c>
      <c r="O194" s="9">
        <v>55859.588</v>
      </c>
      <c r="Q194" s="9">
        <f t="shared" si="66"/>
        <v>-1161.5900000000038</v>
      </c>
      <c r="S194" s="21">
        <f t="shared" si="67"/>
        <v>-0.02079481860840083</v>
      </c>
      <c r="U194" s="9">
        <v>54697.998</v>
      </c>
      <c r="W194" s="9">
        <v>55859.588</v>
      </c>
      <c r="Y194" s="9">
        <f t="shared" si="68"/>
        <v>-1161.5900000000038</v>
      </c>
      <c r="AA194" s="21">
        <f t="shared" si="69"/>
        <v>-0.02079481860840083</v>
      </c>
      <c r="AC194" s="9">
        <v>219327.916</v>
      </c>
      <c r="AE194" s="9">
        <v>234241.93099999998</v>
      </c>
      <c r="AG194" s="9">
        <f t="shared" si="70"/>
        <v>-14914.014999999985</v>
      </c>
      <c r="AI194" s="21">
        <f t="shared" si="71"/>
        <v>-0.06366927960476891</v>
      </c>
    </row>
    <row r="195" spans="1:35" ht="12.75" outlineLevel="1">
      <c r="A195" s="1" t="s">
        <v>543</v>
      </c>
      <c r="B195" s="16" t="s">
        <v>544</v>
      </c>
      <c r="C195" s="1" t="s">
        <v>1112</v>
      </c>
      <c r="E195" s="5">
        <v>31969.918</v>
      </c>
      <c r="G195" s="5">
        <v>61103.071</v>
      </c>
      <c r="I195" s="9">
        <f t="shared" si="64"/>
        <v>-29133.153000000002</v>
      </c>
      <c r="K195" s="21">
        <f t="shared" si="65"/>
        <v>-0.4767870505232053</v>
      </c>
      <c r="M195" s="9">
        <v>54529.755</v>
      </c>
      <c r="O195" s="9">
        <v>74973.721</v>
      </c>
      <c r="Q195" s="9">
        <f t="shared" si="66"/>
        <v>-20443.966000000008</v>
      </c>
      <c r="S195" s="21">
        <f t="shared" si="67"/>
        <v>-0.2726817573853645</v>
      </c>
      <c r="U195" s="9">
        <v>54529.755</v>
      </c>
      <c r="W195" s="9">
        <v>74973.721</v>
      </c>
      <c r="Y195" s="9">
        <f t="shared" si="68"/>
        <v>-20443.966000000008</v>
      </c>
      <c r="AA195" s="21">
        <f t="shared" si="69"/>
        <v>-0.2726817573853645</v>
      </c>
      <c r="AC195" s="9">
        <v>174672.837</v>
      </c>
      <c r="AE195" s="9">
        <v>292189.19800000003</v>
      </c>
      <c r="AG195" s="9">
        <f t="shared" si="70"/>
        <v>-117516.36100000003</v>
      </c>
      <c r="AI195" s="21">
        <f t="shared" si="71"/>
        <v>-0.40219269502221644</v>
      </c>
    </row>
    <row r="196" spans="1:35" ht="12.75" outlineLevel="1">
      <c r="A196" s="1" t="s">
        <v>545</v>
      </c>
      <c r="B196" s="16" t="s">
        <v>546</v>
      </c>
      <c r="C196" s="1" t="s">
        <v>1113</v>
      </c>
      <c r="E196" s="5">
        <v>4972.87</v>
      </c>
      <c r="G196" s="5">
        <v>10575.012</v>
      </c>
      <c r="I196" s="9">
        <f t="shared" si="64"/>
        <v>-5602.142000000001</v>
      </c>
      <c r="K196" s="21">
        <f t="shared" si="65"/>
        <v>-0.5297527794767515</v>
      </c>
      <c r="M196" s="9">
        <v>13733.339</v>
      </c>
      <c r="O196" s="9">
        <v>12711.385</v>
      </c>
      <c r="Q196" s="9">
        <f t="shared" si="66"/>
        <v>1021.9539999999997</v>
      </c>
      <c r="S196" s="21">
        <f t="shared" si="67"/>
        <v>0.0803967466959737</v>
      </c>
      <c r="U196" s="9">
        <v>13733.339</v>
      </c>
      <c r="W196" s="9">
        <v>12711.385</v>
      </c>
      <c r="Y196" s="9">
        <f t="shared" si="68"/>
        <v>1021.9539999999997</v>
      </c>
      <c r="AA196" s="21">
        <f t="shared" si="69"/>
        <v>0.0803967466959737</v>
      </c>
      <c r="AC196" s="9">
        <v>89854.826</v>
      </c>
      <c r="AE196" s="9">
        <v>35954.52</v>
      </c>
      <c r="AG196" s="9">
        <f t="shared" si="70"/>
        <v>53900.306000000004</v>
      </c>
      <c r="AI196" s="21">
        <f t="shared" si="71"/>
        <v>1.4991246163208412</v>
      </c>
    </row>
    <row r="197" spans="1:35" ht="12.75" outlineLevel="1">
      <c r="A197" s="1" t="s">
        <v>547</v>
      </c>
      <c r="B197" s="16" t="s">
        <v>548</v>
      </c>
      <c r="C197" s="1" t="s">
        <v>1121</v>
      </c>
      <c r="E197" s="5">
        <v>24331.356</v>
      </c>
      <c r="G197" s="5">
        <v>48.102000000000004</v>
      </c>
      <c r="I197" s="9">
        <f t="shared" si="64"/>
        <v>24283.254</v>
      </c>
      <c r="K197" s="21" t="str">
        <f t="shared" si="65"/>
        <v>N.M.</v>
      </c>
      <c r="M197" s="9">
        <v>32953.409</v>
      </c>
      <c r="O197" s="9">
        <v>50.951</v>
      </c>
      <c r="Q197" s="9">
        <f t="shared" si="66"/>
        <v>32902.458</v>
      </c>
      <c r="S197" s="21" t="str">
        <f t="shared" si="67"/>
        <v>N.M.</v>
      </c>
      <c r="U197" s="9">
        <v>32953.409</v>
      </c>
      <c r="W197" s="9">
        <v>50.951</v>
      </c>
      <c r="Y197" s="9">
        <f t="shared" si="68"/>
        <v>32902.458</v>
      </c>
      <c r="AA197" s="21" t="str">
        <f t="shared" si="69"/>
        <v>N.M.</v>
      </c>
      <c r="AC197" s="9">
        <v>41476.892</v>
      </c>
      <c r="AE197" s="9">
        <v>2015.959</v>
      </c>
      <c r="AG197" s="9">
        <f t="shared" si="70"/>
        <v>39460.933</v>
      </c>
      <c r="AI197" s="21" t="str">
        <f t="shared" si="71"/>
        <v>N.M.</v>
      </c>
    </row>
    <row r="198" spans="1:35" ht="12.75" outlineLevel="1">
      <c r="A198" s="1" t="s">
        <v>549</v>
      </c>
      <c r="B198" s="16" t="s">
        <v>550</v>
      </c>
      <c r="C198" s="1" t="s">
        <v>1122</v>
      </c>
      <c r="E198" s="5">
        <v>106058.677</v>
      </c>
      <c r="G198" s="5">
        <v>75971.689</v>
      </c>
      <c r="I198" s="9">
        <f t="shared" si="64"/>
        <v>30086.987999999998</v>
      </c>
      <c r="K198" s="21">
        <f t="shared" si="65"/>
        <v>0.39602894704631353</v>
      </c>
      <c r="M198" s="9">
        <v>221791.893</v>
      </c>
      <c r="O198" s="9">
        <v>163516.016</v>
      </c>
      <c r="Q198" s="9">
        <f t="shared" si="66"/>
        <v>58275.87700000001</v>
      </c>
      <c r="S198" s="21">
        <f t="shared" si="67"/>
        <v>0.35639247105922645</v>
      </c>
      <c r="U198" s="9">
        <v>221791.893</v>
      </c>
      <c r="W198" s="9">
        <v>163516.016</v>
      </c>
      <c r="Y198" s="9">
        <f t="shared" si="68"/>
        <v>58275.87700000001</v>
      </c>
      <c r="AA198" s="21">
        <f t="shared" si="69"/>
        <v>0.35639247105922645</v>
      </c>
      <c r="AC198" s="9">
        <v>657154.828</v>
      </c>
      <c r="AE198" s="9">
        <v>634860.0449999999</v>
      </c>
      <c r="AG198" s="9">
        <f t="shared" si="70"/>
        <v>22294.783000000054</v>
      </c>
      <c r="AI198" s="21">
        <f t="shared" si="71"/>
        <v>0.035117634470129645</v>
      </c>
    </row>
    <row r="199" spans="1:35" ht="12.75" outlineLevel="1">
      <c r="A199" s="1" t="s">
        <v>551</v>
      </c>
      <c r="B199" s="16" t="s">
        <v>552</v>
      </c>
      <c r="C199" s="1" t="s">
        <v>1123</v>
      </c>
      <c r="E199" s="5">
        <v>33759.348</v>
      </c>
      <c r="G199" s="5">
        <v>40409.362</v>
      </c>
      <c r="I199" s="9">
        <f t="shared" si="64"/>
        <v>-6650.014000000003</v>
      </c>
      <c r="K199" s="21">
        <f t="shared" si="65"/>
        <v>-0.16456617157182543</v>
      </c>
      <c r="M199" s="9">
        <v>86837.565</v>
      </c>
      <c r="O199" s="9">
        <v>91331.445</v>
      </c>
      <c r="Q199" s="9">
        <f t="shared" si="66"/>
        <v>-4493.880000000005</v>
      </c>
      <c r="S199" s="21">
        <f t="shared" si="67"/>
        <v>-0.049204082996825514</v>
      </c>
      <c r="U199" s="9">
        <v>86837.565</v>
      </c>
      <c r="W199" s="9">
        <v>91331.445</v>
      </c>
      <c r="Y199" s="9">
        <f t="shared" si="68"/>
        <v>-4493.880000000005</v>
      </c>
      <c r="AA199" s="21">
        <f t="shared" si="69"/>
        <v>-0.049204082996825514</v>
      </c>
      <c r="AC199" s="9">
        <v>353586.912</v>
      </c>
      <c r="AE199" s="9">
        <v>363854.76900000003</v>
      </c>
      <c r="AG199" s="9">
        <f t="shared" si="70"/>
        <v>-10267.857000000018</v>
      </c>
      <c r="AI199" s="21">
        <f t="shared" si="71"/>
        <v>-0.028219657607401093</v>
      </c>
    </row>
    <row r="200" spans="1:35" ht="12.75" outlineLevel="1">
      <c r="A200" s="1" t="s">
        <v>553</v>
      </c>
      <c r="B200" s="16" t="s">
        <v>554</v>
      </c>
      <c r="C200" s="1" t="s">
        <v>1124</v>
      </c>
      <c r="E200" s="5">
        <v>146638.209</v>
      </c>
      <c r="G200" s="5">
        <v>-71911.476</v>
      </c>
      <c r="I200" s="9">
        <f t="shared" si="64"/>
        <v>218549.685</v>
      </c>
      <c r="K200" s="21">
        <f t="shared" si="65"/>
        <v>3.0391489252702866</v>
      </c>
      <c r="M200" s="9">
        <v>761053.436</v>
      </c>
      <c r="O200" s="9">
        <v>372756.063</v>
      </c>
      <c r="Q200" s="9">
        <f t="shared" si="66"/>
        <v>388297.37299999996</v>
      </c>
      <c r="S200" s="21">
        <f t="shared" si="67"/>
        <v>1.0416929771039027</v>
      </c>
      <c r="U200" s="9">
        <v>761053.436</v>
      </c>
      <c r="W200" s="9">
        <v>372756.063</v>
      </c>
      <c r="Y200" s="9">
        <f t="shared" si="68"/>
        <v>388297.37299999996</v>
      </c>
      <c r="AA200" s="21">
        <f t="shared" si="69"/>
        <v>1.0416929771039027</v>
      </c>
      <c r="AC200" s="9">
        <v>3184026.357</v>
      </c>
      <c r="AE200" s="9">
        <v>3246262.203</v>
      </c>
      <c r="AG200" s="9">
        <f t="shared" si="70"/>
        <v>-62235.84600000037</v>
      </c>
      <c r="AI200" s="21">
        <f t="shared" si="71"/>
        <v>-0.019171540100022033</v>
      </c>
    </row>
    <row r="201" spans="1:35" ht="12.75" outlineLevel="1">
      <c r="A201" s="1" t="s">
        <v>555</v>
      </c>
      <c r="B201" s="16" t="s">
        <v>556</v>
      </c>
      <c r="C201" s="1" t="s">
        <v>1117</v>
      </c>
      <c r="E201" s="5">
        <v>340395.15</v>
      </c>
      <c r="G201" s="5">
        <v>141616.92</v>
      </c>
      <c r="I201" s="9">
        <f t="shared" si="64"/>
        <v>198778.23</v>
      </c>
      <c r="K201" s="21">
        <f t="shared" si="65"/>
        <v>1.4036333370334562</v>
      </c>
      <c r="M201" s="9">
        <v>574512.75</v>
      </c>
      <c r="O201" s="9">
        <v>374836.77</v>
      </c>
      <c r="Q201" s="9">
        <f t="shared" si="66"/>
        <v>199675.97999999998</v>
      </c>
      <c r="S201" s="21">
        <f t="shared" si="67"/>
        <v>0.532701154158382</v>
      </c>
      <c r="U201" s="9">
        <v>574512.75</v>
      </c>
      <c r="W201" s="9">
        <v>374836.77</v>
      </c>
      <c r="Y201" s="9">
        <f t="shared" si="68"/>
        <v>199675.97999999998</v>
      </c>
      <c r="AA201" s="21">
        <f t="shared" si="69"/>
        <v>0.532701154158382</v>
      </c>
      <c r="AC201" s="9">
        <v>1748101.81</v>
      </c>
      <c r="AE201" s="9">
        <v>1373944.95</v>
      </c>
      <c r="AG201" s="9">
        <f t="shared" si="70"/>
        <v>374156.8600000001</v>
      </c>
      <c r="AI201" s="21">
        <f t="shared" si="71"/>
        <v>0.2723230359411417</v>
      </c>
    </row>
    <row r="202" spans="1:35" ht="12.75" outlineLevel="1">
      <c r="A202" s="1" t="s">
        <v>557</v>
      </c>
      <c r="B202" s="16" t="s">
        <v>558</v>
      </c>
      <c r="C202" s="1" t="s">
        <v>1125</v>
      </c>
      <c r="E202" s="5">
        <v>3136.21</v>
      </c>
      <c r="G202" s="5">
        <v>5033.59</v>
      </c>
      <c r="I202" s="9">
        <f t="shared" si="64"/>
        <v>-1897.38</v>
      </c>
      <c r="K202" s="21">
        <f t="shared" si="65"/>
        <v>-0.37694369227529456</v>
      </c>
      <c r="M202" s="9">
        <v>9408.63</v>
      </c>
      <c r="O202" s="9">
        <v>15100.77</v>
      </c>
      <c r="Q202" s="9">
        <f t="shared" si="66"/>
        <v>-5692.140000000001</v>
      </c>
      <c r="S202" s="21">
        <f t="shared" si="67"/>
        <v>-0.3769436922752946</v>
      </c>
      <c r="U202" s="9">
        <v>9408.63</v>
      </c>
      <c r="W202" s="9">
        <v>15100.77</v>
      </c>
      <c r="Y202" s="9">
        <f t="shared" si="68"/>
        <v>-5692.140000000001</v>
      </c>
      <c r="AA202" s="21">
        <f t="shared" si="69"/>
        <v>-0.3769436922752946</v>
      </c>
      <c r="AC202" s="9">
        <v>54710.94</v>
      </c>
      <c r="AE202" s="9">
        <v>81044.67</v>
      </c>
      <c r="AG202" s="9">
        <f t="shared" si="70"/>
        <v>-26333.729999999996</v>
      </c>
      <c r="AI202" s="21">
        <f t="shared" si="71"/>
        <v>-0.32492858567997124</v>
      </c>
    </row>
    <row r="203" spans="1:35" ht="12.75" outlineLevel="1">
      <c r="A203" s="1" t="s">
        <v>559</v>
      </c>
      <c r="B203" s="16" t="s">
        <v>560</v>
      </c>
      <c r="C203" s="1" t="s">
        <v>1126</v>
      </c>
      <c r="E203" s="5">
        <v>46256.825</v>
      </c>
      <c r="G203" s="5">
        <v>41945.806</v>
      </c>
      <c r="I203" s="9">
        <f t="shared" si="64"/>
        <v>4311.019</v>
      </c>
      <c r="K203" s="21">
        <f t="shared" si="65"/>
        <v>0.10277592472534682</v>
      </c>
      <c r="M203" s="9">
        <v>104369.677</v>
      </c>
      <c r="O203" s="9">
        <v>92781.268</v>
      </c>
      <c r="Q203" s="9">
        <f t="shared" si="66"/>
        <v>11588.409</v>
      </c>
      <c r="S203" s="21">
        <f t="shared" si="67"/>
        <v>0.12490030854072828</v>
      </c>
      <c r="U203" s="9">
        <v>104369.677</v>
      </c>
      <c r="W203" s="9">
        <v>92781.268</v>
      </c>
      <c r="Y203" s="9">
        <f t="shared" si="68"/>
        <v>11588.409</v>
      </c>
      <c r="AA203" s="21">
        <f t="shared" si="69"/>
        <v>0.12490030854072828</v>
      </c>
      <c r="AC203" s="9">
        <v>372139.97</v>
      </c>
      <c r="AE203" s="9">
        <v>410437.962</v>
      </c>
      <c r="AG203" s="9">
        <f t="shared" si="70"/>
        <v>-38297.99200000003</v>
      </c>
      <c r="AI203" s="21">
        <f t="shared" si="71"/>
        <v>-0.09331006277630827</v>
      </c>
    </row>
    <row r="204" spans="1:35" ht="12.75" outlineLevel="1">
      <c r="A204" s="1" t="s">
        <v>561</v>
      </c>
      <c r="B204" s="16" t="s">
        <v>562</v>
      </c>
      <c r="C204" s="1" t="s">
        <v>1127</v>
      </c>
      <c r="E204" s="5">
        <v>2246.791</v>
      </c>
      <c r="G204" s="5">
        <v>2950.243</v>
      </c>
      <c r="I204" s="9">
        <f t="shared" si="64"/>
        <v>-703.4519999999998</v>
      </c>
      <c r="K204" s="21">
        <f t="shared" si="65"/>
        <v>-0.23843866420494847</v>
      </c>
      <c r="M204" s="9">
        <v>10086.417</v>
      </c>
      <c r="O204" s="9">
        <v>7480.508000000001</v>
      </c>
      <c r="Q204" s="9">
        <f t="shared" si="66"/>
        <v>2605.9089999999987</v>
      </c>
      <c r="S204" s="21">
        <f t="shared" si="67"/>
        <v>0.34835989748289803</v>
      </c>
      <c r="U204" s="9">
        <v>10086.417</v>
      </c>
      <c r="W204" s="9">
        <v>7480.508000000001</v>
      </c>
      <c r="Y204" s="9">
        <f t="shared" si="68"/>
        <v>2605.9089999999987</v>
      </c>
      <c r="AA204" s="21">
        <f t="shared" si="69"/>
        <v>0.34835989748289803</v>
      </c>
      <c r="AC204" s="9">
        <v>58116.674</v>
      </c>
      <c r="AE204" s="9">
        <v>47045.687000000005</v>
      </c>
      <c r="AG204" s="9">
        <f t="shared" si="70"/>
        <v>11070.986999999994</v>
      </c>
      <c r="AI204" s="21">
        <f t="shared" si="71"/>
        <v>0.2353241647847547</v>
      </c>
    </row>
    <row r="205" spans="1:35" ht="12.75" outlineLevel="1">
      <c r="A205" s="1" t="s">
        <v>563</v>
      </c>
      <c r="B205" s="16" t="s">
        <v>564</v>
      </c>
      <c r="C205" s="1" t="s">
        <v>1128</v>
      </c>
      <c r="E205" s="5">
        <v>0</v>
      </c>
      <c r="G205" s="5">
        <v>0</v>
      </c>
      <c r="I205" s="9">
        <f t="shared" si="64"/>
        <v>0</v>
      </c>
      <c r="K205" s="21">
        <f t="shared" si="65"/>
        <v>0</v>
      </c>
      <c r="M205" s="9">
        <v>0</v>
      </c>
      <c r="O205" s="9">
        <v>23.22</v>
      </c>
      <c r="Q205" s="9">
        <f t="shared" si="66"/>
        <v>-23.22</v>
      </c>
      <c r="S205" s="21" t="str">
        <f t="shared" si="67"/>
        <v>N.M.</v>
      </c>
      <c r="U205" s="9">
        <v>0</v>
      </c>
      <c r="W205" s="9">
        <v>23.22</v>
      </c>
      <c r="Y205" s="9">
        <f t="shared" si="68"/>
        <v>-23.22</v>
      </c>
      <c r="AA205" s="21" t="str">
        <f t="shared" si="69"/>
        <v>N.M.</v>
      </c>
      <c r="AC205" s="9">
        <v>0</v>
      </c>
      <c r="AE205" s="9">
        <v>61.16</v>
      </c>
      <c r="AG205" s="9">
        <f t="shared" si="70"/>
        <v>-61.16</v>
      </c>
      <c r="AI205" s="21" t="str">
        <f t="shared" si="71"/>
        <v>N.M.</v>
      </c>
    </row>
    <row r="206" spans="1:35" ht="12.75" outlineLevel="1">
      <c r="A206" s="1" t="s">
        <v>565</v>
      </c>
      <c r="B206" s="16" t="s">
        <v>566</v>
      </c>
      <c r="C206" s="1" t="s">
        <v>1129</v>
      </c>
      <c r="E206" s="5">
        <v>81240.512</v>
      </c>
      <c r="G206" s="5">
        <v>137118.486</v>
      </c>
      <c r="I206" s="9">
        <f t="shared" si="64"/>
        <v>-55877.974</v>
      </c>
      <c r="K206" s="21">
        <f t="shared" si="65"/>
        <v>-0.4075159785530304</v>
      </c>
      <c r="M206" s="9">
        <v>216323.344</v>
      </c>
      <c r="O206" s="9">
        <v>291900.276</v>
      </c>
      <c r="Q206" s="9">
        <f t="shared" si="66"/>
        <v>-75576.932</v>
      </c>
      <c r="S206" s="21">
        <f t="shared" si="67"/>
        <v>-0.2589135338810026</v>
      </c>
      <c r="U206" s="9">
        <v>216323.344</v>
      </c>
      <c r="W206" s="9">
        <v>291900.276</v>
      </c>
      <c r="Y206" s="9">
        <f t="shared" si="68"/>
        <v>-75576.932</v>
      </c>
      <c r="AA206" s="21">
        <f t="shared" si="69"/>
        <v>-0.2589135338810026</v>
      </c>
      <c r="AC206" s="9">
        <v>1002224.665</v>
      </c>
      <c r="AE206" s="9">
        <v>1404158.2280000001</v>
      </c>
      <c r="AG206" s="9">
        <f t="shared" si="70"/>
        <v>-401933.5630000001</v>
      </c>
      <c r="AI206" s="21">
        <f t="shared" si="71"/>
        <v>-0.28624520726021774</v>
      </c>
    </row>
    <row r="207" spans="1:35" ht="12.75" outlineLevel="1">
      <c r="A207" s="1" t="s">
        <v>567</v>
      </c>
      <c r="B207" s="16" t="s">
        <v>568</v>
      </c>
      <c r="C207" s="1" t="s">
        <v>1130</v>
      </c>
      <c r="E207" s="5">
        <v>4706.613</v>
      </c>
      <c r="G207" s="5">
        <v>3626.804</v>
      </c>
      <c r="I207" s="9">
        <f t="shared" si="64"/>
        <v>1079.8090000000002</v>
      </c>
      <c r="K207" s="21">
        <f t="shared" si="65"/>
        <v>0.2977301778645883</v>
      </c>
      <c r="M207" s="9">
        <v>11678.78</v>
      </c>
      <c r="O207" s="9">
        <v>9781.22</v>
      </c>
      <c r="Q207" s="9">
        <f t="shared" si="66"/>
        <v>1897.5600000000013</v>
      </c>
      <c r="S207" s="21">
        <f t="shared" si="67"/>
        <v>0.19400033942596132</v>
      </c>
      <c r="U207" s="9">
        <v>11678.78</v>
      </c>
      <c r="W207" s="9">
        <v>9781.22</v>
      </c>
      <c r="Y207" s="9">
        <f t="shared" si="68"/>
        <v>1897.5600000000013</v>
      </c>
      <c r="AA207" s="21">
        <f t="shared" si="69"/>
        <v>0.19400033942596132</v>
      </c>
      <c r="AC207" s="9">
        <v>41987.151</v>
      </c>
      <c r="AE207" s="9">
        <v>40456.479</v>
      </c>
      <c r="AG207" s="9">
        <f t="shared" si="70"/>
        <v>1530.6719999999987</v>
      </c>
      <c r="AI207" s="21">
        <f t="shared" si="71"/>
        <v>0.03783502761078142</v>
      </c>
    </row>
    <row r="208" spans="1:35" ht="12.75" outlineLevel="1">
      <c r="A208" s="1" t="s">
        <v>569</v>
      </c>
      <c r="B208" s="16" t="s">
        <v>570</v>
      </c>
      <c r="C208" s="1" t="s">
        <v>1131</v>
      </c>
      <c r="E208" s="5">
        <v>8377.594000000001</v>
      </c>
      <c r="G208" s="5">
        <v>10905.633</v>
      </c>
      <c r="I208" s="9">
        <f t="shared" si="64"/>
        <v>-2528.038999999999</v>
      </c>
      <c r="K208" s="21">
        <f t="shared" si="65"/>
        <v>-0.23181038643057206</v>
      </c>
      <c r="M208" s="9">
        <v>23166.458</v>
      </c>
      <c r="O208" s="9">
        <v>22248.333</v>
      </c>
      <c r="Q208" s="9">
        <f t="shared" si="66"/>
        <v>918.125</v>
      </c>
      <c r="S208" s="21">
        <f t="shared" si="67"/>
        <v>0.04126713673334537</v>
      </c>
      <c r="U208" s="9">
        <v>23166.458</v>
      </c>
      <c r="W208" s="9">
        <v>22248.333</v>
      </c>
      <c r="Y208" s="9">
        <f t="shared" si="68"/>
        <v>918.125</v>
      </c>
      <c r="AA208" s="21">
        <f t="shared" si="69"/>
        <v>0.04126713673334537</v>
      </c>
      <c r="AC208" s="9">
        <v>76120.832</v>
      </c>
      <c r="AE208" s="9">
        <v>90904.894</v>
      </c>
      <c r="AG208" s="9">
        <f t="shared" si="70"/>
        <v>-14784.062000000005</v>
      </c>
      <c r="AI208" s="21">
        <f t="shared" si="71"/>
        <v>-0.16263219007768717</v>
      </c>
    </row>
    <row r="209" spans="1:35" ht="12.75" outlineLevel="1">
      <c r="A209" s="1" t="s">
        <v>571</v>
      </c>
      <c r="B209" s="16" t="s">
        <v>572</v>
      </c>
      <c r="C209" s="1" t="s">
        <v>1132</v>
      </c>
      <c r="E209" s="5">
        <v>53733.431</v>
      </c>
      <c r="G209" s="5">
        <v>55643.111</v>
      </c>
      <c r="I209" s="9">
        <f t="shared" si="64"/>
        <v>-1909.6800000000003</v>
      </c>
      <c r="K209" s="21">
        <f t="shared" si="65"/>
        <v>-0.03432015150986077</v>
      </c>
      <c r="M209" s="9">
        <v>141927.543</v>
      </c>
      <c r="O209" s="9">
        <v>145424.946</v>
      </c>
      <c r="Q209" s="9">
        <f t="shared" si="66"/>
        <v>-3497.402999999991</v>
      </c>
      <c r="S209" s="21">
        <f t="shared" si="67"/>
        <v>-0.024049539616126048</v>
      </c>
      <c r="U209" s="9">
        <v>141927.543</v>
      </c>
      <c r="W209" s="9">
        <v>145424.946</v>
      </c>
      <c r="Y209" s="9">
        <f t="shared" si="68"/>
        <v>-3497.402999999991</v>
      </c>
      <c r="AA209" s="21">
        <f t="shared" si="69"/>
        <v>-0.024049539616126048</v>
      </c>
      <c r="AC209" s="9">
        <v>634263.61</v>
      </c>
      <c r="AE209" s="9">
        <v>686985.659</v>
      </c>
      <c r="AG209" s="9">
        <f t="shared" si="70"/>
        <v>-52722.049</v>
      </c>
      <c r="AI209" s="21">
        <f t="shared" si="71"/>
        <v>-0.07674403142089463</v>
      </c>
    </row>
    <row r="210" spans="1:35" ht="12.75" outlineLevel="1">
      <c r="A210" s="1" t="s">
        <v>573</v>
      </c>
      <c r="B210" s="16" t="s">
        <v>574</v>
      </c>
      <c r="C210" s="1" t="s">
        <v>1133</v>
      </c>
      <c r="E210" s="5">
        <v>310081.164</v>
      </c>
      <c r="G210" s="5">
        <v>324671.452</v>
      </c>
      <c r="I210" s="9">
        <f t="shared" si="64"/>
        <v>-14590.288</v>
      </c>
      <c r="K210" s="21">
        <f t="shared" si="65"/>
        <v>-0.044938623060705694</v>
      </c>
      <c r="M210" s="9">
        <v>798212.902</v>
      </c>
      <c r="O210" s="9">
        <v>793124.539</v>
      </c>
      <c r="Q210" s="9">
        <f t="shared" si="66"/>
        <v>5088.363000000012</v>
      </c>
      <c r="S210" s="21">
        <f t="shared" si="67"/>
        <v>0.006415591435886732</v>
      </c>
      <c r="U210" s="9">
        <v>798212.902</v>
      </c>
      <c r="W210" s="9">
        <v>793124.539</v>
      </c>
      <c r="Y210" s="9">
        <f t="shared" si="68"/>
        <v>5088.363000000012</v>
      </c>
      <c r="AA210" s="21">
        <f t="shared" si="69"/>
        <v>0.006415591435886732</v>
      </c>
      <c r="AC210" s="9">
        <v>3179636.7130000005</v>
      </c>
      <c r="AE210" s="9">
        <v>3096895.6629999997</v>
      </c>
      <c r="AG210" s="9">
        <f t="shared" si="70"/>
        <v>82741.05000000075</v>
      </c>
      <c r="AI210" s="21">
        <f t="shared" si="71"/>
        <v>0.026717416084934713</v>
      </c>
    </row>
    <row r="211" spans="1:35" ht="12.75" outlineLevel="1">
      <c r="A211" s="1" t="s">
        <v>575</v>
      </c>
      <c r="B211" s="16" t="s">
        <v>576</v>
      </c>
      <c r="C211" s="1" t="s">
        <v>1134</v>
      </c>
      <c r="E211" s="5">
        <v>4678.98</v>
      </c>
      <c r="G211" s="5">
        <v>3046.32</v>
      </c>
      <c r="I211" s="9">
        <f t="shared" si="64"/>
        <v>1632.6599999999994</v>
      </c>
      <c r="K211" s="21">
        <f t="shared" si="65"/>
        <v>0.5359450090601117</v>
      </c>
      <c r="M211" s="9">
        <v>10846.1</v>
      </c>
      <c r="O211" s="9">
        <v>8168.24</v>
      </c>
      <c r="Q211" s="9">
        <f t="shared" si="66"/>
        <v>2677.8600000000006</v>
      </c>
      <c r="S211" s="21">
        <f t="shared" si="67"/>
        <v>0.3278380654828948</v>
      </c>
      <c r="U211" s="9">
        <v>10846.1</v>
      </c>
      <c r="W211" s="9">
        <v>8168.24</v>
      </c>
      <c r="Y211" s="9">
        <f t="shared" si="68"/>
        <v>2677.8600000000006</v>
      </c>
      <c r="AA211" s="21">
        <f t="shared" si="69"/>
        <v>0.3278380654828948</v>
      </c>
      <c r="AC211" s="9">
        <v>41157.59</v>
      </c>
      <c r="AE211" s="9">
        <v>33323.7</v>
      </c>
      <c r="AG211" s="9">
        <f t="shared" si="70"/>
        <v>7833.889999999999</v>
      </c>
      <c r="AI211" s="21">
        <f t="shared" si="71"/>
        <v>0.23508463946080418</v>
      </c>
    </row>
    <row r="212" spans="1:35" ht="12.75" outlineLevel="1">
      <c r="A212" s="1" t="s">
        <v>577</v>
      </c>
      <c r="B212" s="16" t="s">
        <v>578</v>
      </c>
      <c r="C212" s="1" t="s">
        <v>1135</v>
      </c>
      <c r="E212" s="5">
        <v>41794.61</v>
      </c>
      <c r="G212" s="5">
        <v>40796.999</v>
      </c>
      <c r="I212" s="9">
        <f t="shared" si="64"/>
        <v>997.6109999999971</v>
      </c>
      <c r="K212" s="21">
        <f t="shared" si="65"/>
        <v>0.02445304861762006</v>
      </c>
      <c r="M212" s="9">
        <v>92251.19</v>
      </c>
      <c r="O212" s="9">
        <v>148527.109</v>
      </c>
      <c r="Q212" s="9">
        <f t="shared" si="66"/>
        <v>-56275.918999999994</v>
      </c>
      <c r="S212" s="21">
        <f t="shared" si="67"/>
        <v>-0.3788932497164541</v>
      </c>
      <c r="U212" s="9">
        <v>92251.19</v>
      </c>
      <c r="W212" s="9">
        <v>148527.109</v>
      </c>
      <c r="Y212" s="9">
        <f t="shared" si="68"/>
        <v>-56275.918999999994</v>
      </c>
      <c r="AA212" s="21">
        <f t="shared" si="69"/>
        <v>-0.3788932497164541</v>
      </c>
      <c r="AC212" s="9">
        <v>583565.54</v>
      </c>
      <c r="AE212" s="9">
        <v>621581.077</v>
      </c>
      <c r="AG212" s="9">
        <f t="shared" si="70"/>
        <v>-38015.53700000001</v>
      </c>
      <c r="AI212" s="21">
        <f t="shared" si="71"/>
        <v>-0.0611594181461866</v>
      </c>
    </row>
    <row r="213" spans="1:35" ht="12.75" outlineLevel="1">
      <c r="A213" s="1" t="s">
        <v>579</v>
      </c>
      <c r="B213" s="16" t="s">
        <v>580</v>
      </c>
      <c r="C213" s="1" t="s">
        <v>1136</v>
      </c>
      <c r="E213" s="5">
        <v>12019.24</v>
      </c>
      <c r="G213" s="5">
        <v>10861.52</v>
      </c>
      <c r="I213" s="9">
        <f t="shared" si="64"/>
        <v>1157.7199999999993</v>
      </c>
      <c r="K213" s="21">
        <f t="shared" si="65"/>
        <v>0.10658913301269062</v>
      </c>
      <c r="M213" s="9">
        <v>28646.13</v>
      </c>
      <c r="O213" s="9">
        <v>27236.79</v>
      </c>
      <c r="Q213" s="9">
        <f t="shared" si="66"/>
        <v>1409.3400000000001</v>
      </c>
      <c r="S213" s="21">
        <f t="shared" si="67"/>
        <v>0.05174398304646032</v>
      </c>
      <c r="U213" s="9">
        <v>28646.13</v>
      </c>
      <c r="W213" s="9">
        <v>27236.79</v>
      </c>
      <c r="Y213" s="9">
        <f t="shared" si="68"/>
        <v>1409.3400000000001</v>
      </c>
      <c r="AA213" s="21">
        <f t="shared" si="69"/>
        <v>0.05174398304646032</v>
      </c>
      <c r="AC213" s="9">
        <v>134187.22</v>
      </c>
      <c r="AE213" s="9">
        <v>135169.39</v>
      </c>
      <c r="AG213" s="9">
        <f t="shared" si="70"/>
        <v>-982.1700000000128</v>
      </c>
      <c r="AI213" s="21">
        <f t="shared" si="71"/>
        <v>-0.007266216115941728</v>
      </c>
    </row>
    <row r="214" spans="1:35" ht="12.75" outlineLevel="1">
      <c r="A214" s="1" t="s">
        <v>581</v>
      </c>
      <c r="B214" s="16" t="s">
        <v>582</v>
      </c>
      <c r="C214" s="1" t="s">
        <v>1137</v>
      </c>
      <c r="E214" s="5">
        <v>19932.47</v>
      </c>
      <c r="G214" s="5">
        <v>13047.07</v>
      </c>
      <c r="I214" s="9">
        <f t="shared" si="64"/>
        <v>6885.4000000000015</v>
      </c>
      <c r="K214" s="21">
        <f t="shared" si="65"/>
        <v>0.5277353459435721</v>
      </c>
      <c r="M214" s="9">
        <v>30310.63</v>
      </c>
      <c r="O214" s="9">
        <v>32323.31</v>
      </c>
      <c r="Q214" s="9">
        <f t="shared" si="66"/>
        <v>-2012.6800000000003</v>
      </c>
      <c r="S214" s="21">
        <f t="shared" si="67"/>
        <v>-0.062267137864284325</v>
      </c>
      <c r="U214" s="9">
        <v>30310.63</v>
      </c>
      <c r="W214" s="9">
        <v>32323.31</v>
      </c>
      <c r="Y214" s="9">
        <f t="shared" si="68"/>
        <v>-2012.6800000000003</v>
      </c>
      <c r="AA214" s="21">
        <f t="shared" si="69"/>
        <v>-0.062267137864284325</v>
      </c>
      <c r="AC214" s="9">
        <v>132081.02</v>
      </c>
      <c r="AE214" s="9">
        <v>130993.73</v>
      </c>
      <c r="AG214" s="9">
        <f t="shared" si="70"/>
        <v>1087.2899999999936</v>
      </c>
      <c r="AI214" s="21">
        <f t="shared" si="71"/>
        <v>0.008300320939025049</v>
      </c>
    </row>
    <row r="215" spans="1:35" ht="12.75" outlineLevel="1">
      <c r="A215" s="1" t="s">
        <v>583</v>
      </c>
      <c r="B215" s="16" t="s">
        <v>584</v>
      </c>
      <c r="C215" s="1" t="s">
        <v>1138</v>
      </c>
      <c r="E215" s="5">
        <v>53652.205</v>
      </c>
      <c r="G215" s="5">
        <v>76688.509</v>
      </c>
      <c r="I215" s="9">
        <f aca="true" t="shared" si="72" ref="I215:I246">+E215-G215</f>
        <v>-23036.304000000004</v>
      </c>
      <c r="K215" s="21">
        <f aca="true" t="shared" si="73" ref="K215:K246">IF(G215&lt;0,IF(I215=0,0,IF(OR(G215=0,E215=0),"N.M.",IF(ABS(I215/G215)&gt;=10,"N.M.",I215/(-G215)))),IF(I215=0,0,IF(OR(G215=0,E215=0),"N.M.",IF(ABS(I215/G215)&gt;=10,"N.M.",I215/G215))))</f>
        <v>-0.3003879499078539</v>
      </c>
      <c r="M215" s="9">
        <v>141831.067</v>
      </c>
      <c r="O215" s="9">
        <v>141123.165</v>
      </c>
      <c r="Q215" s="9">
        <f aca="true" t="shared" si="74" ref="Q215:Q246">(+M215-O215)</f>
        <v>707.9020000000019</v>
      </c>
      <c r="S215" s="21">
        <f aca="true" t="shared" si="75" ref="S215:S246">IF(O215&lt;0,IF(Q215=0,0,IF(OR(O215=0,M215=0),"N.M.",IF(ABS(Q215/O215)&gt;=10,"N.M.",Q215/(-O215)))),IF(Q215=0,0,IF(OR(O215=0,M215=0),"N.M.",IF(ABS(Q215/O215)&gt;=10,"N.M.",Q215/O215))))</f>
        <v>0.005016199856345355</v>
      </c>
      <c r="U215" s="9">
        <v>141831.067</v>
      </c>
      <c r="W215" s="9">
        <v>141123.165</v>
      </c>
      <c r="Y215" s="9">
        <f aca="true" t="shared" si="76" ref="Y215:Y246">(+U215-W215)</f>
        <v>707.9020000000019</v>
      </c>
      <c r="AA215" s="21">
        <f aca="true" t="shared" si="77" ref="AA215:AA246">IF(W215&lt;0,IF(Y215=0,0,IF(OR(W215=0,U215=0),"N.M.",IF(ABS(Y215/W215)&gt;=10,"N.M.",Y215/(-W215)))),IF(Y215=0,0,IF(OR(W215=0,U215=0),"N.M.",IF(ABS(Y215/W215)&gt;=10,"N.M.",Y215/W215))))</f>
        <v>0.005016199856345355</v>
      </c>
      <c r="AC215" s="9">
        <v>578799.331</v>
      </c>
      <c r="AE215" s="9">
        <v>588981.252</v>
      </c>
      <c r="AG215" s="9">
        <f aca="true" t="shared" si="78" ref="AG215:AG246">(+AC215-AE215)</f>
        <v>-10181.920999999973</v>
      </c>
      <c r="AI215" s="21">
        <f aca="true" t="shared" si="79" ref="AI215:AI246">IF(AE215&lt;0,IF(AG215=0,0,IF(OR(AE215=0,AC215=0),"N.M.",IF(ABS(AG215/AE215)&gt;=10,"N.M.",AG215/(-AE215)))),IF(AG215=0,0,IF(OR(AE215=0,AC215=0),"N.M.",IF(ABS(AG215/AE215)&gt;=10,"N.M.",AG215/AE215))))</f>
        <v>-0.017287343129217248</v>
      </c>
    </row>
    <row r="216" spans="1:35" ht="12.75" outlineLevel="1">
      <c r="A216" s="1" t="s">
        <v>585</v>
      </c>
      <c r="B216" s="16" t="s">
        <v>586</v>
      </c>
      <c r="C216" s="1" t="s">
        <v>1139</v>
      </c>
      <c r="E216" s="5">
        <v>64176.648</v>
      </c>
      <c r="G216" s="5">
        <v>58334.238</v>
      </c>
      <c r="I216" s="9">
        <f t="shared" si="72"/>
        <v>5842.4100000000035</v>
      </c>
      <c r="K216" s="21">
        <f t="shared" si="73"/>
        <v>0.10015404675381212</v>
      </c>
      <c r="M216" s="9">
        <v>136455.063</v>
      </c>
      <c r="O216" s="9">
        <v>121162.602</v>
      </c>
      <c r="Q216" s="9">
        <f t="shared" si="74"/>
        <v>15292.460999999996</v>
      </c>
      <c r="S216" s="21">
        <f t="shared" si="75"/>
        <v>0.1262143660467113</v>
      </c>
      <c r="U216" s="9">
        <v>136455.063</v>
      </c>
      <c r="W216" s="9">
        <v>121162.602</v>
      </c>
      <c r="Y216" s="9">
        <f t="shared" si="76"/>
        <v>15292.460999999996</v>
      </c>
      <c r="AA216" s="21">
        <f t="shared" si="77"/>
        <v>0.1262143660467113</v>
      </c>
      <c r="AC216" s="9">
        <v>501237.767</v>
      </c>
      <c r="AE216" s="9">
        <v>456764.96</v>
      </c>
      <c r="AG216" s="9">
        <f t="shared" si="78"/>
        <v>44472.80699999997</v>
      </c>
      <c r="AI216" s="21">
        <f t="shared" si="79"/>
        <v>0.09736475188464537</v>
      </c>
    </row>
    <row r="217" spans="1:35" ht="12.75" outlineLevel="1">
      <c r="A217" s="1" t="s">
        <v>587</v>
      </c>
      <c r="B217" s="16" t="s">
        <v>588</v>
      </c>
      <c r="C217" s="1" t="s">
        <v>1140</v>
      </c>
      <c r="E217" s="5">
        <v>8811.923</v>
      </c>
      <c r="G217" s="5">
        <v>10406.277</v>
      </c>
      <c r="I217" s="9">
        <f t="shared" si="72"/>
        <v>-1594.3539999999994</v>
      </c>
      <c r="K217" s="21">
        <f t="shared" si="73"/>
        <v>-0.15321079767528764</v>
      </c>
      <c r="M217" s="9">
        <v>20053.491</v>
      </c>
      <c r="O217" s="9">
        <v>18605.578</v>
      </c>
      <c r="Q217" s="9">
        <f t="shared" si="74"/>
        <v>1447.9130000000005</v>
      </c>
      <c r="S217" s="21">
        <f t="shared" si="75"/>
        <v>0.07782144688007007</v>
      </c>
      <c r="U217" s="9">
        <v>20053.491</v>
      </c>
      <c r="W217" s="9">
        <v>18605.578</v>
      </c>
      <c r="Y217" s="9">
        <f t="shared" si="76"/>
        <v>1447.9130000000005</v>
      </c>
      <c r="AA217" s="21">
        <f t="shared" si="77"/>
        <v>0.07782144688007007</v>
      </c>
      <c r="AC217" s="9">
        <v>127524.06700000001</v>
      </c>
      <c r="AE217" s="9">
        <v>98750.669</v>
      </c>
      <c r="AG217" s="9">
        <f t="shared" si="78"/>
        <v>28773.398000000016</v>
      </c>
      <c r="AI217" s="21">
        <f t="shared" si="79"/>
        <v>0.29137420831042693</v>
      </c>
    </row>
    <row r="218" spans="1:35" ht="12.75" outlineLevel="1">
      <c r="A218" s="1" t="s">
        <v>589</v>
      </c>
      <c r="B218" s="16" t="s">
        <v>590</v>
      </c>
      <c r="C218" s="1" t="s">
        <v>1141</v>
      </c>
      <c r="E218" s="5">
        <v>0</v>
      </c>
      <c r="G218" s="5">
        <v>0</v>
      </c>
      <c r="I218" s="9">
        <f t="shared" si="72"/>
        <v>0</v>
      </c>
      <c r="K218" s="21">
        <f t="shared" si="73"/>
        <v>0</v>
      </c>
      <c r="M218" s="9">
        <v>0</v>
      </c>
      <c r="O218" s="9">
        <v>220.33</v>
      </c>
      <c r="Q218" s="9">
        <f t="shared" si="74"/>
        <v>-220.33</v>
      </c>
      <c r="S218" s="21" t="str">
        <f t="shared" si="75"/>
        <v>N.M.</v>
      </c>
      <c r="U218" s="9">
        <v>0</v>
      </c>
      <c r="W218" s="9">
        <v>220.33</v>
      </c>
      <c r="Y218" s="9">
        <f t="shared" si="76"/>
        <v>-220.33</v>
      </c>
      <c r="AA218" s="21" t="str">
        <f t="shared" si="77"/>
        <v>N.M.</v>
      </c>
      <c r="AC218" s="9">
        <v>0</v>
      </c>
      <c r="AE218" s="9">
        <v>41279</v>
      </c>
      <c r="AG218" s="9">
        <f t="shared" si="78"/>
        <v>-41279</v>
      </c>
      <c r="AI218" s="21" t="str">
        <f t="shared" si="79"/>
        <v>N.M.</v>
      </c>
    </row>
    <row r="219" spans="1:35" ht="12.75" outlineLevel="1">
      <c r="A219" s="1" t="s">
        <v>591</v>
      </c>
      <c r="B219" s="16" t="s">
        <v>592</v>
      </c>
      <c r="C219" s="1" t="s">
        <v>1142</v>
      </c>
      <c r="E219" s="5">
        <v>-101.82</v>
      </c>
      <c r="G219" s="5">
        <v>15.37</v>
      </c>
      <c r="I219" s="9">
        <f t="shared" si="72"/>
        <v>-117.19</v>
      </c>
      <c r="K219" s="21">
        <f t="shared" si="73"/>
        <v>-7.624593363695511</v>
      </c>
      <c r="M219" s="9">
        <v>1962.06</v>
      </c>
      <c r="O219" s="9">
        <v>79744.55</v>
      </c>
      <c r="Q219" s="9">
        <f t="shared" si="74"/>
        <v>-77782.49</v>
      </c>
      <c r="S219" s="21">
        <f t="shared" si="75"/>
        <v>-0.9753956853477761</v>
      </c>
      <c r="U219" s="9">
        <v>1962.06</v>
      </c>
      <c r="W219" s="9">
        <v>79744.55</v>
      </c>
      <c r="Y219" s="9">
        <f t="shared" si="76"/>
        <v>-77782.49</v>
      </c>
      <c r="AA219" s="21">
        <f t="shared" si="77"/>
        <v>-0.9753956853477761</v>
      </c>
      <c r="AC219" s="9">
        <v>-60179.79</v>
      </c>
      <c r="AE219" s="9">
        <v>106794.84</v>
      </c>
      <c r="AG219" s="9">
        <f t="shared" si="78"/>
        <v>-166974.63</v>
      </c>
      <c r="AI219" s="21">
        <f t="shared" si="79"/>
        <v>-1.5635084054622865</v>
      </c>
    </row>
    <row r="220" spans="1:35" ht="12.75" outlineLevel="1">
      <c r="A220" s="1" t="s">
        <v>593</v>
      </c>
      <c r="B220" s="16" t="s">
        <v>594</v>
      </c>
      <c r="C220" s="1" t="s">
        <v>1143</v>
      </c>
      <c r="E220" s="5">
        <v>149.41</v>
      </c>
      <c r="G220" s="5">
        <v>111.79</v>
      </c>
      <c r="I220" s="9">
        <f t="shared" si="72"/>
        <v>37.61999999999999</v>
      </c>
      <c r="K220" s="21">
        <f t="shared" si="73"/>
        <v>0.33652383934162255</v>
      </c>
      <c r="M220" s="9">
        <v>361.1</v>
      </c>
      <c r="O220" s="9">
        <v>518.04</v>
      </c>
      <c r="Q220" s="9">
        <f t="shared" si="74"/>
        <v>-156.93999999999994</v>
      </c>
      <c r="S220" s="21">
        <f t="shared" si="75"/>
        <v>-0.3029495791830746</v>
      </c>
      <c r="U220" s="9">
        <v>361.1</v>
      </c>
      <c r="W220" s="9">
        <v>518.04</v>
      </c>
      <c r="Y220" s="9">
        <f t="shared" si="76"/>
        <v>-156.93999999999994</v>
      </c>
      <c r="AA220" s="21">
        <f t="shared" si="77"/>
        <v>-0.3029495791830746</v>
      </c>
      <c r="AC220" s="9">
        <v>1947.43</v>
      </c>
      <c r="AE220" s="9">
        <v>12033</v>
      </c>
      <c r="AG220" s="9">
        <f t="shared" si="78"/>
        <v>-10085.57</v>
      </c>
      <c r="AI220" s="21">
        <f t="shared" si="79"/>
        <v>-0.838159228787501</v>
      </c>
    </row>
    <row r="221" spans="1:35" ht="12.75" outlineLevel="1">
      <c r="A221" s="1" t="s">
        <v>595</v>
      </c>
      <c r="B221" s="16" t="s">
        <v>596</v>
      </c>
      <c r="C221" s="1" t="s">
        <v>1144</v>
      </c>
      <c r="E221" s="5">
        <v>23537.822</v>
      </c>
      <c r="G221" s="5">
        <v>42131.2</v>
      </c>
      <c r="I221" s="9">
        <f t="shared" si="72"/>
        <v>-18593.377999999997</v>
      </c>
      <c r="K221" s="21">
        <f t="shared" si="73"/>
        <v>-0.4413208738417135</v>
      </c>
      <c r="M221" s="9">
        <v>61841.587</v>
      </c>
      <c r="O221" s="9">
        <v>113052.769</v>
      </c>
      <c r="Q221" s="9">
        <f t="shared" si="74"/>
        <v>-51211.182</v>
      </c>
      <c r="S221" s="21">
        <f t="shared" si="75"/>
        <v>-0.4529847650171222</v>
      </c>
      <c r="U221" s="9">
        <v>61841.587</v>
      </c>
      <c r="W221" s="9">
        <v>113052.769</v>
      </c>
      <c r="Y221" s="9">
        <f t="shared" si="76"/>
        <v>-51211.182</v>
      </c>
      <c r="AA221" s="21">
        <f t="shared" si="77"/>
        <v>-0.4529847650171222</v>
      </c>
      <c r="AC221" s="9">
        <v>364589.159</v>
      </c>
      <c r="AE221" s="9">
        <v>395623.128</v>
      </c>
      <c r="AG221" s="9">
        <f t="shared" si="78"/>
        <v>-31033.96900000004</v>
      </c>
      <c r="AI221" s="21">
        <f t="shared" si="79"/>
        <v>-0.07844326280135988</v>
      </c>
    </row>
    <row r="222" spans="1:35" ht="12.75" outlineLevel="1">
      <c r="A222" s="1" t="s">
        <v>597</v>
      </c>
      <c r="B222" s="16" t="s">
        <v>598</v>
      </c>
      <c r="C222" s="1" t="s">
        <v>1145</v>
      </c>
      <c r="E222" s="5">
        <v>127.07</v>
      </c>
      <c r="G222" s="5">
        <v>73.1</v>
      </c>
      <c r="I222" s="9">
        <f t="shared" si="72"/>
        <v>53.97</v>
      </c>
      <c r="K222" s="21">
        <f t="shared" si="73"/>
        <v>0.7383036935704514</v>
      </c>
      <c r="M222" s="9">
        <v>370.02</v>
      </c>
      <c r="O222" s="9">
        <v>532.98</v>
      </c>
      <c r="Q222" s="9">
        <f t="shared" si="74"/>
        <v>-162.96000000000004</v>
      </c>
      <c r="S222" s="21">
        <f t="shared" si="75"/>
        <v>-0.30575256107171006</v>
      </c>
      <c r="U222" s="9">
        <v>370.02</v>
      </c>
      <c r="W222" s="9">
        <v>532.98</v>
      </c>
      <c r="Y222" s="9">
        <f t="shared" si="76"/>
        <v>-162.96000000000004</v>
      </c>
      <c r="AA222" s="21">
        <f t="shared" si="77"/>
        <v>-0.30575256107171006</v>
      </c>
      <c r="AC222" s="9">
        <v>1962.101</v>
      </c>
      <c r="AE222" s="9">
        <v>1634.3490000000002</v>
      </c>
      <c r="AG222" s="9">
        <f t="shared" si="78"/>
        <v>327.75199999999995</v>
      </c>
      <c r="AI222" s="21">
        <f t="shared" si="79"/>
        <v>0.20053978678972478</v>
      </c>
    </row>
    <row r="223" spans="1:35" ht="12.75" outlineLevel="1">
      <c r="A223" s="1" t="s">
        <v>599</v>
      </c>
      <c r="B223" s="16" t="s">
        <v>600</v>
      </c>
      <c r="C223" s="1" t="s">
        <v>1146</v>
      </c>
      <c r="E223" s="5">
        <v>51542.944</v>
      </c>
      <c r="G223" s="5">
        <v>75260.021</v>
      </c>
      <c r="I223" s="9">
        <f t="shared" si="72"/>
        <v>-23717.07699999999</v>
      </c>
      <c r="K223" s="21">
        <f t="shared" si="73"/>
        <v>-0.3151351366218725</v>
      </c>
      <c r="M223" s="9">
        <v>138540.44</v>
      </c>
      <c r="O223" s="9">
        <v>170089.175</v>
      </c>
      <c r="Q223" s="9">
        <f t="shared" si="74"/>
        <v>-31548.734999999986</v>
      </c>
      <c r="S223" s="21">
        <f t="shared" si="75"/>
        <v>-0.18548349711261747</v>
      </c>
      <c r="U223" s="9">
        <v>138540.44</v>
      </c>
      <c r="W223" s="9">
        <v>170089.175</v>
      </c>
      <c r="Y223" s="9">
        <f t="shared" si="76"/>
        <v>-31548.734999999986</v>
      </c>
      <c r="AA223" s="21">
        <f t="shared" si="77"/>
        <v>-0.18548349711261747</v>
      </c>
      <c r="AC223" s="9">
        <v>786931.3910000001</v>
      </c>
      <c r="AE223" s="9">
        <v>601073.1329999999</v>
      </c>
      <c r="AG223" s="9">
        <f t="shared" si="78"/>
        <v>185858.25800000015</v>
      </c>
      <c r="AI223" s="21">
        <f t="shared" si="79"/>
        <v>0.30921072294875</v>
      </c>
    </row>
    <row r="224" spans="1:35" ht="12.75" outlineLevel="1">
      <c r="A224" s="1" t="s">
        <v>601</v>
      </c>
      <c r="B224" s="16" t="s">
        <v>602</v>
      </c>
      <c r="C224" s="1" t="s">
        <v>1147</v>
      </c>
      <c r="E224" s="5">
        <v>122984.405</v>
      </c>
      <c r="G224" s="5">
        <v>85140.859</v>
      </c>
      <c r="I224" s="9">
        <f t="shared" si="72"/>
        <v>37843.546</v>
      </c>
      <c r="K224" s="21">
        <f t="shared" si="73"/>
        <v>0.4444816090004448</v>
      </c>
      <c r="M224" s="9">
        <v>383078.164</v>
      </c>
      <c r="O224" s="9">
        <v>277135.579</v>
      </c>
      <c r="Q224" s="9">
        <f t="shared" si="74"/>
        <v>105942.58499999996</v>
      </c>
      <c r="S224" s="21">
        <f t="shared" si="75"/>
        <v>0.38227709838728413</v>
      </c>
      <c r="U224" s="9">
        <v>383078.164</v>
      </c>
      <c r="W224" s="9">
        <v>277135.579</v>
      </c>
      <c r="Y224" s="9">
        <f t="shared" si="76"/>
        <v>105942.58499999996</v>
      </c>
      <c r="AA224" s="21">
        <f t="shared" si="77"/>
        <v>0.38227709838728413</v>
      </c>
      <c r="AC224" s="9">
        <v>860096.7239999999</v>
      </c>
      <c r="AE224" s="9">
        <v>681407.773</v>
      </c>
      <c r="AG224" s="9">
        <f t="shared" si="78"/>
        <v>178688.95099999988</v>
      </c>
      <c r="AI224" s="21">
        <f t="shared" si="79"/>
        <v>0.2622349760016604</v>
      </c>
    </row>
    <row r="225" spans="1:35" ht="12.75" outlineLevel="1">
      <c r="A225" s="1" t="s">
        <v>603</v>
      </c>
      <c r="B225" s="16" t="s">
        <v>604</v>
      </c>
      <c r="C225" s="1" t="s">
        <v>1148</v>
      </c>
      <c r="E225" s="5">
        <v>3527.608</v>
      </c>
      <c r="G225" s="5">
        <v>22024.608</v>
      </c>
      <c r="I225" s="9">
        <f t="shared" si="72"/>
        <v>-18497</v>
      </c>
      <c r="K225" s="21">
        <f t="shared" si="73"/>
        <v>-0.8398333355127138</v>
      </c>
      <c r="M225" s="9">
        <v>126392.449</v>
      </c>
      <c r="O225" s="9">
        <v>77501.522</v>
      </c>
      <c r="Q225" s="9">
        <f t="shared" si="74"/>
        <v>48890.926999999996</v>
      </c>
      <c r="S225" s="21">
        <f t="shared" si="75"/>
        <v>0.630838282117866</v>
      </c>
      <c r="U225" s="9">
        <v>126392.449</v>
      </c>
      <c r="W225" s="9">
        <v>77501.522</v>
      </c>
      <c r="Y225" s="9">
        <f t="shared" si="76"/>
        <v>48890.926999999996</v>
      </c>
      <c r="AA225" s="21">
        <f t="shared" si="77"/>
        <v>0.630838282117866</v>
      </c>
      <c r="AC225" s="9">
        <v>265110.849</v>
      </c>
      <c r="AE225" s="9">
        <v>178857.1</v>
      </c>
      <c r="AG225" s="9">
        <f t="shared" si="78"/>
        <v>86253.74899999998</v>
      </c>
      <c r="AI225" s="21">
        <f t="shared" si="79"/>
        <v>0.48224951092240664</v>
      </c>
    </row>
    <row r="226" spans="1:35" ht="12.75" outlineLevel="1">
      <c r="A226" s="1" t="s">
        <v>605</v>
      </c>
      <c r="B226" s="16" t="s">
        <v>606</v>
      </c>
      <c r="C226" s="1" t="s">
        <v>1149</v>
      </c>
      <c r="E226" s="5">
        <v>874.4630000000001</v>
      </c>
      <c r="G226" s="5">
        <v>2568.475</v>
      </c>
      <c r="I226" s="9">
        <f t="shared" si="72"/>
        <v>-1694.0119999999997</v>
      </c>
      <c r="K226" s="21">
        <f t="shared" si="73"/>
        <v>-0.6595399994159958</v>
      </c>
      <c r="M226" s="9">
        <v>11994.736</v>
      </c>
      <c r="O226" s="9">
        <v>3081.335</v>
      </c>
      <c r="Q226" s="9">
        <f t="shared" si="74"/>
        <v>8913.401000000002</v>
      </c>
      <c r="S226" s="21">
        <f t="shared" si="75"/>
        <v>2.8927075439703898</v>
      </c>
      <c r="U226" s="9">
        <v>11994.736</v>
      </c>
      <c r="W226" s="9">
        <v>3081.335</v>
      </c>
      <c r="Y226" s="9">
        <f t="shared" si="76"/>
        <v>8913.401000000002</v>
      </c>
      <c r="AA226" s="21">
        <f t="shared" si="77"/>
        <v>2.8927075439703898</v>
      </c>
      <c r="AC226" s="9">
        <v>58057.143</v>
      </c>
      <c r="AE226" s="9">
        <v>3365.295</v>
      </c>
      <c r="AG226" s="9">
        <f t="shared" si="78"/>
        <v>54691.848</v>
      </c>
      <c r="AI226" s="21" t="str">
        <f t="shared" si="79"/>
        <v>N.M.</v>
      </c>
    </row>
    <row r="227" spans="1:35" ht="12.75" outlineLevel="1">
      <c r="A227" s="1" t="s">
        <v>607</v>
      </c>
      <c r="B227" s="16" t="s">
        <v>608</v>
      </c>
      <c r="C227" s="1" t="s">
        <v>1150</v>
      </c>
      <c r="E227" s="5">
        <v>0</v>
      </c>
      <c r="G227" s="5">
        <v>2.54</v>
      </c>
      <c r="I227" s="9">
        <f t="shared" si="72"/>
        <v>-2.54</v>
      </c>
      <c r="K227" s="21" t="str">
        <f t="shared" si="73"/>
        <v>N.M.</v>
      </c>
      <c r="M227" s="9">
        <v>6.585</v>
      </c>
      <c r="O227" s="9">
        <v>5.03</v>
      </c>
      <c r="Q227" s="9">
        <f t="shared" si="74"/>
        <v>1.5549999999999997</v>
      </c>
      <c r="S227" s="21">
        <f t="shared" si="75"/>
        <v>0.30914512922465204</v>
      </c>
      <c r="U227" s="9">
        <v>6.585</v>
      </c>
      <c r="W227" s="9">
        <v>5.03</v>
      </c>
      <c r="Y227" s="9">
        <f t="shared" si="76"/>
        <v>1.5549999999999997</v>
      </c>
      <c r="AA227" s="21">
        <f t="shared" si="77"/>
        <v>0.30914512922465204</v>
      </c>
      <c r="AC227" s="9">
        <v>26.381</v>
      </c>
      <c r="AE227" s="9">
        <v>14.95</v>
      </c>
      <c r="AG227" s="9">
        <f t="shared" si="78"/>
        <v>11.431000000000001</v>
      </c>
      <c r="AI227" s="21">
        <f t="shared" si="79"/>
        <v>0.7646153846153847</v>
      </c>
    </row>
    <row r="228" spans="1:35" ht="12.75" outlineLevel="1">
      <c r="A228" s="1" t="s">
        <v>609</v>
      </c>
      <c r="B228" s="16" t="s">
        <v>610</v>
      </c>
      <c r="C228" s="1" t="s">
        <v>1151</v>
      </c>
      <c r="E228" s="5">
        <v>0</v>
      </c>
      <c r="G228" s="5">
        <v>0</v>
      </c>
      <c r="I228" s="9">
        <f t="shared" si="72"/>
        <v>0</v>
      </c>
      <c r="K228" s="21">
        <f t="shared" si="73"/>
        <v>0</v>
      </c>
      <c r="M228" s="9">
        <v>0</v>
      </c>
      <c r="O228" s="9">
        <v>0</v>
      </c>
      <c r="Q228" s="9">
        <f t="shared" si="74"/>
        <v>0</v>
      </c>
      <c r="S228" s="21">
        <f t="shared" si="75"/>
        <v>0</v>
      </c>
      <c r="U228" s="9">
        <v>0</v>
      </c>
      <c r="W228" s="9">
        <v>0</v>
      </c>
      <c r="Y228" s="9">
        <f t="shared" si="76"/>
        <v>0</v>
      </c>
      <c r="AA228" s="21">
        <f t="shared" si="77"/>
        <v>0</v>
      </c>
      <c r="AC228" s="9">
        <v>0</v>
      </c>
      <c r="AE228" s="9">
        <v>1.99</v>
      </c>
      <c r="AG228" s="9">
        <f t="shared" si="78"/>
        <v>-1.99</v>
      </c>
      <c r="AI228" s="21" t="str">
        <f t="shared" si="79"/>
        <v>N.M.</v>
      </c>
    </row>
    <row r="229" spans="1:35" ht="12.75" outlineLevel="1">
      <c r="A229" s="1" t="s">
        <v>611</v>
      </c>
      <c r="B229" s="16" t="s">
        <v>612</v>
      </c>
      <c r="C229" s="1" t="s">
        <v>1152</v>
      </c>
      <c r="E229" s="5">
        <v>0</v>
      </c>
      <c r="G229" s="5">
        <v>0</v>
      </c>
      <c r="I229" s="9">
        <f t="shared" si="72"/>
        <v>0</v>
      </c>
      <c r="K229" s="21">
        <f t="shared" si="73"/>
        <v>0</v>
      </c>
      <c r="M229" s="9">
        <v>0</v>
      </c>
      <c r="O229" s="9">
        <v>0</v>
      </c>
      <c r="Q229" s="9">
        <f t="shared" si="74"/>
        <v>0</v>
      </c>
      <c r="S229" s="21">
        <f t="shared" si="75"/>
        <v>0</v>
      </c>
      <c r="U229" s="9">
        <v>0</v>
      </c>
      <c r="W229" s="9">
        <v>0</v>
      </c>
      <c r="Y229" s="9">
        <f t="shared" si="76"/>
        <v>0</v>
      </c>
      <c r="AA229" s="21">
        <f t="shared" si="77"/>
        <v>0</v>
      </c>
      <c r="AC229" s="9">
        <v>-194.75</v>
      </c>
      <c r="AE229" s="9">
        <v>334.38</v>
      </c>
      <c r="AG229" s="9">
        <f t="shared" si="78"/>
        <v>-529.13</v>
      </c>
      <c r="AI229" s="21">
        <f t="shared" si="79"/>
        <v>-1.5824211974400384</v>
      </c>
    </row>
    <row r="230" spans="1:35" ht="12.75" outlineLevel="1">
      <c r="A230" s="1" t="s">
        <v>613</v>
      </c>
      <c r="B230" s="16" t="s">
        <v>614</v>
      </c>
      <c r="C230" s="1" t="s">
        <v>1153</v>
      </c>
      <c r="E230" s="5">
        <v>0</v>
      </c>
      <c r="G230" s="5">
        <v>0</v>
      </c>
      <c r="I230" s="9">
        <f t="shared" si="72"/>
        <v>0</v>
      </c>
      <c r="K230" s="21">
        <f t="shared" si="73"/>
        <v>0</v>
      </c>
      <c r="M230" s="9">
        <v>0</v>
      </c>
      <c r="O230" s="9">
        <v>0</v>
      </c>
      <c r="Q230" s="9">
        <f t="shared" si="74"/>
        <v>0</v>
      </c>
      <c r="S230" s="21">
        <f t="shared" si="75"/>
        <v>0</v>
      </c>
      <c r="U230" s="9">
        <v>0</v>
      </c>
      <c r="W230" s="9">
        <v>0</v>
      </c>
      <c r="Y230" s="9">
        <f t="shared" si="76"/>
        <v>0</v>
      </c>
      <c r="AA230" s="21">
        <f t="shared" si="77"/>
        <v>0</v>
      </c>
      <c r="AC230" s="9">
        <v>0</v>
      </c>
      <c r="AE230" s="9">
        <v>458.16</v>
      </c>
      <c r="AG230" s="9">
        <f t="shared" si="78"/>
        <v>-458.16</v>
      </c>
      <c r="AI230" s="21" t="str">
        <f t="shared" si="79"/>
        <v>N.M.</v>
      </c>
    </row>
    <row r="231" spans="1:35" ht="12.75" outlineLevel="1">
      <c r="A231" s="1" t="s">
        <v>615</v>
      </c>
      <c r="B231" s="16" t="s">
        <v>616</v>
      </c>
      <c r="C231" s="1" t="s">
        <v>1154</v>
      </c>
      <c r="E231" s="5">
        <v>0</v>
      </c>
      <c r="G231" s="5">
        <v>0</v>
      </c>
      <c r="I231" s="9">
        <f t="shared" si="72"/>
        <v>0</v>
      </c>
      <c r="K231" s="21">
        <f t="shared" si="73"/>
        <v>0</v>
      </c>
      <c r="M231" s="9">
        <v>0</v>
      </c>
      <c r="O231" s="9">
        <v>0</v>
      </c>
      <c r="Q231" s="9">
        <f t="shared" si="74"/>
        <v>0</v>
      </c>
      <c r="S231" s="21">
        <f t="shared" si="75"/>
        <v>0</v>
      </c>
      <c r="U231" s="9">
        <v>0</v>
      </c>
      <c r="W231" s="9">
        <v>0</v>
      </c>
      <c r="Y231" s="9">
        <f t="shared" si="76"/>
        <v>0</v>
      </c>
      <c r="AA231" s="21">
        <f t="shared" si="77"/>
        <v>0</v>
      </c>
      <c r="AC231" s="9">
        <v>0</v>
      </c>
      <c r="AE231" s="9">
        <v>4497.36</v>
      </c>
      <c r="AG231" s="9">
        <f t="shared" si="78"/>
        <v>-4497.36</v>
      </c>
      <c r="AI231" s="21" t="str">
        <f t="shared" si="79"/>
        <v>N.M.</v>
      </c>
    </row>
    <row r="232" spans="1:35" ht="12.75" outlineLevel="1">
      <c r="A232" s="1" t="s">
        <v>617</v>
      </c>
      <c r="B232" s="16" t="s">
        <v>618</v>
      </c>
      <c r="C232" s="1" t="s">
        <v>1155</v>
      </c>
      <c r="E232" s="5">
        <v>350982.965</v>
      </c>
      <c r="G232" s="5">
        <v>608842.381</v>
      </c>
      <c r="I232" s="9">
        <f t="shared" si="72"/>
        <v>-257859.41600000003</v>
      </c>
      <c r="K232" s="21">
        <f t="shared" si="73"/>
        <v>-0.4235240910405677</v>
      </c>
      <c r="M232" s="9">
        <v>1710132.093</v>
      </c>
      <c r="O232" s="9">
        <v>1835504.069</v>
      </c>
      <c r="Q232" s="9">
        <f t="shared" si="74"/>
        <v>-125371.97599999979</v>
      </c>
      <c r="S232" s="21">
        <f t="shared" si="75"/>
        <v>-0.0683038398647101</v>
      </c>
      <c r="U232" s="9">
        <v>1710132.093</v>
      </c>
      <c r="W232" s="9">
        <v>1835504.069</v>
      </c>
      <c r="Y232" s="9">
        <f t="shared" si="76"/>
        <v>-125371.97599999979</v>
      </c>
      <c r="AA232" s="21">
        <f t="shared" si="77"/>
        <v>-0.0683038398647101</v>
      </c>
      <c r="AC232" s="9">
        <v>7113490.119</v>
      </c>
      <c r="AE232" s="9">
        <v>8230564.768</v>
      </c>
      <c r="AG232" s="9">
        <f t="shared" si="78"/>
        <v>-1117074.6490000002</v>
      </c>
      <c r="AI232" s="21">
        <f t="shared" si="79"/>
        <v>-0.13572272140341174</v>
      </c>
    </row>
    <row r="233" spans="1:35" ht="12.75" outlineLevel="1">
      <c r="A233" s="1" t="s">
        <v>619</v>
      </c>
      <c r="B233" s="16" t="s">
        <v>620</v>
      </c>
      <c r="C233" s="1" t="s">
        <v>1156</v>
      </c>
      <c r="E233" s="5">
        <v>85.75</v>
      </c>
      <c r="G233" s="5">
        <v>0</v>
      </c>
      <c r="I233" s="9">
        <f t="shared" si="72"/>
        <v>85.75</v>
      </c>
      <c r="K233" s="21" t="str">
        <f t="shared" si="73"/>
        <v>N.M.</v>
      </c>
      <c r="M233" s="9">
        <v>85.75</v>
      </c>
      <c r="O233" s="9">
        <v>0</v>
      </c>
      <c r="Q233" s="9">
        <f t="shared" si="74"/>
        <v>85.75</v>
      </c>
      <c r="S233" s="21" t="str">
        <f t="shared" si="75"/>
        <v>N.M.</v>
      </c>
      <c r="U233" s="9">
        <v>85.75</v>
      </c>
      <c r="W233" s="9">
        <v>0</v>
      </c>
      <c r="Y233" s="9">
        <f t="shared" si="76"/>
        <v>85.75</v>
      </c>
      <c r="AA233" s="21" t="str">
        <f t="shared" si="77"/>
        <v>N.M.</v>
      </c>
      <c r="AC233" s="9">
        <v>85.75</v>
      </c>
      <c r="AE233" s="9">
        <v>0</v>
      </c>
      <c r="AG233" s="9">
        <f t="shared" si="78"/>
        <v>85.75</v>
      </c>
      <c r="AI233" s="21" t="str">
        <f t="shared" si="79"/>
        <v>N.M.</v>
      </c>
    </row>
    <row r="234" spans="1:35" ht="12.75" outlineLevel="1">
      <c r="A234" s="1" t="s">
        <v>621</v>
      </c>
      <c r="B234" s="16" t="s">
        <v>622</v>
      </c>
      <c r="C234" s="1" t="s">
        <v>1157</v>
      </c>
      <c r="E234" s="5">
        <v>208439.162</v>
      </c>
      <c r="G234" s="5">
        <v>107246.068</v>
      </c>
      <c r="I234" s="9">
        <f t="shared" si="72"/>
        <v>101193.09400000001</v>
      </c>
      <c r="K234" s="21">
        <f t="shared" si="73"/>
        <v>0.9435599447804465</v>
      </c>
      <c r="M234" s="9">
        <v>267952.275</v>
      </c>
      <c r="O234" s="9">
        <v>195398.389</v>
      </c>
      <c r="Q234" s="9">
        <f t="shared" si="74"/>
        <v>72553.88600000003</v>
      </c>
      <c r="S234" s="21">
        <f t="shared" si="75"/>
        <v>0.3713126109755185</v>
      </c>
      <c r="U234" s="9">
        <v>267952.275</v>
      </c>
      <c r="W234" s="9">
        <v>195398.389</v>
      </c>
      <c r="Y234" s="9">
        <f t="shared" si="76"/>
        <v>72553.88600000003</v>
      </c>
      <c r="AA234" s="21">
        <f t="shared" si="77"/>
        <v>0.3713126109755185</v>
      </c>
      <c r="AC234" s="9">
        <v>910850.36</v>
      </c>
      <c r="AE234" s="9">
        <v>757595.789</v>
      </c>
      <c r="AG234" s="9">
        <f t="shared" si="78"/>
        <v>153254.571</v>
      </c>
      <c r="AI234" s="21">
        <f t="shared" si="79"/>
        <v>0.20229068485490223</v>
      </c>
    </row>
    <row r="235" spans="1:35" ht="12.75" outlineLevel="1">
      <c r="A235" s="1" t="s">
        <v>623</v>
      </c>
      <c r="B235" s="16" t="s">
        <v>624</v>
      </c>
      <c r="C235" s="1" t="s">
        <v>1158</v>
      </c>
      <c r="E235" s="5">
        <v>42.18</v>
      </c>
      <c r="G235" s="5">
        <v>323.97</v>
      </c>
      <c r="I235" s="9">
        <f t="shared" si="72"/>
        <v>-281.79</v>
      </c>
      <c r="K235" s="21">
        <f t="shared" si="73"/>
        <v>-0.8698027595147699</v>
      </c>
      <c r="M235" s="9">
        <v>193.28</v>
      </c>
      <c r="O235" s="9">
        <v>386.78</v>
      </c>
      <c r="Q235" s="9">
        <f t="shared" si="74"/>
        <v>-193.49999999999997</v>
      </c>
      <c r="S235" s="21">
        <f t="shared" si="75"/>
        <v>-0.5002843994001758</v>
      </c>
      <c r="U235" s="9">
        <v>193.28</v>
      </c>
      <c r="W235" s="9">
        <v>386.78</v>
      </c>
      <c r="Y235" s="9">
        <f t="shared" si="76"/>
        <v>-193.49999999999997</v>
      </c>
      <c r="AA235" s="21">
        <f t="shared" si="77"/>
        <v>-0.5002843994001758</v>
      </c>
      <c r="AC235" s="9">
        <v>800.42</v>
      </c>
      <c r="AE235" s="9">
        <v>933.56</v>
      </c>
      <c r="AG235" s="9">
        <f t="shared" si="78"/>
        <v>-133.14</v>
      </c>
      <c r="AI235" s="21">
        <f t="shared" si="79"/>
        <v>-0.14261536483996742</v>
      </c>
    </row>
    <row r="236" spans="1:35" ht="12.75" outlineLevel="1">
      <c r="A236" s="1" t="s">
        <v>625</v>
      </c>
      <c r="B236" s="16" t="s">
        <v>626</v>
      </c>
      <c r="C236" s="1" t="s">
        <v>1159</v>
      </c>
      <c r="E236" s="5">
        <v>0</v>
      </c>
      <c r="G236" s="5">
        <v>0</v>
      </c>
      <c r="I236" s="9">
        <f t="shared" si="72"/>
        <v>0</v>
      </c>
      <c r="K236" s="21">
        <f t="shared" si="73"/>
        <v>0</v>
      </c>
      <c r="M236" s="9">
        <v>0</v>
      </c>
      <c r="O236" s="9">
        <v>0</v>
      </c>
      <c r="Q236" s="9">
        <f t="shared" si="74"/>
        <v>0</v>
      </c>
      <c r="S236" s="21">
        <f t="shared" si="75"/>
        <v>0</v>
      </c>
      <c r="U236" s="9">
        <v>0</v>
      </c>
      <c r="W236" s="9">
        <v>0</v>
      </c>
      <c r="Y236" s="9">
        <f t="shared" si="76"/>
        <v>0</v>
      </c>
      <c r="AA236" s="21">
        <f t="shared" si="77"/>
        <v>0</v>
      </c>
      <c r="AC236" s="9">
        <v>0</v>
      </c>
      <c r="AE236" s="9">
        <v>-31.67</v>
      </c>
      <c r="AG236" s="9">
        <f t="shared" si="78"/>
        <v>31.67</v>
      </c>
      <c r="AI236" s="21" t="str">
        <f t="shared" si="79"/>
        <v>N.M.</v>
      </c>
    </row>
    <row r="237" spans="1:35" ht="12.75" outlineLevel="1">
      <c r="A237" s="1" t="s">
        <v>627</v>
      </c>
      <c r="B237" s="16" t="s">
        <v>628</v>
      </c>
      <c r="C237" s="1" t="s">
        <v>1160</v>
      </c>
      <c r="E237" s="5">
        <v>0</v>
      </c>
      <c r="G237" s="5">
        <v>0</v>
      </c>
      <c r="I237" s="9">
        <f t="shared" si="72"/>
        <v>0</v>
      </c>
      <c r="K237" s="21">
        <f t="shared" si="73"/>
        <v>0</v>
      </c>
      <c r="M237" s="9">
        <v>0</v>
      </c>
      <c r="O237" s="9">
        <v>-68.02</v>
      </c>
      <c r="Q237" s="9">
        <f t="shared" si="74"/>
        <v>68.02</v>
      </c>
      <c r="S237" s="21" t="str">
        <f t="shared" si="75"/>
        <v>N.M.</v>
      </c>
      <c r="U237" s="9">
        <v>0</v>
      </c>
      <c r="W237" s="9">
        <v>-68.02</v>
      </c>
      <c r="Y237" s="9">
        <f t="shared" si="76"/>
        <v>68.02</v>
      </c>
      <c r="AA237" s="21" t="str">
        <f t="shared" si="77"/>
        <v>N.M.</v>
      </c>
      <c r="AC237" s="9">
        <v>-0.17</v>
      </c>
      <c r="AE237" s="9">
        <v>-268329.52</v>
      </c>
      <c r="AG237" s="9">
        <f t="shared" si="78"/>
        <v>268329.35000000003</v>
      </c>
      <c r="AI237" s="21">
        <f t="shared" si="79"/>
        <v>0.9999993664506239</v>
      </c>
    </row>
    <row r="238" spans="1:35" ht="12.75" outlineLevel="1">
      <c r="A238" s="1" t="s">
        <v>629</v>
      </c>
      <c r="B238" s="16" t="s">
        <v>630</v>
      </c>
      <c r="C238" s="1" t="s">
        <v>1161</v>
      </c>
      <c r="E238" s="5">
        <v>-30585</v>
      </c>
      <c r="G238" s="5">
        <v>-17440</v>
      </c>
      <c r="I238" s="9">
        <f t="shared" si="72"/>
        <v>-13145</v>
      </c>
      <c r="K238" s="21">
        <f t="shared" si="73"/>
        <v>-0.7537270642201835</v>
      </c>
      <c r="M238" s="9">
        <v>-80928.21</v>
      </c>
      <c r="O238" s="9">
        <v>-55983</v>
      </c>
      <c r="Q238" s="9">
        <f t="shared" si="74"/>
        <v>-24945.210000000006</v>
      </c>
      <c r="S238" s="21">
        <f t="shared" si="75"/>
        <v>-0.44558544558169455</v>
      </c>
      <c r="U238" s="9">
        <v>-80928.21</v>
      </c>
      <c r="W238" s="9">
        <v>-55983</v>
      </c>
      <c r="Y238" s="9">
        <f t="shared" si="76"/>
        <v>-24945.210000000006</v>
      </c>
      <c r="AA238" s="21">
        <f t="shared" si="77"/>
        <v>-0.44558544558169455</v>
      </c>
      <c r="AC238" s="9">
        <v>-282563.21</v>
      </c>
      <c r="AE238" s="9">
        <v>-259766</v>
      </c>
      <c r="AG238" s="9">
        <f t="shared" si="78"/>
        <v>-22797.21000000002</v>
      </c>
      <c r="AI238" s="21">
        <f t="shared" si="79"/>
        <v>-0.08776056142836253</v>
      </c>
    </row>
    <row r="239" spans="1:35" ht="12.75" outlineLevel="1">
      <c r="A239" s="1" t="s">
        <v>631</v>
      </c>
      <c r="B239" s="16" t="s">
        <v>632</v>
      </c>
      <c r="C239" s="1" t="s">
        <v>1162</v>
      </c>
      <c r="E239" s="5">
        <v>0</v>
      </c>
      <c r="G239" s="5">
        <v>0</v>
      </c>
      <c r="I239" s="9">
        <f t="shared" si="72"/>
        <v>0</v>
      </c>
      <c r="K239" s="21">
        <f t="shared" si="73"/>
        <v>0</v>
      </c>
      <c r="M239" s="9">
        <v>0</v>
      </c>
      <c r="O239" s="9">
        <v>0</v>
      </c>
      <c r="Q239" s="9">
        <f t="shared" si="74"/>
        <v>0</v>
      </c>
      <c r="S239" s="21">
        <f t="shared" si="75"/>
        <v>0</v>
      </c>
      <c r="U239" s="9">
        <v>0</v>
      </c>
      <c r="W239" s="9">
        <v>0</v>
      </c>
      <c r="Y239" s="9">
        <f t="shared" si="76"/>
        <v>0</v>
      </c>
      <c r="AA239" s="21">
        <f t="shared" si="77"/>
        <v>0</v>
      </c>
      <c r="AC239" s="9">
        <v>29.81</v>
      </c>
      <c r="AE239" s="9">
        <v>0</v>
      </c>
      <c r="AG239" s="9">
        <f t="shared" si="78"/>
        <v>29.81</v>
      </c>
      <c r="AI239" s="21" t="str">
        <f t="shared" si="79"/>
        <v>N.M.</v>
      </c>
    </row>
    <row r="240" spans="1:35" ht="12.75" outlineLevel="1">
      <c r="A240" s="1" t="s">
        <v>633</v>
      </c>
      <c r="B240" s="16" t="s">
        <v>634</v>
      </c>
      <c r="C240" s="1" t="s">
        <v>1163</v>
      </c>
      <c r="E240" s="5">
        <v>-1760.38</v>
      </c>
      <c r="G240" s="5">
        <v>-1833.02</v>
      </c>
      <c r="I240" s="9">
        <f t="shared" si="72"/>
        <v>72.63999999999987</v>
      </c>
      <c r="K240" s="21">
        <f t="shared" si="73"/>
        <v>0.0396285910682916</v>
      </c>
      <c r="M240" s="9">
        <v>-5813.97</v>
      </c>
      <c r="O240" s="9">
        <v>-4138.18</v>
      </c>
      <c r="Q240" s="9">
        <f t="shared" si="74"/>
        <v>-1675.79</v>
      </c>
      <c r="S240" s="21">
        <f t="shared" si="75"/>
        <v>-0.4049582183471961</v>
      </c>
      <c r="U240" s="9">
        <v>-5813.97</v>
      </c>
      <c r="W240" s="9">
        <v>-4138.18</v>
      </c>
      <c r="Y240" s="9">
        <f t="shared" si="76"/>
        <v>-1675.79</v>
      </c>
      <c r="AA240" s="21">
        <f t="shared" si="77"/>
        <v>-0.4049582183471961</v>
      </c>
      <c r="AC240" s="9">
        <v>-18054.23</v>
      </c>
      <c r="AE240" s="9">
        <v>-23382.59</v>
      </c>
      <c r="AG240" s="9">
        <f t="shared" si="78"/>
        <v>5328.360000000001</v>
      </c>
      <c r="AI240" s="21">
        <f t="shared" si="79"/>
        <v>0.22787723686725894</v>
      </c>
    </row>
    <row r="241" spans="1:35" ht="12.75" outlineLevel="1">
      <c r="A241" s="1" t="s">
        <v>635</v>
      </c>
      <c r="B241" s="16" t="s">
        <v>636</v>
      </c>
      <c r="C241" s="1" t="s">
        <v>1164</v>
      </c>
      <c r="E241" s="5">
        <v>-35209.2</v>
      </c>
      <c r="G241" s="5">
        <v>-30651.87</v>
      </c>
      <c r="I241" s="9">
        <f t="shared" si="72"/>
        <v>-4557.329999999998</v>
      </c>
      <c r="K241" s="21">
        <f t="shared" si="73"/>
        <v>-0.14868032521343716</v>
      </c>
      <c r="M241" s="9">
        <v>-110212.91</v>
      </c>
      <c r="O241" s="9">
        <v>-119527.22</v>
      </c>
      <c r="Q241" s="9">
        <f t="shared" si="74"/>
        <v>9314.309999999998</v>
      </c>
      <c r="S241" s="21">
        <f t="shared" si="75"/>
        <v>0.077926266502308</v>
      </c>
      <c r="U241" s="9">
        <v>-110212.91</v>
      </c>
      <c r="W241" s="9">
        <v>-119527.22</v>
      </c>
      <c r="Y241" s="9">
        <f t="shared" si="76"/>
        <v>9314.309999999998</v>
      </c>
      <c r="AA241" s="21">
        <f t="shared" si="77"/>
        <v>0.077926266502308</v>
      </c>
      <c r="AC241" s="9">
        <v>-402198.74</v>
      </c>
      <c r="AE241" s="9">
        <v>-385012.31</v>
      </c>
      <c r="AG241" s="9">
        <f t="shared" si="78"/>
        <v>-17186.429999999993</v>
      </c>
      <c r="AI241" s="21">
        <f t="shared" si="79"/>
        <v>-0.044638650644702745</v>
      </c>
    </row>
    <row r="242" spans="1:35" ht="12.75" outlineLevel="1">
      <c r="A242" s="1" t="s">
        <v>637</v>
      </c>
      <c r="B242" s="16" t="s">
        <v>638</v>
      </c>
      <c r="C242" s="1" t="s">
        <v>1165</v>
      </c>
      <c r="E242" s="5">
        <v>0</v>
      </c>
      <c r="G242" s="5">
        <v>0</v>
      </c>
      <c r="I242" s="9">
        <f t="shared" si="72"/>
        <v>0</v>
      </c>
      <c r="K242" s="21">
        <f t="shared" si="73"/>
        <v>0</v>
      </c>
      <c r="M242" s="9">
        <v>0</v>
      </c>
      <c r="O242" s="9">
        <v>0</v>
      </c>
      <c r="Q242" s="9">
        <f t="shared" si="74"/>
        <v>0</v>
      </c>
      <c r="S242" s="21">
        <f t="shared" si="75"/>
        <v>0</v>
      </c>
      <c r="U242" s="9">
        <v>0</v>
      </c>
      <c r="W242" s="9">
        <v>0</v>
      </c>
      <c r="Y242" s="9">
        <f t="shared" si="76"/>
        <v>0</v>
      </c>
      <c r="AA242" s="21">
        <f t="shared" si="77"/>
        <v>0</v>
      </c>
      <c r="AC242" s="9">
        <v>0</v>
      </c>
      <c r="AE242" s="9">
        <v>-839.37</v>
      </c>
      <c r="AG242" s="9">
        <f t="shared" si="78"/>
        <v>839.37</v>
      </c>
      <c r="AI242" s="21" t="str">
        <f t="shared" si="79"/>
        <v>N.M.</v>
      </c>
    </row>
    <row r="243" spans="1:35" ht="12.75" outlineLevel="1">
      <c r="A243" s="1" t="s">
        <v>639</v>
      </c>
      <c r="B243" s="16" t="s">
        <v>640</v>
      </c>
      <c r="C243" s="1" t="s">
        <v>1166</v>
      </c>
      <c r="E243" s="5">
        <v>166284.342</v>
      </c>
      <c r="G243" s="5">
        <v>115014.843</v>
      </c>
      <c r="I243" s="9">
        <f t="shared" si="72"/>
        <v>51269.49900000001</v>
      </c>
      <c r="K243" s="21">
        <f t="shared" si="73"/>
        <v>0.4457641958438357</v>
      </c>
      <c r="M243" s="9">
        <v>426544.581</v>
      </c>
      <c r="O243" s="9">
        <v>249302.863</v>
      </c>
      <c r="Q243" s="9">
        <f t="shared" si="74"/>
        <v>177241.718</v>
      </c>
      <c r="S243" s="21">
        <f t="shared" si="75"/>
        <v>0.71094938849539</v>
      </c>
      <c r="U243" s="9">
        <v>426544.581</v>
      </c>
      <c r="W243" s="9">
        <v>249302.863</v>
      </c>
      <c r="Y243" s="9">
        <f t="shared" si="76"/>
        <v>177241.718</v>
      </c>
      <c r="AA243" s="21">
        <f t="shared" si="77"/>
        <v>0.71094938849539</v>
      </c>
      <c r="AC243" s="9">
        <v>1658911.952</v>
      </c>
      <c r="AE243" s="9">
        <v>1829880.2969999998</v>
      </c>
      <c r="AG243" s="9">
        <f t="shared" si="78"/>
        <v>-170968.34499999974</v>
      </c>
      <c r="AI243" s="21">
        <f t="shared" si="79"/>
        <v>-0.09343143662473118</v>
      </c>
    </row>
    <row r="244" spans="1:35" ht="12.75" outlineLevel="1">
      <c r="A244" s="1" t="s">
        <v>641</v>
      </c>
      <c r="B244" s="16" t="s">
        <v>642</v>
      </c>
      <c r="C244" s="1" t="s">
        <v>1167</v>
      </c>
      <c r="E244" s="5">
        <v>0</v>
      </c>
      <c r="G244" s="5">
        <v>0</v>
      </c>
      <c r="I244" s="9">
        <f t="shared" si="72"/>
        <v>0</v>
      </c>
      <c r="K244" s="21">
        <f t="shared" si="73"/>
        <v>0</v>
      </c>
      <c r="M244" s="9">
        <v>-323.89</v>
      </c>
      <c r="O244" s="9">
        <v>0</v>
      </c>
      <c r="Q244" s="9">
        <f t="shared" si="74"/>
        <v>-323.89</v>
      </c>
      <c r="S244" s="21" t="str">
        <f t="shared" si="75"/>
        <v>N.M.</v>
      </c>
      <c r="U244" s="9">
        <v>-323.89</v>
      </c>
      <c r="W244" s="9">
        <v>0</v>
      </c>
      <c r="Y244" s="9">
        <f t="shared" si="76"/>
        <v>-323.89</v>
      </c>
      <c r="AA244" s="21" t="str">
        <f t="shared" si="77"/>
        <v>N.M.</v>
      </c>
      <c r="AC244" s="9">
        <v>-1.6599999999999682</v>
      </c>
      <c r="AE244" s="9">
        <v>0</v>
      </c>
      <c r="AG244" s="9">
        <f t="shared" si="78"/>
        <v>-1.6599999999999682</v>
      </c>
      <c r="AI244" s="21" t="str">
        <f t="shared" si="79"/>
        <v>N.M.</v>
      </c>
    </row>
    <row r="245" spans="1:35" ht="12.75" outlineLevel="1">
      <c r="A245" s="1" t="s">
        <v>643</v>
      </c>
      <c r="B245" s="16" t="s">
        <v>644</v>
      </c>
      <c r="C245" s="1" t="s">
        <v>1168</v>
      </c>
      <c r="E245" s="5">
        <v>299244.92</v>
      </c>
      <c r="G245" s="5">
        <v>470309.19</v>
      </c>
      <c r="I245" s="9">
        <f t="shared" si="72"/>
        <v>-171064.27000000002</v>
      </c>
      <c r="K245" s="21">
        <f t="shared" si="73"/>
        <v>-0.36372725355419916</v>
      </c>
      <c r="M245" s="9">
        <v>1117240.19</v>
      </c>
      <c r="O245" s="9">
        <v>1148116.46</v>
      </c>
      <c r="Q245" s="9">
        <f t="shared" si="74"/>
        <v>-30876.27000000002</v>
      </c>
      <c r="S245" s="21">
        <f t="shared" si="75"/>
        <v>-0.026892977390116</v>
      </c>
      <c r="U245" s="9">
        <v>1117240.19</v>
      </c>
      <c r="W245" s="9">
        <v>1148116.46</v>
      </c>
      <c r="Y245" s="9">
        <f t="shared" si="76"/>
        <v>-30876.27000000002</v>
      </c>
      <c r="AA245" s="21">
        <f t="shared" si="77"/>
        <v>-0.026892977390116</v>
      </c>
      <c r="AC245" s="9">
        <v>4662865.63</v>
      </c>
      <c r="AE245" s="9">
        <v>4172429.2</v>
      </c>
      <c r="AG245" s="9">
        <f t="shared" si="78"/>
        <v>490436.4299999997</v>
      </c>
      <c r="AI245" s="21">
        <f t="shared" si="79"/>
        <v>0.1175421814227548</v>
      </c>
    </row>
    <row r="246" spans="1:35" ht="12.75" outlineLevel="1">
      <c r="A246" s="1" t="s">
        <v>645</v>
      </c>
      <c r="B246" s="16" t="s">
        <v>646</v>
      </c>
      <c r="C246" s="1" t="s">
        <v>1169</v>
      </c>
      <c r="E246" s="5">
        <v>23149.441</v>
      </c>
      <c r="G246" s="5">
        <v>24416.009000000002</v>
      </c>
      <c r="I246" s="9">
        <f t="shared" si="72"/>
        <v>-1266.568000000003</v>
      </c>
      <c r="K246" s="21">
        <f t="shared" si="73"/>
        <v>-0.05187448939750976</v>
      </c>
      <c r="M246" s="9">
        <v>77401.141</v>
      </c>
      <c r="O246" s="9">
        <v>155219.719</v>
      </c>
      <c r="Q246" s="9">
        <f t="shared" si="74"/>
        <v>-77818.57800000001</v>
      </c>
      <c r="S246" s="21">
        <f t="shared" si="75"/>
        <v>-0.5013446648489295</v>
      </c>
      <c r="U246" s="9">
        <v>77401.141</v>
      </c>
      <c r="W246" s="9">
        <v>155219.719</v>
      </c>
      <c r="Y246" s="9">
        <f t="shared" si="76"/>
        <v>-77818.57800000001</v>
      </c>
      <c r="AA246" s="21">
        <f t="shared" si="77"/>
        <v>-0.5013446648489295</v>
      </c>
      <c r="AC246" s="9">
        <v>355138.981</v>
      </c>
      <c r="AE246" s="9">
        <v>459502.25899999996</v>
      </c>
      <c r="AG246" s="9">
        <f t="shared" si="78"/>
        <v>-104363.27799999993</v>
      </c>
      <c r="AI246" s="21">
        <f t="shared" si="79"/>
        <v>-0.22712244816189237</v>
      </c>
    </row>
    <row r="247" spans="1:35" ht="12.75" outlineLevel="1">
      <c r="A247" s="1" t="s">
        <v>647</v>
      </c>
      <c r="B247" s="16" t="s">
        <v>648</v>
      </c>
      <c r="C247" s="1" t="s">
        <v>1170</v>
      </c>
      <c r="E247" s="5">
        <v>68707.81</v>
      </c>
      <c r="G247" s="5">
        <v>80937.47</v>
      </c>
      <c r="I247" s="9">
        <f aca="true" t="shared" si="80" ref="I247:I278">+E247-G247</f>
        <v>-12229.660000000003</v>
      </c>
      <c r="K247" s="21">
        <f aca="true" t="shared" si="81" ref="K247:K278">IF(G247&lt;0,IF(I247=0,0,IF(OR(G247=0,E247=0),"N.M.",IF(ABS(I247/G247)&gt;=10,"N.M.",I247/(-G247)))),IF(I247=0,0,IF(OR(G247=0,E247=0),"N.M.",IF(ABS(I247/G247)&gt;=10,"N.M.",I247/G247))))</f>
        <v>-0.1511001023382619</v>
      </c>
      <c r="M247" s="9">
        <v>231091.92</v>
      </c>
      <c r="O247" s="9">
        <v>214454.27</v>
      </c>
      <c r="Q247" s="9">
        <f aca="true" t="shared" si="82" ref="Q247:Q278">(+M247-O247)</f>
        <v>16637.650000000023</v>
      </c>
      <c r="S247" s="21">
        <f aca="true" t="shared" si="83" ref="S247:S278">IF(O247&lt;0,IF(Q247=0,0,IF(OR(O247=0,M247=0),"N.M.",IF(ABS(Q247/O247)&gt;=10,"N.M.",Q247/(-O247)))),IF(Q247=0,0,IF(OR(O247=0,M247=0),"N.M.",IF(ABS(Q247/O247)&gt;=10,"N.M.",Q247/O247))))</f>
        <v>0.07758134170049412</v>
      </c>
      <c r="U247" s="9">
        <v>231091.92</v>
      </c>
      <c r="W247" s="9">
        <v>214454.27</v>
      </c>
      <c r="Y247" s="9">
        <f aca="true" t="shared" si="84" ref="Y247:Y278">(+U247-W247)</f>
        <v>16637.650000000023</v>
      </c>
      <c r="AA247" s="21">
        <f aca="true" t="shared" si="85" ref="AA247:AA278">IF(W247&lt;0,IF(Y247=0,0,IF(OR(W247=0,U247=0),"N.M.",IF(ABS(Y247/W247)&gt;=10,"N.M.",Y247/(-W247)))),IF(Y247=0,0,IF(OR(W247=0,U247=0),"N.M.",IF(ABS(Y247/W247)&gt;=10,"N.M.",Y247/W247))))</f>
        <v>0.07758134170049412</v>
      </c>
      <c r="AC247" s="9">
        <v>964266.15</v>
      </c>
      <c r="AE247" s="9">
        <v>756689.28</v>
      </c>
      <c r="AG247" s="9">
        <f aca="true" t="shared" si="86" ref="AG247:AG278">(+AC247-AE247)</f>
        <v>207576.87</v>
      </c>
      <c r="AI247" s="21">
        <f aca="true" t="shared" si="87" ref="AI247:AI278">IF(AE247&lt;0,IF(AG247=0,0,IF(OR(AE247=0,AC247=0),"N.M.",IF(ABS(AG247/AE247)&gt;=10,"N.M.",AG247/(-AE247)))),IF(AG247=0,0,IF(OR(AE247=0,AC247=0),"N.M.",IF(ABS(AG247/AE247)&gt;=10,"N.M.",AG247/AE247))))</f>
        <v>0.27432246694442397</v>
      </c>
    </row>
    <row r="248" spans="1:35" ht="12.75" outlineLevel="1">
      <c r="A248" s="1" t="s">
        <v>649</v>
      </c>
      <c r="B248" s="16" t="s">
        <v>650</v>
      </c>
      <c r="C248" s="1" t="s">
        <v>1171</v>
      </c>
      <c r="E248" s="5">
        <v>1574.045</v>
      </c>
      <c r="G248" s="5">
        <v>1345.5</v>
      </c>
      <c r="I248" s="9">
        <f t="shared" si="80"/>
        <v>228.54500000000007</v>
      </c>
      <c r="K248" s="21">
        <f t="shared" si="81"/>
        <v>0.16985878855444078</v>
      </c>
      <c r="M248" s="9">
        <v>4442.9490000000005</v>
      </c>
      <c r="O248" s="9">
        <v>1345.98</v>
      </c>
      <c r="Q248" s="9">
        <f t="shared" si="82"/>
        <v>3096.9690000000005</v>
      </c>
      <c r="S248" s="21">
        <f t="shared" si="83"/>
        <v>2.3009026880042796</v>
      </c>
      <c r="U248" s="9">
        <v>4442.9490000000005</v>
      </c>
      <c r="W248" s="9">
        <v>1345.98</v>
      </c>
      <c r="Y248" s="9">
        <f t="shared" si="84"/>
        <v>3096.9690000000005</v>
      </c>
      <c r="AA248" s="21">
        <f t="shared" si="85"/>
        <v>2.3009026880042796</v>
      </c>
      <c r="AC248" s="9">
        <v>5826.567000000001</v>
      </c>
      <c r="AE248" s="9">
        <v>1431.69</v>
      </c>
      <c r="AG248" s="9">
        <f t="shared" si="86"/>
        <v>4394.877</v>
      </c>
      <c r="AI248" s="21">
        <f t="shared" si="87"/>
        <v>3.069712717138487</v>
      </c>
    </row>
    <row r="249" spans="1:35" ht="12.75" outlineLevel="1">
      <c r="A249" s="1" t="s">
        <v>651</v>
      </c>
      <c r="B249" s="16" t="s">
        <v>652</v>
      </c>
      <c r="C249" s="1" t="s">
        <v>1172</v>
      </c>
      <c r="E249" s="5">
        <v>12973.436</v>
      </c>
      <c r="G249" s="5">
        <v>685.33</v>
      </c>
      <c r="I249" s="9">
        <f t="shared" si="80"/>
        <v>12288.106</v>
      </c>
      <c r="K249" s="21" t="str">
        <f t="shared" si="81"/>
        <v>N.M.</v>
      </c>
      <c r="M249" s="9">
        <v>23129.783</v>
      </c>
      <c r="O249" s="9">
        <v>6939.09</v>
      </c>
      <c r="Q249" s="9">
        <f t="shared" si="82"/>
        <v>16190.693</v>
      </c>
      <c r="S249" s="21">
        <f t="shared" si="83"/>
        <v>2.3332588278866537</v>
      </c>
      <c r="U249" s="9">
        <v>23129.783</v>
      </c>
      <c r="W249" s="9">
        <v>6939.09</v>
      </c>
      <c r="Y249" s="9">
        <f t="shared" si="84"/>
        <v>16190.693</v>
      </c>
      <c r="AA249" s="21">
        <f t="shared" si="85"/>
        <v>2.3332588278866537</v>
      </c>
      <c r="AC249" s="9">
        <v>29413.053</v>
      </c>
      <c r="AE249" s="9">
        <v>19020.423000000003</v>
      </c>
      <c r="AG249" s="9">
        <f t="shared" si="86"/>
        <v>10392.629999999997</v>
      </c>
      <c r="AI249" s="21">
        <f t="shared" si="87"/>
        <v>0.5463932111289006</v>
      </c>
    </row>
    <row r="250" spans="1:35" ht="12.75" outlineLevel="1">
      <c r="A250" s="1" t="s">
        <v>653</v>
      </c>
      <c r="B250" s="16" t="s">
        <v>654</v>
      </c>
      <c r="C250" s="1" t="s">
        <v>1173</v>
      </c>
      <c r="E250" s="5">
        <v>0</v>
      </c>
      <c r="G250" s="5">
        <v>0</v>
      </c>
      <c r="I250" s="9">
        <f t="shared" si="80"/>
        <v>0</v>
      </c>
      <c r="K250" s="21">
        <f t="shared" si="81"/>
        <v>0</v>
      </c>
      <c r="M250" s="9">
        <v>0</v>
      </c>
      <c r="O250" s="9">
        <v>0</v>
      </c>
      <c r="Q250" s="9">
        <f t="shared" si="82"/>
        <v>0</v>
      </c>
      <c r="S250" s="21">
        <f t="shared" si="83"/>
        <v>0</v>
      </c>
      <c r="U250" s="9">
        <v>0</v>
      </c>
      <c r="W250" s="9">
        <v>0</v>
      </c>
      <c r="Y250" s="9">
        <f t="shared" si="84"/>
        <v>0</v>
      </c>
      <c r="AA250" s="21">
        <f t="shared" si="85"/>
        <v>0</v>
      </c>
      <c r="AC250" s="9">
        <v>34.23</v>
      </c>
      <c r="AE250" s="9">
        <v>0</v>
      </c>
      <c r="AG250" s="9">
        <f t="shared" si="86"/>
        <v>34.23</v>
      </c>
      <c r="AI250" s="21" t="str">
        <f t="shared" si="87"/>
        <v>N.M.</v>
      </c>
    </row>
    <row r="251" spans="1:35" ht="12.75" outlineLevel="1">
      <c r="A251" s="1" t="s">
        <v>655</v>
      </c>
      <c r="B251" s="16" t="s">
        <v>656</v>
      </c>
      <c r="C251" s="1" t="s">
        <v>1174</v>
      </c>
      <c r="E251" s="5">
        <v>79053.52</v>
      </c>
      <c r="G251" s="5">
        <v>28701.46</v>
      </c>
      <c r="I251" s="9">
        <f t="shared" si="80"/>
        <v>50352.060000000005</v>
      </c>
      <c r="K251" s="21">
        <f t="shared" si="81"/>
        <v>1.754337932634786</v>
      </c>
      <c r="M251" s="9">
        <v>92198.73</v>
      </c>
      <c r="O251" s="9">
        <v>60644.81</v>
      </c>
      <c r="Q251" s="9">
        <f t="shared" si="82"/>
        <v>31553.92</v>
      </c>
      <c r="S251" s="21">
        <f t="shared" si="83"/>
        <v>0.5203070139060539</v>
      </c>
      <c r="U251" s="9">
        <v>92198.73</v>
      </c>
      <c r="W251" s="9">
        <v>60644.81</v>
      </c>
      <c r="Y251" s="9">
        <f t="shared" si="84"/>
        <v>31553.92</v>
      </c>
      <c r="AA251" s="21">
        <f t="shared" si="85"/>
        <v>0.5203070139060539</v>
      </c>
      <c r="AC251" s="9">
        <v>1454273.71</v>
      </c>
      <c r="AE251" s="9">
        <v>240744.63</v>
      </c>
      <c r="AG251" s="9">
        <f t="shared" si="86"/>
        <v>1213529.08</v>
      </c>
      <c r="AI251" s="21">
        <f t="shared" si="87"/>
        <v>5.040731666579645</v>
      </c>
    </row>
    <row r="252" spans="1:35" ht="12.75" outlineLevel="1">
      <c r="A252" s="1" t="s">
        <v>657</v>
      </c>
      <c r="B252" s="16" t="s">
        <v>658</v>
      </c>
      <c r="C252" s="1" t="s">
        <v>1175</v>
      </c>
      <c r="E252" s="5">
        <v>17760.162</v>
      </c>
      <c r="G252" s="5">
        <v>72.827</v>
      </c>
      <c r="I252" s="9">
        <f t="shared" si="80"/>
        <v>17687.335</v>
      </c>
      <c r="K252" s="21" t="str">
        <f t="shared" si="81"/>
        <v>N.M.</v>
      </c>
      <c r="M252" s="9">
        <v>21390.122</v>
      </c>
      <c r="O252" s="9">
        <v>93.65700000000001</v>
      </c>
      <c r="Q252" s="9">
        <f t="shared" si="82"/>
        <v>21296.465</v>
      </c>
      <c r="S252" s="21" t="str">
        <f t="shared" si="83"/>
        <v>N.M.</v>
      </c>
      <c r="U252" s="9">
        <v>21390.122</v>
      </c>
      <c r="W252" s="9">
        <v>93.65700000000001</v>
      </c>
      <c r="Y252" s="9">
        <f t="shared" si="84"/>
        <v>21296.465</v>
      </c>
      <c r="AA252" s="21" t="str">
        <f t="shared" si="85"/>
        <v>N.M.</v>
      </c>
      <c r="AC252" s="9">
        <v>53054.028999999995</v>
      </c>
      <c r="AE252" s="9">
        <v>20202.464</v>
      </c>
      <c r="AG252" s="9">
        <f t="shared" si="86"/>
        <v>32851.564999999995</v>
      </c>
      <c r="AI252" s="21">
        <f t="shared" si="87"/>
        <v>1.6261167449673464</v>
      </c>
    </row>
    <row r="253" spans="1:35" ht="12.75" outlineLevel="1">
      <c r="A253" s="1" t="s">
        <v>659</v>
      </c>
      <c r="B253" s="16" t="s">
        <v>660</v>
      </c>
      <c r="C253" s="1" t="s">
        <v>1176</v>
      </c>
      <c r="E253" s="5">
        <v>-4983.286</v>
      </c>
      <c r="G253" s="5">
        <v>0</v>
      </c>
      <c r="I253" s="9">
        <f t="shared" si="80"/>
        <v>-4983.286</v>
      </c>
      <c r="K253" s="21" t="str">
        <f t="shared" si="81"/>
        <v>N.M.</v>
      </c>
      <c r="M253" s="9">
        <v>-11150.852</v>
      </c>
      <c r="O253" s="9">
        <v>0</v>
      </c>
      <c r="Q253" s="9">
        <f t="shared" si="82"/>
        <v>-11150.852</v>
      </c>
      <c r="S253" s="21" t="str">
        <f t="shared" si="83"/>
        <v>N.M.</v>
      </c>
      <c r="U253" s="9">
        <v>-11150.852</v>
      </c>
      <c r="W253" s="9">
        <v>0</v>
      </c>
      <c r="Y253" s="9">
        <f t="shared" si="84"/>
        <v>-11150.852</v>
      </c>
      <c r="AA253" s="21" t="str">
        <f t="shared" si="85"/>
        <v>N.M.</v>
      </c>
      <c r="AC253" s="9">
        <v>-62120.614</v>
      </c>
      <c r="AE253" s="9">
        <v>0</v>
      </c>
      <c r="AG253" s="9">
        <f t="shared" si="86"/>
        <v>-62120.614</v>
      </c>
      <c r="AI253" s="21" t="str">
        <f t="shared" si="87"/>
        <v>N.M.</v>
      </c>
    </row>
    <row r="254" spans="1:35" ht="12.75" outlineLevel="1">
      <c r="A254" s="1" t="s">
        <v>661</v>
      </c>
      <c r="B254" s="16" t="s">
        <v>662</v>
      </c>
      <c r="C254" s="1" t="s">
        <v>1177</v>
      </c>
      <c r="E254" s="5">
        <v>739.5</v>
      </c>
      <c r="G254" s="5">
        <v>10736.83</v>
      </c>
      <c r="I254" s="9">
        <f t="shared" si="80"/>
        <v>-9997.33</v>
      </c>
      <c r="K254" s="21">
        <f t="shared" si="81"/>
        <v>-0.9311249223467262</v>
      </c>
      <c r="M254" s="9">
        <v>12204.56</v>
      </c>
      <c r="O254" s="9">
        <v>12208.35</v>
      </c>
      <c r="Q254" s="9">
        <f t="shared" si="82"/>
        <v>-3.790000000000873</v>
      </c>
      <c r="S254" s="21">
        <f t="shared" si="83"/>
        <v>-0.0003104432621935702</v>
      </c>
      <c r="U254" s="9">
        <v>12204.56</v>
      </c>
      <c r="W254" s="9">
        <v>12208.35</v>
      </c>
      <c r="Y254" s="9">
        <f t="shared" si="84"/>
        <v>-3.790000000000873</v>
      </c>
      <c r="AA254" s="21">
        <f t="shared" si="85"/>
        <v>-0.0003104432621935702</v>
      </c>
      <c r="AC254" s="9">
        <v>28824.15</v>
      </c>
      <c r="AE254" s="9">
        <v>18617.62</v>
      </c>
      <c r="AG254" s="9">
        <f t="shared" si="86"/>
        <v>10206.530000000002</v>
      </c>
      <c r="AI254" s="21">
        <f t="shared" si="87"/>
        <v>0.5482188378536034</v>
      </c>
    </row>
    <row r="255" spans="1:35" ht="12.75" outlineLevel="1">
      <c r="A255" s="1" t="s">
        <v>663</v>
      </c>
      <c r="B255" s="16" t="s">
        <v>664</v>
      </c>
      <c r="C255" s="1" t="s">
        <v>1178</v>
      </c>
      <c r="E255" s="5">
        <v>2521.3</v>
      </c>
      <c r="G255" s="5">
        <v>1142.1</v>
      </c>
      <c r="I255" s="9">
        <f t="shared" si="80"/>
        <v>1379.2000000000003</v>
      </c>
      <c r="K255" s="21">
        <f t="shared" si="81"/>
        <v>1.2076000350232032</v>
      </c>
      <c r="M255" s="9">
        <v>5074.13</v>
      </c>
      <c r="O255" s="9">
        <v>3462.15</v>
      </c>
      <c r="Q255" s="9">
        <f t="shared" si="82"/>
        <v>1611.98</v>
      </c>
      <c r="S255" s="21">
        <f t="shared" si="83"/>
        <v>0.46560085496006814</v>
      </c>
      <c r="U255" s="9">
        <v>5074.13</v>
      </c>
      <c r="W255" s="9">
        <v>3462.15</v>
      </c>
      <c r="Y255" s="9">
        <f t="shared" si="84"/>
        <v>1611.98</v>
      </c>
      <c r="AA255" s="21">
        <f t="shared" si="85"/>
        <v>0.46560085496006814</v>
      </c>
      <c r="AC255" s="9">
        <v>17930.47</v>
      </c>
      <c r="AE255" s="9">
        <v>24202.4</v>
      </c>
      <c r="AG255" s="9">
        <f t="shared" si="86"/>
        <v>-6271.93</v>
      </c>
      <c r="AI255" s="21">
        <f t="shared" si="87"/>
        <v>-0.2591449608303309</v>
      </c>
    </row>
    <row r="256" spans="1:35" ht="12.75" outlineLevel="1">
      <c r="A256" s="1" t="s">
        <v>665</v>
      </c>
      <c r="B256" s="16" t="s">
        <v>666</v>
      </c>
      <c r="C256" s="1" t="s">
        <v>1179</v>
      </c>
      <c r="E256" s="5">
        <v>3743</v>
      </c>
      <c r="G256" s="5">
        <v>2985</v>
      </c>
      <c r="I256" s="9">
        <f t="shared" si="80"/>
        <v>758</v>
      </c>
      <c r="K256" s="21">
        <f t="shared" si="81"/>
        <v>0.2539363484087102</v>
      </c>
      <c r="M256" s="9">
        <v>5452.23</v>
      </c>
      <c r="O256" s="9">
        <v>3896.78</v>
      </c>
      <c r="Q256" s="9">
        <f t="shared" si="82"/>
        <v>1555.4499999999994</v>
      </c>
      <c r="S256" s="21">
        <f t="shared" si="83"/>
        <v>0.3991628985983297</v>
      </c>
      <c r="U256" s="9">
        <v>5452.23</v>
      </c>
      <c r="W256" s="9">
        <v>3896.78</v>
      </c>
      <c r="Y256" s="9">
        <f t="shared" si="84"/>
        <v>1555.4499999999994</v>
      </c>
      <c r="AA256" s="21">
        <f t="shared" si="85"/>
        <v>0.3991628985983297</v>
      </c>
      <c r="AC256" s="9">
        <v>15415.41</v>
      </c>
      <c r="AE256" s="9">
        <v>15628.73</v>
      </c>
      <c r="AG256" s="9">
        <f t="shared" si="86"/>
        <v>-213.3199999999997</v>
      </c>
      <c r="AI256" s="21">
        <f t="shared" si="87"/>
        <v>-0.01364922165780583</v>
      </c>
    </row>
    <row r="257" spans="1:35" ht="12.75" outlineLevel="1">
      <c r="A257" s="1" t="s">
        <v>667</v>
      </c>
      <c r="B257" s="16" t="s">
        <v>668</v>
      </c>
      <c r="C257" s="1" t="s">
        <v>1180</v>
      </c>
      <c r="E257" s="5">
        <v>119333.33</v>
      </c>
      <c r="G257" s="5">
        <v>114685.75</v>
      </c>
      <c r="I257" s="9">
        <f t="shared" si="80"/>
        <v>4647.580000000002</v>
      </c>
      <c r="K257" s="21">
        <f t="shared" si="81"/>
        <v>0.04052447666776388</v>
      </c>
      <c r="M257" s="9">
        <v>253500</v>
      </c>
      <c r="O257" s="9">
        <v>356853.25</v>
      </c>
      <c r="Q257" s="9">
        <f t="shared" si="82"/>
        <v>-103353.25</v>
      </c>
      <c r="S257" s="21">
        <f t="shared" si="83"/>
        <v>-0.2896239560659739</v>
      </c>
      <c r="U257" s="9">
        <v>253500</v>
      </c>
      <c r="W257" s="9">
        <v>356853.25</v>
      </c>
      <c r="Y257" s="9">
        <f t="shared" si="84"/>
        <v>-103353.25</v>
      </c>
      <c r="AA257" s="21">
        <f t="shared" si="85"/>
        <v>-0.2896239560659739</v>
      </c>
      <c r="AC257" s="9">
        <v>1324059.72</v>
      </c>
      <c r="AE257" s="9">
        <v>1472097.25</v>
      </c>
      <c r="AG257" s="9">
        <f t="shared" si="86"/>
        <v>-148037.53000000003</v>
      </c>
      <c r="AI257" s="21">
        <f t="shared" si="87"/>
        <v>-0.10056233037593136</v>
      </c>
    </row>
    <row r="258" spans="1:35" ht="12.75" outlineLevel="1">
      <c r="A258" s="1" t="s">
        <v>669</v>
      </c>
      <c r="B258" s="16" t="s">
        <v>670</v>
      </c>
      <c r="C258" s="1" t="s">
        <v>1181</v>
      </c>
      <c r="E258" s="5">
        <v>11744.59</v>
      </c>
      <c r="G258" s="5">
        <v>10525.04</v>
      </c>
      <c r="I258" s="9">
        <f t="shared" si="80"/>
        <v>1219.5499999999993</v>
      </c>
      <c r="K258" s="21">
        <f t="shared" si="81"/>
        <v>0.11587129360078434</v>
      </c>
      <c r="M258" s="9">
        <v>35083.74</v>
      </c>
      <c r="O258" s="9">
        <v>31775.35</v>
      </c>
      <c r="Q258" s="9">
        <f t="shared" si="82"/>
        <v>3308.3899999999994</v>
      </c>
      <c r="S258" s="21">
        <f t="shared" si="83"/>
        <v>0.10411812930463392</v>
      </c>
      <c r="U258" s="9">
        <v>35083.74</v>
      </c>
      <c r="W258" s="9">
        <v>31775.35</v>
      </c>
      <c r="Y258" s="9">
        <f t="shared" si="84"/>
        <v>3308.3899999999994</v>
      </c>
      <c r="AA258" s="21">
        <f t="shared" si="85"/>
        <v>0.10411812930463392</v>
      </c>
      <c r="AC258" s="9">
        <v>133457.94</v>
      </c>
      <c r="AE258" s="9">
        <v>102054.56</v>
      </c>
      <c r="AG258" s="9">
        <f t="shared" si="86"/>
        <v>31403.380000000005</v>
      </c>
      <c r="AI258" s="21">
        <f t="shared" si="87"/>
        <v>0.3077116789293884</v>
      </c>
    </row>
    <row r="259" spans="1:35" ht="12.75" outlineLevel="1">
      <c r="A259" s="1" t="s">
        <v>671</v>
      </c>
      <c r="B259" s="16" t="s">
        <v>672</v>
      </c>
      <c r="C259" s="1" t="s">
        <v>1182</v>
      </c>
      <c r="E259" s="5">
        <v>316540.83</v>
      </c>
      <c r="G259" s="5">
        <v>281688.58</v>
      </c>
      <c r="I259" s="9">
        <f t="shared" si="80"/>
        <v>34852.25</v>
      </c>
      <c r="K259" s="21">
        <f t="shared" si="81"/>
        <v>0.12372617306672495</v>
      </c>
      <c r="M259" s="9">
        <v>950242.2</v>
      </c>
      <c r="O259" s="9">
        <v>846506.18</v>
      </c>
      <c r="Q259" s="9">
        <f t="shared" si="82"/>
        <v>103736.0199999999</v>
      </c>
      <c r="S259" s="21">
        <f t="shared" si="83"/>
        <v>0.12254608702325115</v>
      </c>
      <c r="U259" s="9">
        <v>950242.2</v>
      </c>
      <c r="W259" s="9">
        <v>846506.18</v>
      </c>
      <c r="Y259" s="9">
        <f t="shared" si="84"/>
        <v>103736.0199999999</v>
      </c>
      <c r="AA259" s="21">
        <f t="shared" si="85"/>
        <v>0.12254608702325115</v>
      </c>
      <c r="AC259" s="9">
        <v>3516822.67</v>
      </c>
      <c r="AE259" s="9">
        <v>3187396.21</v>
      </c>
      <c r="AG259" s="9">
        <f t="shared" si="86"/>
        <v>329426.45999999996</v>
      </c>
      <c r="AI259" s="21">
        <f t="shared" si="87"/>
        <v>0.10335284297774827</v>
      </c>
    </row>
    <row r="260" spans="1:35" ht="12.75" outlineLevel="1">
      <c r="A260" s="1" t="s">
        <v>673</v>
      </c>
      <c r="B260" s="16" t="s">
        <v>674</v>
      </c>
      <c r="C260" s="1" t="s">
        <v>1183</v>
      </c>
      <c r="E260" s="5">
        <v>0</v>
      </c>
      <c r="G260" s="5">
        <v>0.03</v>
      </c>
      <c r="I260" s="9">
        <f t="shared" si="80"/>
        <v>-0.03</v>
      </c>
      <c r="K260" s="21" t="str">
        <f t="shared" si="81"/>
        <v>N.M.</v>
      </c>
      <c r="M260" s="9">
        <v>0</v>
      </c>
      <c r="O260" s="9">
        <v>97.753</v>
      </c>
      <c r="Q260" s="9">
        <f t="shared" si="82"/>
        <v>-97.753</v>
      </c>
      <c r="S260" s="21" t="str">
        <f t="shared" si="83"/>
        <v>N.M.</v>
      </c>
      <c r="U260" s="9">
        <v>0</v>
      </c>
      <c r="W260" s="9">
        <v>97.753</v>
      </c>
      <c r="Y260" s="9">
        <f t="shared" si="84"/>
        <v>-97.753</v>
      </c>
      <c r="AA260" s="21" t="str">
        <f t="shared" si="85"/>
        <v>N.M.</v>
      </c>
      <c r="AC260" s="9">
        <v>212.73100000000002</v>
      </c>
      <c r="AE260" s="9">
        <v>1631.026</v>
      </c>
      <c r="AG260" s="9">
        <f t="shared" si="86"/>
        <v>-1418.295</v>
      </c>
      <c r="AI260" s="21">
        <f t="shared" si="87"/>
        <v>-0.8695722814964323</v>
      </c>
    </row>
    <row r="261" spans="1:35" ht="12.75" outlineLevel="1">
      <c r="A261" s="1" t="s">
        <v>675</v>
      </c>
      <c r="B261" s="16" t="s">
        <v>676</v>
      </c>
      <c r="C261" s="1" t="s">
        <v>1184</v>
      </c>
      <c r="E261" s="5">
        <v>4865.08</v>
      </c>
      <c r="G261" s="5">
        <v>16131.79</v>
      </c>
      <c r="I261" s="9">
        <f t="shared" si="80"/>
        <v>-11266.710000000001</v>
      </c>
      <c r="K261" s="21">
        <f t="shared" si="81"/>
        <v>-0.6984166047289234</v>
      </c>
      <c r="M261" s="9">
        <v>13505.09</v>
      </c>
      <c r="O261" s="9">
        <v>43671.85</v>
      </c>
      <c r="Q261" s="9">
        <f t="shared" si="82"/>
        <v>-30166.76</v>
      </c>
      <c r="S261" s="21">
        <f t="shared" si="83"/>
        <v>-0.69075983728649</v>
      </c>
      <c r="U261" s="9">
        <v>13505.09</v>
      </c>
      <c r="W261" s="9">
        <v>43671.85</v>
      </c>
      <c r="Y261" s="9">
        <f t="shared" si="84"/>
        <v>-30166.76</v>
      </c>
      <c r="AA261" s="21">
        <f t="shared" si="85"/>
        <v>-0.69075983728649</v>
      </c>
      <c r="AC261" s="9">
        <v>76025.43</v>
      </c>
      <c r="AE261" s="9">
        <v>140990.15</v>
      </c>
      <c r="AG261" s="9">
        <f t="shared" si="86"/>
        <v>-64964.72</v>
      </c>
      <c r="AI261" s="21">
        <f t="shared" si="87"/>
        <v>-0.4607748839191958</v>
      </c>
    </row>
    <row r="262" spans="1:35" ht="12.75" outlineLevel="1">
      <c r="A262" s="1" t="s">
        <v>677</v>
      </c>
      <c r="B262" s="16" t="s">
        <v>678</v>
      </c>
      <c r="C262" s="1" t="s">
        <v>1185</v>
      </c>
      <c r="E262" s="5">
        <v>21855.14</v>
      </c>
      <c r="G262" s="5">
        <v>20225.97</v>
      </c>
      <c r="I262" s="9">
        <f t="shared" si="80"/>
        <v>1629.1699999999983</v>
      </c>
      <c r="K262" s="21">
        <f t="shared" si="81"/>
        <v>0.0805484236355536</v>
      </c>
      <c r="M262" s="9">
        <v>65468.94</v>
      </c>
      <c r="O262" s="9">
        <v>60833.22</v>
      </c>
      <c r="Q262" s="9">
        <f t="shared" si="82"/>
        <v>4635.720000000001</v>
      </c>
      <c r="S262" s="21">
        <f t="shared" si="83"/>
        <v>0.07620375840700198</v>
      </c>
      <c r="U262" s="9">
        <v>65468.94</v>
      </c>
      <c r="W262" s="9">
        <v>60833.22</v>
      </c>
      <c r="Y262" s="9">
        <f t="shared" si="84"/>
        <v>4635.720000000001</v>
      </c>
      <c r="AA262" s="21">
        <f t="shared" si="85"/>
        <v>0.07620375840700198</v>
      </c>
      <c r="AC262" s="9">
        <v>250352.53</v>
      </c>
      <c r="AE262" s="9">
        <v>212310.76</v>
      </c>
      <c r="AG262" s="9">
        <f t="shared" si="86"/>
        <v>38041.76999999999</v>
      </c>
      <c r="AI262" s="21">
        <f t="shared" si="87"/>
        <v>0.17917966098373905</v>
      </c>
    </row>
    <row r="263" spans="1:35" ht="12.75" outlineLevel="1">
      <c r="A263" s="1" t="s">
        <v>679</v>
      </c>
      <c r="B263" s="16" t="s">
        <v>680</v>
      </c>
      <c r="C263" s="1" t="s">
        <v>1186</v>
      </c>
      <c r="E263" s="5">
        <v>199.19</v>
      </c>
      <c r="G263" s="5">
        <v>5.72</v>
      </c>
      <c r="I263" s="9">
        <f t="shared" si="80"/>
        <v>193.47</v>
      </c>
      <c r="K263" s="21" t="str">
        <f t="shared" si="81"/>
        <v>N.M.</v>
      </c>
      <c r="M263" s="9">
        <v>257.04</v>
      </c>
      <c r="O263" s="9">
        <v>1824.451</v>
      </c>
      <c r="Q263" s="9">
        <f t="shared" si="82"/>
        <v>-1567.411</v>
      </c>
      <c r="S263" s="21">
        <f t="shared" si="83"/>
        <v>-0.8591137827214872</v>
      </c>
      <c r="U263" s="9">
        <v>257.04</v>
      </c>
      <c r="W263" s="9">
        <v>1824.451</v>
      </c>
      <c r="Y263" s="9">
        <f t="shared" si="84"/>
        <v>-1567.411</v>
      </c>
      <c r="AA263" s="21">
        <f t="shared" si="85"/>
        <v>-0.8591137827214872</v>
      </c>
      <c r="AC263" s="9">
        <v>1862.556</v>
      </c>
      <c r="AE263" s="9">
        <v>2279.341</v>
      </c>
      <c r="AG263" s="9">
        <f t="shared" si="86"/>
        <v>-416.78499999999985</v>
      </c>
      <c r="AI263" s="21">
        <f t="shared" si="87"/>
        <v>-0.18285328961309424</v>
      </c>
    </row>
    <row r="264" spans="1:35" ht="12.75" outlineLevel="1">
      <c r="A264" s="1" t="s">
        <v>681</v>
      </c>
      <c r="B264" s="16" t="s">
        <v>682</v>
      </c>
      <c r="C264" s="1" t="s">
        <v>1187</v>
      </c>
      <c r="E264" s="5">
        <v>47.39</v>
      </c>
      <c r="G264" s="5">
        <v>64.71300000000001</v>
      </c>
      <c r="I264" s="9">
        <f t="shared" si="80"/>
        <v>-17.323000000000008</v>
      </c>
      <c r="K264" s="21">
        <f t="shared" si="81"/>
        <v>-0.2676896450481357</v>
      </c>
      <c r="M264" s="9">
        <v>250.97</v>
      </c>
      <c r="O264" s="9">
        <v>64.71300000000001</v>
      </c>
      <c r="Q264" s="9">
        <f t="shared" si="82"/>
        <v>186.257</v>
      </c>
      <c r="S264" s="21">
        <f t="shared" si="83"/>
        <v>2.8782006706535004</v>
      </c>
      <c r="U264" s="9">
        <v>250.97</v>
      </c>
      <c r="W264" s="9">
        <v>64.71300000000001</v>
      </c>
      <c r="Y264" s="9">
        <f t="shared" si="84"/>
        <v>186.257</v>
      </c>
      <c r="AA264" s="21">
        <f t="shared" si="85"/>
        <v>2.8782006706535004</v>
      </c>
      <c r="AC264" s="9">
        <v>1761.863</v>
      </c>
      <c r="AE264" s="9">
        <v>64.71300000000001</v>
      </c>
      <c r="AG264" s="9">
        <f t="shared" si="86"/>
        <v>1697.15</v>
      </c>
      <c r="AI264" s="21" t="str">
        <f t="shared" si="87"/>
        <v>N.M.</v>
      </c>
    </row>
    <row r="265" spans="1:35" ht="12.75" outlineLevel="1">
      <c r="A265" s="1" t="s">
        <v>683</v>
      </c>
      <c r="B265" s="16" t="s">
        <v>684</v>
      </c>
      <c r="C265" s="1" t="s">
        <v>1188</v>
      </c>
      <c r="E265" s="5">
        <v>513.13</v>
      </c>
      <c r="G265" s="5">
        <v>168.276</v>
      </c>
      <c r="I265" s="9">
        <f t="shared" si="80"/>
        <v>344.854</v>
      </c>
      <c r="K265" s="21">
        <f t="shared" si="81"/>
        <v>2.0493356152986757</v>
      </c>
      <c r="M265" s="9">
        <v>7219.636</v>
      </c>
      <c r="O265" s="9">
        <v>2937.41</v>
      </c>
      <c r="Q265" s="9">
        <f t="shared" si="82"/>
        <v>4282.226000000001</v>
      </c>
      <c r="S265" s="21">
        <f t="shared" si="83"/>
        <v>1.457823729067444</v>
      </c>
      <c r="U265" s="9">
        <v>7219.636</v>
      </c>
      <c r="W265" s="9">
        <v>2937.41</v>
      </c>
      <c r="Y265" s="9">
        <f t="shared" si="84"/>
        <v>4282.226000000001</v>
      </c>
      <c r="AA265" s="21">
        <f t="shared" si="85"/>
        <v>1.457823729067444</v>
      </c>
      <c r="AC265" s="9">
        <v>13645.286</v>
      </c>
      <c r="AE265" s="9">
        <v>11933.255000000001</v>
      </c>
      <c r="AG265" s="9">
        <f t="shared" si="86"/>
        <v>1712.030999999999</v>
      </c>
      <c r="AI265" s="21">
        <f t="shared" si="87"/>
        <v>0.14346722667034256</v>
      </c>
    </row>
    <row r="266" spans="1:35" ht="12.75" outlineLevel="1">
      <c r="A266" s="1" t="s">
        <v>685</v>
      </c>
      <c r="B266" s="16" t="s">
        <v>686</v>
      </c>
      <c r="C266" s="1" t="s">
        <v>1189</v>
      </c>
      <c r="E266" s="5">
        <v>0</v>
      </c>
      <c r="G266" s="5">
        <v>0</v>
      </c>
      <c r="I266" s="9">
        <f t="shared" si="80"/>
        <v>0</v>
      </c>
      <c r="K266" s="21">
        <f t="shared" si="81"/>
        <v>0</v>
      </c>
      <c r="M266" s="9">
        <v>0</v>
      </c>
      <c r="O266" s="9">
        <v>0</v>
      </c>
      <c r="Q266" s="9">
        <f t="shared" si="82"/>
        <v>0</v>
      </c>
      <c r="S266" s="21">
        <f t="shared" si="83"/>
        <v>0</v>
      </c>
      <c r="U266" s="9">
        <v>0</v>
      </c>
      <c r="W266" s="9">
        <v>0</v>
      </c>
      <c r="Y266" s="9">
        <f t="shared" si="84"/>
        <v>0</v>
      </c>
      <c r="AA266" s="21">
        <f t="shared" si="85"/>
        <v>0</v>
      </c>
      <c r="AC266" s="9">
        <v>4000</v>
      </c>
      <c r="AE266" s="9">
        <v>4050</v>
      </c>
      <c r="AG266" s="9">
        <f t="shared" si="86"/>
        <v>-50</v>
      </c>
      <c r="AI266" s="21">
        <f t="shared" si="87"/>
        <v>-0.012345679012345678</v>
      </c>
    </row>
    <row r="267" spans="1:35" ht="12.75" outlineLevel="1">
      <c r="A267" s="1" t="s">
        <v>687</v>
      </c>
      <c r="B267" s="16" t="s">
        <v>688</v>
      </c>
      <c r="C267" s="1" t="s">
        <v>1190</v>
      </c>
      <c r="E267" s="5">
        <v>227833.33</v>
      </c>
      <c r="G267" s="5">
        <v>265480.54</v>
      </c>
      <c r="I267" s="9">
        <f t="shared" si="80"/>
        <v>-37647.20999999999</v>
      </c>
      <c r="K267" s="21">
        <f t="shared" si="81"/>
        <v>-0.14180779502708557</v>
      </c>
      <c r="M267" s="9">
        <v>662750</v>
      </c>
      <c r="O267" s="9">
        <v>748555.3</v>
      </c>
      <c r="Q267" s="9">
        <f t="shared" si="82"/>
        <v>-85805.30000000005</v>
      </c>
      <c r="S267" s="21">
        <f t="shared" si="83"/>
        <v>-0.11462787051270633</v>
      </c>
      <c r="U267" s="9">
        <v>662750</v>
      </c>
      <c r="W267" s="9">
        <v>748555.3</v>
      </c>
      <c r="Y267" s="9">
        <f t="shared" si="84"/>
        <v>-85805.30000000005</v>
      </c>
      <c r="AA267" s="21">
        <f t="shared" si="85"/>
        <v>-0.11462787051270633</v>
      </c>
      <c r="AC267" s="9">
        <v>2908415.87</v>
      </c>
      <c r="AE267" s="9">
        <v>3103198.3</v>
      </c>
      <c r="AG267" s="9">
        <f t="shared" si="86"/>
        <v>-194782.4299999997</v>
      </c>
      <c r="AI267" s="21">
        <f t="shared" si="87"/>
        <v>-0.0627682832901783</v>
      </c>
    </row>
    <row r="268" spans="1:35" ht="12.75" outlineLevel="1">
      <c r="A268" s="1" t="s">
        <v>689</v>
      </c>
      <c r="B268" s="16" t="s">
        <v>690</v>
      </c>
      <c r="C268" s="1" t="s">
        <v>1191</v>
      </c>
      <c r="E268" s="5">
        <v>0</v>
      </c>
      <c r="G268" s="5">
        <v>0</v>
      </c>
      <c r="I268" s="9">
        <f t="shared" si="80"/>
        <v>0</v>
      </c>
      <c r="K268" s="21">
        <f t="shared" si="81"/>
        <v>0</v>
      </c>
      <c r="M268" s="9">
        <v>0</v>
      </c>
      <c r="O268" s="9">
        <v>0</v>
      </c>
      <c r="Q268" s="9">
        <f t="shared" si="82"/>
        <v>0</v>
      </c>
      <c r="S268" s="21">
        <f t="shared" si="83"/>
        <v>0</v>
      </c>
      <c r="U268" s="9">
        <v>0</v>
      </c>
      <c r="W268" s="9">
        <v>0</v>
      </c>
      <c r="Y268" s="9">
        <f t="shared" si="84"/>
        <v>0</v>
      </c>
      <c r="AA268" s="21">
        <f t="shared" si="85"/>
        <v>0</v>
      </c>
      <c r="AC268" s="9">
        <v>85343.26</v>
      </c>
      <c r="AE268" s="9">
        <v>0</v>
      </c>
      <c r="AG268" s="9">
        <f t="shared" si="86"/>
        <v>85343.26</v>
      </c>
      <c r="AI268" s="21" t="str">
        <f t="shared" si="87"/>
        <v>N.M.</v>
      </c>
    </row>
    <row r="269" spans="1:35" ht="12.75" outlineLevel="1">
      <c r="A269" s="1" t="s">
        <v>691</v>
      </c>
      <c r="B269" s="16" t="s">
        <v>692</v>
      </c>
      <c r="C269" s="1" t="s">
        <v>1192</v>
      </c>
      <c r="E269" s="5">
        <v>129383.006</v>
      </c>
      <c r="G269" s="5">
        <v>139733.753</v>
      </c>
      <c r="I269" s="9">
        <f t="shared" si="80"/>
        <v>-10350.747000000003</v>
      </c>
      <c r="K269" s="21">
        <f t="shared" si="81"/>
        <v>-0.07407477991376932</v>
      </c>
      <c r="M269" s="9">
        <v>329601.41</v>
      </c>
      <c r="O269" s="9">
        <v>318022.606</v>
      </c>
      <c r="Q269" s="9">
        <f t="shared" si="82"/>
        <v>11578.803999999946</v>
      </c>
      <c r="S269" s="21">
        <f t="shared" si="83"/>
        <v>0.036408745106629135</v>
      </c>
      <c r="U269" s="9">
        <v>329601.41</v>
      </c>
      <c r="W269" s="9">
        <v>318022.606</v>
      </c>
      <c r="Y269" s="9">
        <f t="shared" si="84"/>
        <v>11578.803999999946</v>
      </c>
      <c r="AA269" s="21">
        <f t="shared" si="85"/>
        <v>0.036408745106629135</v>
      </c>
      <c r="AC269" s="9">
        <v>1326002.494</v>
      </c>
      <c r="AE269" s="9">
        <v>1348960.686</v>
      </c>
      <c r="AG269" s="9">
        <f t="shared" si="86"/>
        <v>-22958.19200000004</v>
      </c>
      <c r="AI269" s="21">
        <f t="shared" si="87"/>
        <v>-0.017019170564619435</v>
      </c>
    </row>
    <row r="270" spans="1:35" ht="12.75" outlineLevel="1">
      <c r="A270" s="1" t="s">
        <v>693</v>
      </c>
      <c r="B270" s="16" t="s">
        <v>694</v>
      </c>
      <c r="C270" s="1" t="s">
        <v>1193</v>
      </c>
      <c r="E270" s="5">
        <v>0</v>
      </c>
      <c r="G270" s="5">
        <v>0</v>
      </c>
      <c r="I270" s="9">
        <f t="shared" si="80"/>
        <v>0</v>
      </c>
      <c r="K270" s="21">
        <f t="shared" si="81"/>
        <v>0</v>
      </c>
      <c r="M270" s="9">
        <v>0</v>
      </c>
      <c r="O270" s="9">
        <v>0</v>
      </c>
      <c r="Q270" s="9">
        <f t="shared" si="82"/>
        <v>0</v>
      </c>
      <c r="S270" s="21">
        <f t="shared" si="83"/>
        <v>0</v>
      </c>
      <c r="U270" s="9">
        <v>0</v>
      </c>
      <c r="W270" s="9">
        <v>0</v>
      </c>
      <c r="Y270" s="9">
        <f t="shared" si="84"/>
        <v>0</v>
      </c>
      <c r="AA270" s="21">
        <f t="shared" si="85"/>
        <v>0</v>
      </c>
      <c r="AC270" s="9">
        <v>-5810.01</v>
      </c>
      <c r="AE270" s="9">
        <v>-2504.63</v>
      </c>
      <c r="AG270" s="9">
        <f t="shared" si="86"/>
        <v>-3305.38</v>
      </c>
      <c r="AI270" s="21">
        <f t="shared" si="87"/>
        <v>-1.3197079009674084</v>
      </c>
    </row>
    <row r="271" spans="1:35" ht="12.75" outlineLevel="1">
      <c r="A271" s="1" t="s">
        <v>695</v>
      </c>
      <c r="B271" s="16" t="s">
        <v>696</v>
      </c>
      <c r="C271" s="1" t="s">
        <v>1194</v>
      </c>
      <c r="E271" s="5">
        <v>500</v>
      </c>
      <c r="G271" s="5">
        <v>-1476.82</v>
      </c>
      <c r="I271" s="9">
        <f t="shared" si="80"/>
        <v>1976.82</v>
      </c>
      <c r="K271" s="21">
        <f t="shared" si="81"/>
        <v>1.3385652957029293</v>
      </c>
      <c r="M271" s="9">
        <v>1000</v>
      </c>
      <c r="O271" s="9">
        <v>1721</v>
      </c>
      <c r="Q271" s="9">
        <f t="shared" si="82"/>
        <v>-721</v>
      </c>
      <c r="S271" s="21">
        <f t="shared" si="83"/>
        <v>-0.4189424753050552</v>
      </c>
      <c r="U271" s="9">
        <v>1000</v>
      </c>
      <c r="W271" s="9">
        <v>1721</v>
      </c>
      <c r="Y271" s="9">
        <f t="shared" si="84"/>
        <v>-721</v>
      </c>
      <c r="AA271" s="21">
        <f t="shared" si="85"/>
        <v>-0.4189424753050552</v>
      </c>
      <c r="AC271" s="9">
        <v>6162.94</v>
      </c>
      <c r="AE271" s="9">
        <v>15968</v>
      </c>
      <c r="AG271" s="9">
        <f t="shared" si="86"/>
        <v>-9805.060000000001</v>
      </c>
      <c r="AI271" s="21">
        <f t="shared" si="87"/>
        <v>-0.6140443386773548</v>
      </c>
    </row>
    <row r="272" spans="1:35" ht="12.75" outlineLevel="1">
      <c r="A272" s="1" t="s">
        <v>697</v>
      </c>
      <c r="B272" s="16" t="s">
        <v>698</v>
      </c>
      <c r="C272" s="1" t="s">
        <v>1195</v>
      </c>
      <c r="E272" s="5">
        <v>-37058.724</v>
      </c>
      <c r="G272" s="5">
        <v>-81012.696</v>
      </c>
      <c r="I272" s="9">
        <f t="shared" si="80"/>
        <v>43953.971999999994</v>
      </c>
      <c r="K272" s="21">
        <f t="shared" si="81"/>
        <v>0.5425565889079904</v>
      </c>
      <c r="M272" s="9">
        <v>-81598.938</v>
      </c>
      <c r="O272" s="9">
        <v>-177509.721</v>
      </c>
      <c r="Q272" s="9">
        <f t="shared" si="82"/>
        <v>95910.783</v>
      </c>
      <c r="S272" s="21">
        <f t="shared" si="83"/>
        <v>0.5403128485566151</v>
      </c>
      <c r="U272" s="9">
        <v>-81598.938</v>
      </c>
      <c r="W272" s="9">
        <v>-177509.721</v>
      </c>
      <c r="Y272" s="9">
        <f t="shared" si="84"/>
        <v>95910.783</v>
      </c>
      <c r="AA272" s="21">
        <f t="shared" si="85"/>
        <v>0.5403128485566151</v>
      </c>
      <c r="AC272" s="9">
        <v>-544338.197</v>
      </c>
      <c r="AE272" s="9">
        <v>-700165.667</v>
      </c>
      <c r="AG272" s="9">
        <f t="shared" si="86"/>
        <v>155827.46999999997</v>
      </c>
      <c r="AI272" s="21">
        <f t="shared" si="87"/>
        <v>0.22255799926276587</v>
      </c>
    </row>
    <row r="273" spans="1:35" ht="12.75" outlineLevel="1">
      <c r="A273" s="1" t="s">
        <v>699</v>
      </c>
      <c r="B273" s="16" t="s">
        <v>700</v>
      </c>
      <c r="C273" s="1" t="s">
        <v>1196</v>
      </c>
      <c r="E273" s="5">
        <v>-203721.482</v>
      </c>
      <c r="G273" s="5">
        <v>-189699.331</v>
      </c>
      <c r="I273" s="9">
        <f t="shared" si="80"/>
        <v>-14022.150999999983</v>
      </c>
      <c r="K273" s="21">
        <f t="shared" si="81"/>
        <v>-0.0739177672693004</v>
      </c>
      <c r="M273" s="9">
        <v>-453886.455</v>
      </c>
      <c r="O273" s="9">
        <v>-416060.308</v>
      </c>
      <c r="Q273" s="9">
        <f t="shared" si="82"/>
        <v>-37826.147</v>
      </c>
      <c r="S273" s="21">
        <f t="shared" si="83"/>
        <v>-0.09091505791992058</v>
      </c>
      <c r="U273" s="9">
        <v>-453886.455</v>
      </c>
      <c r="W273" s="9">
        <v>-416060.308</v>
      </c>
      <c r="Y273" s="9">
        <f t="shared" si="84"/>
        <v>-37826.147</v>
      </c>
      <c r="AA273" s="21">
        <f t="shared" si="85"/>
        <v>-0.09091505791992058</v>
      </c>
      <c r="AC273" s="9">
        <v>-1651208.012</v>
      </c>
      <c r="AE273" s="9">
        <v>-1730167.167</v>
      </c>
      <c r="AG273" s="9">
        <f t="shared" si="86"/>
        <v>78959.1549999998</v>
      </c>
      <c r="AI273" s="21">
        <f t="shared" si="87"/>
        <v>0.04563672025802568</v>
      </c>
    </row>
    <row r="274" spans="1:35" ht="12.75" outlineLevel="1">
      <c r="A274" s="1" t="s">
        <v>701</v>
      </c>
      <c r="B274" s="16" t="s">
        <v>702</v>
      </c>
      <c r="C274" s="1" t="s">
        <v>1197</v>
      </c>
      <c r="E274" s="5">
        <v>-66328.519</v>
      </c>
      <c r="G274" s="5">
        <v>-59768.036</v>
      </c>
      <c r="I274" s="9">
        <f t="shared" si="80"/>
        <v>-6560.483</v>
      </c>
      <c r="K274" s="21">
        <f t="shared" si="81"/>
        <v>-0.10976574502130203</v>
      </c>
      <c r="M274" s="9">
        <v>-161551.873</v>
      </c>
      <c r="O274" s="9">
        <v>-134266.486</v>
      </c>
      <c r="Q274" s="9">
        <f t="shared" si="82"/>
        <v>-27285.386999999988</v>
      </c>
      <c r="S274" s="21">
        <f t="shared" si="83"/>
        <v>-0.20321815080495953</v>
      </c>
      <c r="U274" s="9">
        <v>-161551.873</v>
      </c>
      <c r="W274" s="9">
        <v>-134266.486</v>
      </c>
      <c r="Y274" s="9">
        <f t="shared" si="84"/>
        <v>-27285.386999999988</v>
      </c>
      <c r="AA274" s="21">
        <f t="shared" si="85"/>
        <v>-0.20321815080495953</v>
      </c>
      <c r="AC274" s="9">
        <v>-557884.061</v>
      </c>
      <c r="AE274" s="9">
        <v>-568357.683</v>
      </c>
      <c r="AG274" s="9">
        <f t="shared" si="86"/>
        <v>10473.621999999974</v>
      </c>
      <c r="AI274" s="21">
        <f t="shared" si="87"/>
        <v>0.018427870887073018</v>
      </c>
    </row>
    <row r="275" spans="1:35" ht="12.75" outlineLevel="1">
      <c r="A275" s="1" t="s">
        <v>703</v>
      </c>
      <c r="B275" s="16" t="s">
        <v>704</v>
      </c>
      <c r="C275" s="1" t="s">
        <v>1198</v>
      </c>
      <c r="E275" s="5">
        <v>-88276.029</v>
      </c>
      <c r="G275" s="5">
        <v>-101519.393</v>
      </c>
      <c r="I275" s="9">
        <f t="shared" si="80"/>
        <v>13243.364000000001</v>
      </c>
      <c r="K275" s="21">
        <f t="shared" si="81"/>
        <v>0.13045156800730676</v>
      </c>
      <c r="M275" s="9">
        <v>-184114.088</v>
      </c>
      <c r="O275" s="9">
        <v>-217391.021</v>
      </c>
      <c r="Q275" s="9">
        <f t="shared" si="82"/>
        <v>33276.93300000002</v>
      </c>
      <c r="S275" s="21">
        <f t="shared" si="83"/>
        <v>0.15307409131677072</v>
      </c>
      <c r="U275" s="9">
        <v>-184114.088</v>
      </c>
      <c r="W275" s="9">
        <v>-217391.021</v>
      </c>
      <c r="Y275" s="9">
        <f t="shared" si="84"/>
        <v>33276.93300000002</v>
      </c>
      <c r="AA275" s="21">
        <f t="shared" si="85"/>
        <v>0.15307409131677072</v>
      </c>
      <c r="AC275" s="9">
        <v>-834141.211</v>
      </c>
      <c r="AE275" s="9">
        <v>-1072919.781</v>
      </c>
      <c r="AG275" s="9">
        <f t="shared" si="86"/>
        <v>238778.56999999995</v>
      </c>
      <c r="AI275" s="21">
        <f t="shared" si="87"/>
        <v>0.22255025420208926</v>
      </c>
    </row>
    <row r="276" spans="1:35" ht="12.75" outlineLevel="1">
      <c r="A276" s="1" t="s">
        <v>705</v>
      </c>
      <c r="B276" s="16" t="s">
        <v>706</v>
      </c>
      <c r="C276" s="1" t="s">
        <v>1199</v>
      </c>
      <c r="E276" s="5">
        <v>-125375.491</v>
      </c>
      <c r="G276" s="5">
        <v>-136545.294</v>
      </c>
      <c r="I276" s="9">
        <f t="shared" si="80"/>
        <v>11169.803</v>
      </c>
      <c r="K276" s="21">
        <f t="shared" si="81"/>
        <v>0.08180291442340006</v>
      </c>
      <c r="M276" s="9">
        <v>-263702.663</v>
      </c>
      <c r="O276" s="9">
        <v>-279170.612</v>
      </c>
      <c r="Q276" s="9">
        <f t="shared" si="82"/>
        <v>15467.949000000022</v>
      </c>
      <c r="S276" s="21">
        <f t="shared" si="83"/>
        <v>0.05540679546885838</v>
      </c>
      <c r="U276" s="9">
        <v>-263702.663</v>
      </c>
      <c r="W276" s="9">
        <v>-279170.612</v>
      </c>
      <c r="Y276" s="9">
        <f t="shared" si="84"/>
        <v>15467.949000000022</v>
      </c>
      <c r="AA276" s="21">
        <f t="shared" si="85"/>
        <v>0.05540679546885838</v>
      </c>
      <c r="AC276" s="9">
        <v>-1032052.1329999999</v>
      </c>
      <c r="AE276" s="9">
        <v>-974284.217</v>
      </c>
      <c r="AG276" s="9">
        <f t="shared" si="86"/>
        <v>-57767.91599999997</v>
      </c>
      <c r="AI276" s="21">
        <f t="shared" si="87"/>
        <v>-0.059292673525881384</v>
      </c>
    </row>
    <row r="277" spans="1:35" ht="12.75" outlineLevel="1">
      <c r="A277" s="1" t="s">
        <v>707</v>
      </c>
      <c r="B277" s="16" t="s">
        <v>708</v>
      </c>
      <c r="C277" s="1" t="s">
        <v>1200</v>
      </c>
      <c r="E277" s="5">
        <v>0</v>
      </c>
      <c r="G277" s="5">
        <v>0</v>
      </c>
      <c r="I277" s="9">
        <f t="shared" si="80"/>
        <v>0</v>
      </c>
      <c r="K277" s="21">
        <f t="shared" si="81"/>
        <v>0</v>
      </c>
      <c r="M277" s="9">
        <v>0</v>
      </c>
      <c r="O277" s="9">
        <v>0</v>
      </c>
      <c r="Q277" s="9">
        <f t="shared" si="82"/>
        <v>0</v>
      </c>
      <c r="S277" s="21">
        <f t="shared" si="83"/>
        <v>0</v>
      </c>
      <c r="U277" s="9">
        <v>0</v>
      </c>
      <c r="W277" s="9">
        <v>0</v>
      </c>
      <c r="Y277" s="9">
        <f t="shared" si="84"/>
        <v>0</v>
      </c>
      <c r="AA277" s="21">
        <f t="shared" si="85"/>
        <v>0</v>
      </c>
      <c r="AC277" s="9">
        <v>0</v>
      </c>
      <c r="AE277" s="9">
        <v>-2.15</v>
      </c>
      <c r="AG277" s="9">
        <f t="shared" si="86"/>
        <v>2.15</v>
      </c>
      <c r="AI277" s="21" t="str">
        <f t="shared" si="87"/>
        <v>N.M.</v>
      </c>
    </row>
    <row r="278" spans="1:35" ht="12.75" outlineLevel="1">
      <c r="A278" s="1" t="s">
        <v>709</v>
      </c>
      <c r="B278" s="16" t="s">
        <v>710</v>
      </c>
      <c r="C278" s="1" t="s">
        <v>1201</v>
      </c>
      <c r="E278" s="5">
        <v>-77250.01</v>
      </c>
      <c r="G278" s="5">
        <v>-83466.28</v>
      </c>
      <c r="I278" s="9">
        <f t="shared" si="80"/>
        <v>6216.270000000004</v>
      </c>
      <c r="K278" s="21">
        <f t="shared" si="81"/>
        <v>0.0744764232933348</v>
      </c>
      <c r="M278" s="9">
        <v>-236250</v>
      </c>
      <c r="O278" s="9">
        <v>-236017.3</v>
      </c>
      <c r="Q278" s="9">
        <f t="shared" si="82"/>
        <v>-232.70000000001164</v>
      </c>
      <c r="S278" s="21">
        <f t="shared" si="83"/>
        <v>-0.0009859446743946806</v>
      </c>
      <c r="U278" s="9">
        <v>-236250</v>
      </c>
      <c r="W278" s="9">
        <v>-236017.3</v>
      </c>
      <c r="Y278" s="9">
        <f t="shared" si="84"/>
        <v>-232.70000000001164</v>
      </c>
      <c r="AA278" s="21">
        <f t="shared" si="85"/>
        <v>-0.0009859446743946806</v>
      </c>
      <c r="AC278" s="9">
        <v>-944301.96</v>
      </c>
      <c r="AE278" s="9">
        <v>-988895.3</v>
      </c>
      <c r="AG278" s="9">
        <f t="shared" si="86"/>
        <v>44593.340000000084</v>
      </c>
      <c r="AI278" s="21">
        <f t="shared" si="87"/>
        <v>0.04509409641243121</v>
      </c>
    </row>
    <row r="279" spans="1:35" ht="12.75" outlineLevel="1">
      <c r="A279" s="1" t="s">
        <v>711</v>
      </c>
      <c r="B279" s="16" t="s">
        <v>712</v>
      </c>
      <c r="C279" s="1" t="s">
        <v>1202</v>
      </c>
      <c r="E279" s="5">
        <v>127599.296</v>
      </c>
      <c r="G279" s="5">
        <v>100899.9</v>
      </c>
      <c r="I279" s="9">
        <f aca="true" t="shared" si="88" ref="I279:I302">+E279-G279</f>
        <v>26699.396000000008</v>
      </c>
      <c r="K279" s="21">
        <f aca="true" t="shared" si="89" ref="K279:K302">IF(G279&lt;0,IF(I279=0,0,IF(OR(G279=0,E279=0),"N.M.",IF(ABS(I279/G279)&gt;=10,"N.M.",I279/(-G279)))),IF(I279=0,0,IF(OR(G279=0,E279=0),"N.M.",IF(ABS(I279/G279)&gt;=10,"N.M.",I279/G279))))</f>
        <v>0.2646127102207238</v>
      </c>
      <c r="M279" s="9">
        <v>172687.071</v>
      </c>
      <c r="O279" s="9">
        <v>-104314.73</v>
      </c>
      <c r="Q279" s="9">
        <f aca="true" t="shared" si="90" ref="Q279:Q302">(+M279-O279)</f>
        <v>277001.801</v>
      </c>
      <c r="S279" s="21">
        <f aca="true" t="shared" si="91" ref="S279:S302">IF(O279&lt;0,IF(Q279=0,0,IF(OR(O279=0,M279=0),"N.M.",IF(ABS(Q279/O279)&gt;=10,"N.M.",Q279/(-O279)))),IF(Q279=0,0,IF(OR(O279=0,M279=0),"N.M.",IF(ABS(Q279/O279)&gt;=10,"N.M.",Q279/O279))))</f>
        <v>2.655442821929367</v>
      </c>
      <c r="U279" s="9">
        <v>172687.071</v>
      </c>
      <c r="W279" s="9">
        <v>-104314.73</v>
      </c>
      <c r="Y279" s="9">
        <f aca="true" t="shared" si="92" ref="Y279:Y302">(+U279-W279)</f>
        <v>277001.801</v>
      </c>
      <c r="AA279" s="21">
        <f aca="true" t="shared" si="93" ref="AA279:AA302">IF(W279&lt;0,IF(Y279=0,0,IF(OR(W279=0,U279=0),"N.M.",IF(ABS(Y279/W279)&gt;=10,"N.M.",Y279/(-W279)))),IF(Y279=0,0,IF(OR(W279=0,U279=0),"N.M.",IF(ABS(Y279/W279)&gt;=10,"N.M.",Y279/W279))))</f>
        <v>2.655442821929367</v>
      </c>
      <c r="AC279" s="9">
        <v>13623.198999999993</v>
      </c>
      <c r="AE279" s="9">
        <v>-104314.73</v>
      </c>
      <c r="AG279" s="9">
        <f aca="true" t="shared" si="94" ref="AG279:AG302">(+AC279-AE279)</f>
        <v>117937.92899999999</v>
      </c>
      <c r="AI279" s="21">
        <f aca="true" t="shared" si="95" ref="AI279:AI302">IF(AE279&lt;0,IF(AG279=0,0,IF(OR(AE279=0,AC279=0),"N.M.",IF(ABS(AG279/AE279)&gt;=10,"N.M.",AG279/(-AE279)))),IF(AG279=0,0,IF(OR(AE279=0,AC279=0),"N.M.",IF(ABS(AG279/AE279)&gt;=10,"N.M.",AG279/AE279))))</f>
        <v>1.1305970786676052</v>
      </c>
    </row>
    <row r="280" spans="1:35" ht="12.75" outlineLevel="1">
      <c r="A280" s="1" t="s">
        <v>713</v>
      </c>
      <c r="B280" s="16" t="s">
        <v>714</v>
      </c>
      <c r="C280" s="1" t="s">
        <v>1203</v>
      </c>
      <c r="E280" s="5">
        <v>15200.46</v>
      </c>
      <c r="G280" s="5">
        <v>13879.26</v>
      </c>
      <c r="I280" s="9">
        <f t="shared" si="88"/>
        <v>1321.199999999999</v>
      </c>
      <c r="K280" s="21">
        <f t="shared" si="89"/>
        <v>0.09519239498359415</v>
      </c>
      <c r="M280" s="9">
        <v>43384.51</v>
      </c>
      <c r="O280" s="9">
        <v>37736.21</v>
      </c>
      <c r="Q280" s="9">
        <f t="shared" si="90"/>
        <v>5648.300000000003</v>
      </c>
      <c r="S280" s="21">
        <f t="shared" si="91"/>
        <v>0.1496785183249723</v>
      </c>
      <c r="U280" s="9">
        <v>43384.51</v>
      </c>
      <c r="W280" s="9">
        <v>37736.21</v>
      </c>
      <c r="Y280" s="9">
        <f t="shared" si="92"/>
        <v>5648.300000000003</v>
      </c>
      <c r="AA280" s="21">
        <f t="shared" si="93"/>
        <v>0.1496785183249723</v>
      </c>
      <c r="AC280" s="9">
        <v>166687.45</v>
      </c>
      <c r="AE280" s="9">
        <v>143499.62</v>
      </c>
      <c r="AG280" s="9">
        <f t="shared" si="94"/>
        <v>23187.830000000016</v>
      </c>
      <c r="AI280" s="21">
        <f t="shared" si="95"/>
        <v>0.16158809340401054</v>
      </c>
    </row>
    <row r="281" spans="1:35" ht="12.75" outlineLevel="1">
      <c r="A281" s="1" t="s">
        <v>715</v>
      </c>
      <c r="B281" s="16" t="s">
        <v>716</v>
      </c>
      <c r="C281" s="1" t="s">
        <v>1204</v>
      </c>
      <c r="E281" s="5">
        <v>0</v>
      </c>
      <c r="G281" s="5">
        <v>0</v>
      </c>
      <c r="I281" s="9">
        <f t="shared" si="88"/>
        <v>0</v>
      </c>
      <c r="K281" s="21">
        <f t="shared" si="89"/>
        <v>0</v>
      </c>
      <c r="M281" s="9">
        <v>0</v>
      </c>
      <c r="O281" s="9">
        <v>0</v>
      </c>
      <c r="Q281" s="9">
        <f t="shared" si="90"/>
        <v>0</v>
      </c>
      <c r="S281" s="21">
        <f t="shared" si="91"/>
        <v>0</v>
      </c>
      <c r="U281" s="9">
        <v>0</v>
      </c>
      <c r="W281" s="9">
        <v>0</v>
      </c>
      <c r="Y281" s="9">
        <f t="shared" si="92"/>
        <v>0</v>
      </c>
      <c r="AA281" s="21">
        <f t="shared" si="93"/>
        <v>0</v>
      </c>
      <c r="AC281" s="9">
        <v>0</v>
      </c>
      <c r="AE281" s="9">
        <v>8764</v>
      </c>
      <c r="AG281" s="9">
        <f t="shared" si="94"/>
        <v>-8764</v>
      </c>
      <c r="AI281" s="21" t="str">
        <f t="shared" si="95"/>
        <v>N.M.</v>
      </c>
    </row>
    <row r="282" spans="1:35" ht="12.75" outlineLevel="1">
      <c r="A282" s="1" t="s">
        <v>717</v>
      </c>
      <c r="B282" s="16" t="s">
        <v>718</v>
      </c>
      <c r="C282" s="1" t="s">
        <v>1205</v>
      </c>
      <c r="E282" s="5">
        <v>0</v>
      </c>
      <c r="G282" s="5">
        <v>65649.65</v>
      </c>
      <c r="I282" s="9">
        <f t="shared" si="88"/>
        <v>-65649.65</v>
      </c>
      <c r="K282" s="21" t="str">
        <f t="shared" si="89"/>
        <v>N.M.</v>
      </c>
      <c r="M282" s="9">
        <v>0</v>
      </c>
      <c r="O282" s="9">
        <v>135449.34</v>
      </c>
      <c r="Q282" s="9">
        <f t="shared" si="90"/>
        <v>-135449.34</v>
      </c>
      <c r="S282" s="21" t="str">
        <f t="shared" si="91"/>
        <v>N.M.</v>
      </c>
      <c r="U282" s="9">
        <v>0</v>
      </c>
      <c r="W282" s="9">
        <v>135449.34</v>
      </c>
      <c r="Y282" s="9">
        <f t="shared" si="92"/>
        <v>-135449.34</v>
      </c>
      <c r="AA282" s="21" t="str">
        <f t="shared" si="93"/>
        <v>N.M.</v>
      </c>
      <c r="AC282" s="9">
        <v>33948.031</v>
      </c>
      <c r="AE282" s="9">
        <v>136459.794</v>
      </c>
      <c r="AG282" s="9">
        <f t="shared" si="94"/>
        <v>-102511.76299999999</v>
      </c>
      <c r="AI282" s="21">
        <f t="shared" si="95"/>
        <v>-0.7512231991204676</v>
      </c>
    </row>
    <row r="283" spans="1:35" ht="12.75" outlineLevel="1">
      <c r="A283" s="1" t="s">
        <v>719</v>
      </c>
      <c r="B283" s="16" t="s">
        <v>720</v>
      </c>
      <c r="C283" s="1" t="s">
        <v>1206</v>
      </c>
      <c r="E283" s="5">
        <v>0</v>
      </c>
      <c r="G283" s="5">
        <v>0</v>
      </c>
      <c r="I283" s="9">
        <f t="shared" si="88"/>
        <v>0</v>
      </c>
      <c r="K283" s="21">
        <f t="shared" si="89"/>
        <v>0</v>
      </c>
      <c r="M283" s="9">
        <v>0</v>
      </c>
      <c r="O283" s="9">
        <v>0</v>
      </c>
      <c r="Q283" s="9">
        <f t="shared" si="90"/>
        <v>0</v>
      </c>
      <c r="S283" s="21">
        <f t="shared" si="91"/>
        <v>0</v>
      </c>
      <c r="U283" s="9">
        <v>0</v>
      </c>
      <c r="W283" s="9">
        <v>0</v>
      </c>
      <c r="Y283" s="9">
        <f t="shared" si="92"/>
        <v>0</v>
      </c>
      <c r="AA283" s="21">
        <f t="shared" si="93"/>
        <v>0</v>
      </c>
      <c r="AC283" s="9">
        <v>0</v>
      </c>
      <c r="AE283" s="9">
        <v>695.289</v>
      </c>
      <c r="AG283" s="9">
        <f t="shared" si="94"/>
        <v>-695.289</v>
      </c>
      <c r="AI283" s="21" t="str">
        <f t="shared" si="95"/>
        <v>N.M.</v>
      </c>
    </row>
    <row r="284" spans="1:35" ht="12.75" outlineLevel="1">
      <c r="A284" s="1" t="s">
        <v>721</v>
      </c>
      <c r="B284" s="16" t="s">
        <v>722</v>
      </c>
      <c r="C284" s="1" t="s">
        <v>1207</v>
      </c>
      <c r="E284" s="5">
        <v>3665</v>
      </c>
      <c r="G284" s="5">
        <v>0</v>
      </c>
      <c r="I284" s="9">
        <f t="shared" si="88"/>
        <v>3665</v>
      </c>
      <c r="K284" s="21" t="str">
        <f t="shared" si="89"/>
        <v>N.M.</v>
      </c>
      <c r="M284" s="9">
        <v>4965</v>
      </c>
      <c r="O284" s="9">
        <v>1030</v>
      </c>
      <c r="Q284" s="9">
        <f t="shared" si="90"/>
        <v>3935</v>
      </c>
      <c r="S284" s="21">
        <f t="shared" si="91"/>
        <v>3.820388349514563</v>
      </c>
      <c r="U284" s="9">
        <v>4965</v>
      </c>
      <c r="W284" s="9">
        <v>1030</v>
      </c>
      <c r="Y284" s="9">
        <f t="shared" si="92"/>
        <v>3935</v>
      </c>
      <c r="AA284" s="21">
        <f t="shared" si="93"/>
        <v>3.820388349514563</v>
      </c>
      <c r="AC284" s="9">
        <v>23838.23</v>
      </c>
      <c r="AE284" s="9">
        <v>178272.87</v>
      </c>
      <c r="AG284" s="9">
        <f t="shared" si="94"/>
        <v>-154434.63999999998</v>
      </c>
      <c r="AI284" s="21">
        <f t="shared" si="95"/>
        <v>-0.8662823457096976</v>
      </c>
    </row>
    <row r="285" spans="1:35" ht="12.75" outlineLevel="1">
      <c r="A285" s="1" t="s">
        <v>723</v>
      </c>
      <c r="B285" s="16" t="s">
        <v>724</v>
      </c>
      <c r="C285" s="1" t="s">
        <v>1208</v>
      </c>
      <c r="E285" s="5">
        <v>0</v>
      </c>
      <c r="G285" s="5">
        <v>0</v>
      </c>
      <c r="I285" s="9">
        <f t="shared" si="88"/>
        <v>0</v>
      </c>
      <c r="K285" s="21">
        <f t="shared" si="89"/>
        <v>0</v>
      </c>
      <c r="M285" s="9">
        <v>35</v>
      </c>
      <c r="O285" s="9">
        <v>0</v>
      </c>
      <c r="Q285" s="9">
        <f t="shared" si="90"/>
        <v>35</v>
      </c>
      <c r="S285" s="21" t="str">
        <f t="shared" si="91"/>
        <v>N.M.</v>
      </c>
      <c r="U285" s="9">
        <v>35</v>
      </c>
      <c r="W285" s="9">
        <v>0</v>
      </c>
      <c r="Y285" s="9">
        <f t="shared" si="92"/>
        <v>35</v>
      </c>
      <c r="AA285" s="21" t="str">
        <f t="shared" si="93"/>
        <v>N.M.</v>
      </c>
      <c r="AC285" s="9">
        <v>35</v>
      </c>
      <c r="AE285" s="9">
        <v>0</v>
      </c>
      <c r="AG285" s="9">
        <f t="shared" si="94"/>
        <v>35</v>
      </c>
      <c r="AI285" s="21" t="str">
        <f t="shared" si="95"/>
        <v>N.M.</v>
      </c>
    </row>
    <row r="286" spans="1:35" ht="12.75" outlineLevel="1">
      <c r="A286" s="1" t="s">
        <v>725</v>
      </c>
      <c r="B286" s="16" t="s">
        <v>726</v>
      </c>
      <c r="C286" s="1" t="s">
        <v>1209</v>
      </c>
      <c r="E286" s="5">
        <v>0</v>
      </c>
      <c r="G286" s="5">
        <v>0</v>
      </c>
      <c r="I286" s="9">
        <f t="shared" si="88"/>
        <v>0</v>
      </c>
      <c r="K286" s="21">
        <f t="shared" si="89"/>
        <v>0</v>
      </c>
      <c r="M286" s="9">
        <v>0</v>
      </c>
      <c r="O286" s="9">
        <v>0</v>
      </c>
      <c r="Q286" s="9">
        <f t="shared" si="90"/>
        <v>0</v>
      </c>
      <c r="S286" s="21">
        <f t="shared" si="91"/>
        <v>0</v>
      </c>
      <c r="U286" s="9">
        <v>0</v>
      </c>
      <c r="W286" s="9">
        <v>0</v>
      </c>
      <c r="Y286" s="9">
        <f t="shared" si="92"/>
        <v>0</v>
      </c>
      <c r="AA286" s="21">
        <f t="shared" si="93"/>
        <v>0</v>
      </c>
      <c r="AC286" s="9">
        <v>0</v>
      </c>
      <c r="AE286" s="9">
        <v>2.41</v>
      </c>
      <c r="AG286" s="9">
        <f t="shared" si="94"/>
        <v>-2.41</v>
      </c>
      <c r="AI286" s="21" t="str">
        <f t="shared" si="95"/>
        <v>N.M.</v>
      </c>
    </row>
    <row r="287" spans="1:35" ht="12.75" outlineLevel="1">
      <c r="A287" s="1" t="s">
        <v>727</v>
      </c>
      <c r="B287" s="16" t="s">
        <v>728</v>
      </c>
      <c r="C287" s="1" t="s">
        <v>1210</v>
      </c>
      <c r="E287" s="5">
        <v>5.32</v>
      </c>
      <c r="G287" s="5">
        <v>0</v>
      </c>
      <c r="I287" s="9">
        <f t="shared" si="88"/>
        <v>5.32</v>
      </c>
      <c r="K287" s="21" t="str">
        <f t="shared" si="89"/>
        <v>N.M.</v>
      </c>
      <c r="M287" s="9">
        <v>5.32</v>
      </c>
      <c r="O287" s="9">
        <v>2.2</v>
      </c>
      <c r="Q287" s="9">
        <f t="shared" si="90"/>
        <v>3.12</v>
      </c>
      <c r="S287" s="21">
        <f t="shared" si="91"/>
        <v>1.4181818181818182</v>
      </c>
      <c r="U287" s="9">
        <v>5.32</v>
      </c>
      <c r="W287" s="9">
        <v>2.2</v>
      </c>
      <c r="Y287" s="9">
        <f t="shared" si="92"/>
        <v>3.12</v>
      </c>
      <c r="AA287" s="21">
        <f t="shared" si="93"/>
        <v>1.4181818181818182</v>
      </c>
      <c r="AC287" s="9">
        <v>5.32</v>
      </c>
      <c r="AE287" s="9">
        <v>1480.51</v>
      </c>
      <c r="AG287" s="9">
        <f t="shared" si="94"/>
        <v>-1475.19</v>
      </c>
      <c r="AI287" s="21">
        <f t="shared" si="95"/>
        <v>-0.9964066436565778</v>
      </c>
    </row>
    <row r="288" spans="1:35" ht="12.75" outlineLevel="1">
      <c r="A288" s="1" t="s">
        <v>729</v>
      </c>
      <c r="B288" s="16" t="s">
        <v>730</v>
      </c>
      <c r="C288" s="1" t="s">
        <v>1211</v>
      </c>
      <c r="E288" s="5">
        <v>23.97</v>
      </c>
      <c r="G288" s="5">
        <v>8.92</v>
      </c>
      <c r="I288" s="9">
        <f t="shared" si="88"/>
        <v>15.049999999999999</v>
      </c>
      <c r="K288" s="21">
        <f t="shared" si="89"/>
        <v>1.6872197309417039</v>
      </c>
      <c r="M288" s="9">
        <v>23.97</v>
      </c>
      <c r="O288" s="9">
        <v>8.92</v>
      </c>
      <c r="Q288" s="9">
        <f t="shared" si="90"/>
        <v>15.049999999999999</v>
      </c>
      <c r="S288" s="21">
        <f t="shared" si="91"/>
        <v>1.6872197309417039</v>
      </c>
      <c r="U288" s="9">
        <v>23.97</v>
      </c>
      <c r="W288" s="9">
        <v>8.92</v>
      </c>
      <c r="Y288" s="9">
        <f t="shared" si="92"/>
        <v>15.049999999999999</v>
      </c>
      <c r="AA288" s="21">
        <f t="shared" si="93"/>
        <v>1.6872197309417039</v>
      </c>
      <c r="AC288" s="9">
        <v>626.64</v>
      </c>
      <c r="AE288" s="9">
        <v>298.55</v>
      </c>
      <c r="AG288" s="9">
        <f t="shared" si="94"/>
        <v>328.09</v>
      </c>
      <c r="AI288" s="21">
        <f t="shared" si="95"/>
        <v>1.0989449003516998</v>
      </c>
    </row>
    <row r="289" spans="1:35" ht="12.75" outlineLevel="1">
      <c r="A289" s="1" t="s">
        <v>731</v>
      </c>
      <c r="B289" s="16" t="s">
        <v>732</v>
      </c>
      <c r="C289" s="1" t="s">
        <v>1212</v>
      </c>
      <c r="E289" s="5">
        <v>102.96</v>
      </c>
      <c r="G289" s="5">
        <v>144.27</v>
      </c>
      <c r="I289" s="9">
        <f t="shared" si="88"/>
        <v>-41.31000000000002</v>
      </c>
      <c r="K289" s="21">
        <f t="shared" si="89"/>
        <v>-0.28633811603243925</v>
      </c>
      <c r="M289" s="9">
        <v>706.3760000000001</v>
      </c>
      <c r="O289" s="9">
        <v>144.27</v>
      </c>
      <c r="Q289" s="9">
        <f t="shared" si="90"/>
        <v>562.1060000000001</v>
      </c>
      <c r="S289" s="21">
        <f t="shared" si="91"/>
        <v>3.8962084979552234</v>
      </c>
      <c r="U289" s="9">
        <v>706.3760000000001</v>
      </c>
      <c r="W289" s="9">
        <v>144.27</v>
      </c>
      <c r="Y289" s="9">
        <f t="shared" si="92"/>
        <v>562.1060000000001</v>
      </c>
      <c r="AA289" s="21">
        <f t="shared" si="93"/>
        <v>3.8962084979552234</v>
      </c>
      <c r="AC289" s="9">
        <v>906.806</v>
      </c>
      <c r="AE289" s="9">
        <v>-590.124</v>
      </c>
      <c r="AG289" s="9">
        <f t="shared" si="94"/>
        <v>1496.93</v>
      </c>
      <c r="AI289" s="21">
        <f t="shared" si="95"/>
        <v>2.5366363679497868</v>
      </c>
    </row>
    <row r="290" spans="1:35" ht="12.75" outlineLevel="1">
      <c r="A290" s="1" t="s">
        <v>733</v>
      </c>
      <c r="B290" s="16" t="s">
        <v>734</v>
      </c>
      <c r="C290" s="1" t="s">
        <v>1213</v>
      </c>
      <c r="E290" s="5">
        <v>23.98</v>
      </c>
      <c r="G290" s="5">
        <v>149.72</v>
      </c>
      <c r="I290" s="9">
        <f t="shared" si="88"/>
        <v>-125.74</v>
      </c>
      <c r="K290" s="21">
        <f t="shared" si="89"/>
        <v>-0.8398343574672722</v>
      </c>
      <c r="M290" s="9">
        <v>166.68200000000002</v>
      </c>
      <c r="O290" s="9">
        <v>348.625</v>
      </c>
      <c r="Q290" s="9">
        <f t="shared" si="90"/>
        <v>-181.94299999999998</v>
      </c>
      <c r="S290" s="21">
        <f t="shared" si="91"/>
        <v>-0.5218874148440301</v>
      </c>
      <c r="U290" s="9">
        <v>166.68200000000002</v>
      </c>
      <c r="W290" s="9">
        <v>348.625</v>
      </c>
      <c r="Y290" s="9">
        <f t="shared" si="92"/>
        <v>-181.94299999999998</v>
      </c>
      <c r="AA290" s="21">
        <f t="shared" si="93"/>
        <v>-0.5218874148440301</v>
      </c>
      <c r="AC290" s="9">
        <v>1108.179</v>
      </c>
      <c r="AE290" s="9">
        <v>1129.589</v>
      </c>
      <c r="AG290" s="9">
        <f t="shared" si="94"/>
        <v>-21.409999999999854</v>
      </c>
      <c r="AI290" s="21">
        <f t="shared" si="95"/>
        <v>-0.01895379646933518</v>
      </c>
    </row>
    <row r="291" spans="1:35" ht="12.75" outlineLevel="1">
      <c r="A291" s="1" t="s">
        <v>735</v>
      </c>
      <c r="B291" s="16" t="s">
        <v>736</v>
      </c>
      <c r="C291" s="1" t="s">
        <v>1214</v>
      </c>
      <c r="E291" s="5">
        <v>0</v>
      </c>
      <c r="G291" s="5">
        <v>0</v>
      </c>
      <c r="I291" s="9">
        <f t="shared" si="88"/>
        <v>0</v>
      </c>
      <c r="K291" s="21">
        <f t="shared" si="89"/>
        <v>0</v>
      </c>
      <c r="M291" s="9">
        <v>0</v>
      </c>
      <c r="O291" s="9">
        <v>39.96</v>
      </c>
      <c r="Q291" s="9">
        <f t="shared" si="90"/>
        <v>-39.96</v>
      </c>
      <c r="S291" s="21" t="str">
        <f t="shared" si="91"/>
        <v>N.M.</v>
      </c>
      <c r="U291" s="9">
        <v>0</v>
      </c>
      <c r="W291" s="9">
        <v>39.96</v>
      </c>
      <c r="Y291" s="9">
        <f t="shared" si="92"/>
        <v>-39.96</v>
      </c>
      <c r="AA291" s="21" t="str">
        <f t="shared" si="93"/>
        <v>N.M.</v>
      </c>
      <c r="AC291" s="9">
        <v>2.71</v>
      </c>
      <c r="AE291" s="9">
        <v>39.96</v>
      </c>
      <c r="AG291" s="9">
        <f t="shared" si="94"/>
        <v>-37.25</v>
      </c>
      <c r="AI291" s="21">
        <f t="shared" si="95"/>
        <v>-0.9321821821821822</v>
      </c>
    </row>
    <row r="292" spans="1:35" ht="12.75" outlineLevel="1">
      <c r="A292" s="1" t="s">
        <v>737</v>
      </c>
      <c r="B292" s="16" t="s">
        <v>738</v>
      </c>
      <c r="C292" s="1" t="s">
        <v>1215</v>
      </c>
      <c r="E292" s="5">
        <v>3465.485</v>
      </c>
      <c r="G292" s="5">
        <v>0</v>
      </c>
      <c r="I292" s="9">
        <f t="shared" si="88"/>
        <v>3465.485</v>
      </c>
      <c r="K292" s="21" t="str">
        <f t="shared" si="89"/>
        <v>N.M.</v>
      </c>
      <c r="M292" s="9">
        <v>18416.515</v>
      </c>
      <c r="O292" s="9">
        <v>0</v>
      </c>
      <c r="Q292" s="9">
        <f t="shared" si="90"/>
        <v>18416.515</v>
      </c>
      <c r="S292" s="21" t="str">
        <f t="shared" si="91"/>
        <v>N.M.</v>
      </c>
      <c r="U292" s="9">
        <v>18416.515</v>
      </c>
      <c r="W292" s="9">
        <v>0</v>
      </c>
      <c r="Y292" s="9">
        <f t="shared" si="92"/>
        <v>18416.515</v>
      </c>
      <c r="AA292" s="21" t="str">
        <f t="shared" si="93"/>
        <v>N.M.</v>
      </c>
      <c r="AC292" s="9">
        <v>46334.092000000004</v>
      </c>
      <c r="AE292" s="9">
        <v>0</v>
      </c>
      <c r="AG292" s="9">
        <f t="shared" si="94"/>
        <v>46334.092000000004</v>
      </c>
      <c r="AI292" s="21" t="str">
        <f t="shared" si="95"/>
        <v>N.M.</v>
      </c>
    </row>
    <row r="293" spans="1:35" ht="12.75" outlineLevel="1">
      <c r="A293" s="1" t="s">
        <v>739</v>
      </c>
      <c r="B293" s="16" t="s">
        <v>740</v>
      </c>
      <c r="C293" s="1" t="s">
        <v>1216</v>
      </c>
      <c r="E293" s="5">
        <v>20.95</v>
      </c>
      <c r="G293" s="5">
        <v>175.24</v>
      </c>
      <c r="I293" s="9">
        <f t="shared" si="88"/>
        <v>-154.29000000000002</v>
      </c>
      <c r="K293" s="21">
        <f t="shared" si="89"/>
        <v>-0.8804496690253367</v>
      </c>
      <c r="M293" s="9">
        <v>58.28</v>
      </c>
      <c r="O293" s="9">
        <v>212.67</v>
      </c>
      <c r="Q293" s="9">
        <f t="shared" si="90"/>
        <v>-154.39</v>
      </c>
      <c r="S293" s="21">
        <f t="shared" si="91"/>
        <v>-0.7259604081440729</v>
      </c>
      <c r="U293" s="9">
        <v>58.28</v>
      </c>
      <c r="W293" s="9">
        <v>212.67</v>
      </c>
      <c r="Y293" s="9">
        <f t="shared" si="92"/>
        <v>-154.39</v>
      </c>
      <c r="AA293" s="21">
        <f t="shared" si="93"/>
        <v>-0.7259604081440729</v>
      </c>
      <c r="AC293" s="9">
        <v>230.06</v>
      </c>
      <c r="AE293" s="9">
        <v>394.81</v>
      </c>
      <c r="AG293" s="9">
        <f t="shared" si="94"/>
        <v>-164.75</v>
      </c>
      <c r="AI293" s="21">
        <f t="shared" si="95"/>
        <v>-0.41728932904435045</v>
      </c>
    </row>
    <row r="294" spans="1:35" ht="12.75" outlineLevel="1">
      <c r="A294" s="1" t="s">
        <v>741</v>
      </c>
      <c r="B294" s="16" t="s">
        <v>742</v>
      </c>
      <c r="C294" s="1" t="s">
        <v>1217</v>
      </c>
      <c r="E294" s="5">
        <v>5667.65</v>
      </c>
      <c r="G294" s="5">
        <v>7092.774</v>
      </c>
      <c r="I294" s="9">
        <f t="shared" si="88"/>
        <v>-1425.1240000000007</v>
      </c>
      <c r="K294" s="21">
        <f t="shared" si="89"/>
        <v>-0.20092618205514523</v>
      </c>
      <c r="M294" s="9">
        <v>16369.762</v>
      </c>
      <c r="O294" s="9">
        <v>13508.666000000001</v>
      </c>
      <c r="Q294" s="9">
        <f t="shared" si="90"/>
        <v>2861.0959999999995</v>
      </c>
      <c r="S294" s="21">
        <f t="shared" si="91"/>
        <v>0.21179707900099087</v>
      </c>
      <c r="U294" s="9">
        <v>16369.762</v>
      </c>
      <c r="W294" s="9">
        <v>13508.666000000001</v>
      </c>
      <c r="Y294" s="9">
        <f t="shared" si="92"/>
        <v>2861.0959999999995</v>
      </c>
      <c r="AA294" s="21">
        <f t="shared" si="93"/>
        <v>0.21179707900099087</v>
      </c>
      <c r="AC294" s="9">
        <v>62007.113000000005</v>
      </c>
      <c r="AE294" s="9">
        <v>50387.63100000001</v>
      </c>
      <c r="AG294" s="9">
        <f t="shared" si="94"/>
        <v>11619.481999999996</v>
      </c>
      <c r="AI294" s="21">
        <f t="shared" si="95"/>
        <v>0.2306018713203642</v>
      </c>
    </row>
    <row r="295" spans="1:35" ht="12.75" outlineLevel="1">
      <c r="A295" s="1" t="s">
        <v>743</v>
      </c>
      <c r="B295" s="16" t="s">
        <v>744</v>
      </c>
      <c r="C295" s="1" t="s">
        <v>1218</v>
      </c>
      <c r="E295" s="5">
        <v>18872.926</v>
      </c>
      <c r="G295" s="5">
        <v>66583.666</v>
      </c>
      <c r="I295" s="9">
        <f t="shared" si="88"/>
        <v>-47710.74</v>
      </c>
      <c r="K295" s="21">
        <f t="shared" si="89"/>
        <v>-0.7165532159193517</v>
      </c>
      <c r="M295" s="9">
        <v>95686.565</v>
      </c>
      <c r="O295" s="9">
        <v>141300.562</v>
      </c>
      <c r="Q295" s="9">
        <f t="shared" si="90"/>
        <v>-45613.997</v>
      </c>
      <c r="S295" s="21">
        <f t="shared" si="91"/>
        <v>-0.32281539687011296</v>
      </c>
      <c r="U295" s="9">
        <v>95686.565</v>
      </c>
      <c r="W295" s="9">
        <v>141300.562</v>
      </c>
      <c r="Y295" s="9">
        <f t="shared" si="92"/>
        <v>-45613.997</v>
      </c>
      <c r="AA295" s="21">
        <f t="shared" si="93"/>
        <v>-0.32281539687011296</v>
      </c>
      <c r="AC295" s="9">
        <v>204830.224</v>
      </c>
      <c r="AE295" s="9">
        <v>322023.721</v>
      </c>
      <c r="AG295" s="9">
        <f t="shared" si="94"/>
        <v>-117193.49700000003</v>
      </c>
      <c r="AI295" s="21">
        <f t="shared" si="95"/>
        <v>-0.36392814987688443</v>
      </c>
    </row>
    <row r="296" spans="1:35" ht="12.75" outlineLevel="1">
      <c r="A296" s="1" t="s">
        <v>745</v>
      </c>
      <c r="B296" s="16" t="s">
        <v>746</v>
      </c>
      <c r="C296" s="1" t="s">
        <v>1219</v>
      </c>
      <c r="E296" s="5">
        <v>2177.93</v>
      </c>
      <c r="G296" s="5">
        <v>1823.15</v>
      </c>
      <c r="I296" s="9">
        <f t="shared" si="88"/>
        <v>354.77999999999975</v>
      </c>
      <c r="K296" s="21">
        <f t="shared" si="89"/>
        <v>0.19459726297890997</v>
      </c>
      <c r="M296" s="9">
        <v>10411.056</v>
      </c>
      <c r="O296" s="9">
        <v>9669.029</v>
      </c>
      <c r="Q296" s="9">
        <f t="shared" si="90"/>
        <v>742.027</v>
      </c>
      <c r="S296" s="21">
        <f t="shared" si="91"/>
        <v>0.07674265947490694</v>
      </c>
      <c r="U296" s="9">
        <v>10411.056</v>
      </c>
      <c r="W296" s="9">
        <v>9669.029</v>
      </c>
      <c r="Y296" s="9">
        <f t="shared" si="92"/>
        <v>742.027</v>
      </c>
      <c r="AA296" s="21">
        <f t="shared" si="93"/>
        <v>0.07674265947490694</v>
      </c>
      <c r="AC296" s="9">
        <v>38341.082</v>
      </c>
      <c r="AE296" s="9">
        <v>32433.13</v>
      </c>
      <c r="AG296" s="9">
        <f t="shared" si="94"/>
        <v>5907.952000000001</v>
      </c>
      <c r="AI296" s="21">
        <f t="shared" si="95"/>
        <v>0.18215793541973904</v>
      </c>
    </row>
    <row r="297" spans="1:35" ht="12.75" outlineLevel="1">
      <c r="A297" s="1" t="s">
        <v>747</v>
      </c>
      <c r="B297" s="16" t="s">
        <v>748</v>
      </c>
      <c r="C297" s="1" t="s">
        <v>1220</v>
      </c>
      <c r="E297" s="5">
        <v>0</v>
      </c>
      <c r="G297" s="5">
        <v>0</v>
      </c>
      <c r="I297" s="9">
        <f t="shared" si="88"/>
        <v>0</v>
      </c>
      <c r="K297" s="21">
        <f t="shared" si="89"/>
        <v>0</v>
      </c>
      <c r="M297" s="9">
        <v>15.69</v>
      </c>
      <c r="O297" s="9">
        <v>0</v>
      </c>
      <c r="Q297" s="9">
        <f t="shared" si="90"/>
        <v>15.69</v>
      </c>
      <c r="S297" s="21" t="str">
        <f t="shared" si="91"/>
        <v>N.M.</v>
      </c>
      <c r="U297" s="9">
        <v>15.69</v>
      </c>
      <c r="W297" s="9">
        <v>0</v>
      </c>
      <c r="Y297" s="9">
        <f t="shared" si="92"/>
        <v>15.69</v>
      </c>
      <c r="AA297" s="21" t="str">
        <f t="shared" si="93"/>
        <v>N.M.</v>
      </c>
      <c r="AC297" s="9">
        <v>6413.08</v>
      </c>
      <c r="AE297" s="9">
        <v>589.14</v>
      </c>
      <c r="AG297" s="9">
        <f t="shared" si="94"/>
        <v>5823.94</v>
      </c>
      <c r="AI297" s="21">
        <f t="shared" si="95"/>
        <v>9.88549411005873</v>
      </c>
    </row>
    <row r="298" spans="1:35" ht="12.75" outlineLevel="1">
      <c r="A298" s="1" t="s">
        <v>749</v>
      </c>
      <c r="B298" s="16" t="s">
        <v>750</v>
      </c>
      <c r="C298" s="1" t="s">
        <v>1221</v>
      </c>
      <c r="E298" s="5">
        <v>30161.437</v>
      </c>
      <c r="G298" s="5">
        <v>47718.12</v>
      </c>
      <c r="I298" s="9">
        <f t="shared" si="88"/>
        <v>-17556.683</v>
      </c>
      <c r="K298" s="21">
        <f t="shared" si="89"/>
        <v>-0.3679248679537249</v>
      </c>
      <c r="M298" s="9">
        <v>87189.361</v>
      </c>
      <c r="O298" s="9">
        <v>223948.651</v>
      </c>
      <c r="Q298" s="9">
        <f t="shared" si="90"/>
        <v>-136759.29</v>
      </c>
      <c r="S298" s="21">
        <f t="shared" si="91"/>
        <v>-0.6106725331424301</v>
      </c>
      <c r="U298" s="9">
        <v>87189.361</v>
      </c>
      <c r="W298" s="9">
        <v>223948.651</v>
      </c>
      <c r="Y298" s="9">
        <f t="shared" si="92"/>
        <v>-136759.29</v>
      </c>
      <c r="AA298" s="21">
        <f t="shared" si="93"/>
        <v>-0.6106725331424301</v>
      </c>
      <c r="AC298" s="9">
        <v>721216.942</v>
      </c>
      <c r="AE298" s="9">
        <v>1096365.169</v>
      </c>
      <c r="AG298" s="9">
        <f t="shared" si="94"/>
        <v>-375148.22699999996</v>
      </c>
      <c r="AI298" s="21">
        <f t="shared" si="95"/>
        <v>-0.3421745214162308</v>
      </c>
    </row>
    <row r="299" spans="1:35" ht="12.75" outlineLevel="1">
      <c r="A299" s="1" t="s">
        <v>751</v>
      </c>
      <c r="B299" s="16" t="s">
        <v>752</v>
      </c>
      <c r="C299" s="1" t="s">
        <v>1222</v>
      </c>
      <c r="E299" s="5">
        <v>0</v>
      </c>
      <c r="G299" s="5">
        <v>0</v>
      </c>
      <c r="I299" s="9">
        <f t="shared" si="88"/>
        <v>0</v>
      </c>
      <c r="K299" s="21">
        <f t="shared" si="89"/>
        <v>0</v>
      </c>
      <c r="M299" s="9">
        <v>0</v>
      </c>
      <c r="O299" s="9">
        <v>0</v>
      </c>
      <c r="Q299" s="9">
        <f t="shared" si="90"/>
        <v>0</v>
      </c>
      <c r="S299" s="21">
        <f t="shared" si="91"/>
        <v>0</v>
      </c>
      <c r="U299" s="9">
        <v>0</v>
      </c>
      <c r="W299" s="9">
        <v>0</v>
      </c>
      <c r="Y299" s="9">
        <f t="shared" si="92"/>
        <v>0</v>
      </c>
      <c r="AA299" s="21">
        <f t="shared" si="93"/>
        <v>0</v>
      </c>
      <c r="AC299" s="9">
        <v>0</v>
      </c>
      <c r="AE299" s="9">
        <v>2285.06</v>
      </c>
      <c r="AG299" s="9">
        <f t="shared" si="94"/>
        <v>-2285.06</v>
      </c>
      <c r="AI299" s="21" t="str">
        <f t="shared" si="95"/>
        <v>N.M.</v>
      </c>
    </row>
    <row r="300" spans="1:35" ht="12.75" outlineLevel="1">
      <c r="A300" s="1" t="s">
        <v>753</v>
      </c>
      <c r="B300" s="16" t="s">
        <v>754</v>
      </c>
      <c r="C300" s="1" t="s">
        <v>1223</v>
      </c>
      <c r="E300" s="5">
        <v>7928.02</v>
      </c>
      <c r="G300" s="5">
        <v>7853.02</v>
      </c>
      <c r="I300" s="9">
        <f t="shared" si="88"/>
        <v>75</v>
      </c>
      <c r="K300" s="21">
        <f t="shared" si="89"/>
        <v>0.0095504659353981</v>
      </c>
      <c r="M300" s="9">
        <v>23784.06</v>
      </c>
      <c r="O300" s="9">
        <v>23559.06</v>
      </c>
      <c r="Q300" s="9">
        <f t="shared" si="90"/>
        <v>225</v>
      </c>
      <c r="S300" s="21">
        <f t="shared" si="91"/>
        <v>0.0095504659353981</v>
      </c>
      <c r="U300" s="9">
        <v>23784.06</v>
      </c>
      <c r="W300" s="9">
        <v>23559.06</v>
      </c>
      <c r="Y300" s="9">
        <f t="shared" si="92"/>
        <v>225</v>
      </c>
      <c r="AA300" s="21">
        <f t="shared" si="93"/>
        <v>0.0095504659353981</v>
      </c>
      <c r="AC300" s="9">
        <v>94536.24</v>
      </c>
      <c r="AE300" s="9">
        <v>98180.24</v>
      </c>
      <c r="AG300" s="9">
        <f t="shared" si="94"/>
        <v>-3644</v>
      </c>
      <c r="AI300" s="21">
        <f t="shared" si="95"/>
        <v>-0.03711541141068712</v>
      </c>
    </row>
    <row r="301" spans="1:35" ht="12.75" outlineLevel="1">
      <c r="A301" s="1" t="s">
        <v>755</v>
      </c>
      <c r="B301" s="16" t="s">
        <v>756</v>
      </c>
      <c r="C301" s="1" t="s">
        <v>1224</v>
      </c>
      <c r="E301" s="5">
        <v>23611.86</v>
      </c>
      <c r="G301" s="5">
        <v>20954.94</v>
      </c>
      <c r="I301" s="9">
        <f t="shared" si="88"/>
        <v>2656.920000000002</v>
      </c>
      <c r="K301" s="21">
        <f t="shared" si="89"/>
        <v>0.12679205953345618</v>
      </c>
      <c r="M301" s="9">
        <v>70428.759</v>
      </c>
      <c r="O301" s="9">
        <v>54150.139</v>
      </c>
      <c r="Q301" s="9">
        <f t="shared" si="90"/>
        <v>16278.620000000003</v>
      </c>
      <c r="S301" s="21">
        <f t="shared" si="91"/>
        <v>0.3006200962845174</v>
      </c>
      <c r="U301" s="9">
        <v>70428.759</v>
      </c>
      <c r="W301" s="9">
        <v>54150.139</v>
      </c>
      <c r="Y301" s="9">
        <f t="shared" si="92"/>
        <v>16278.620000000003</v>
      </c>
      <c r="AA301" s="21">
        <f t="shared" si="93"/>
        <v>0.3006200962845174</v>
      </c>
      <c r="AC301" s="9">
        <v>272734.292</v>
      </c>
      <c r="AE301" s="9">
        <v>252494.607</v>
      </c>
      <c r="AG301" s="9">
        <f t="shared" si="94"/>
        <v>20239.685000000027</v>
      </c>
      <c r="AI301" s="21">
        <f t="shared" si="95"/>
        <v>0.08015888038353242</v>
      </c>
    </row>
    <row r="302" spans="1:35" ht="12.75" outlineLevel="1">
      <c r="A302" s="1" t="s">
        <v>757</v>
      </c>
      <c r="B302" s="16" t="s">
        <v>758</v>
      </c>
      <c r="C302" s="1" t="s">
        <v>1225</v>
      </c>
      <c r="E302" s="5">
        <v>23943.65</v>
      </c>
      <c r="G302" s="5">
        <v>58936.5</v>
      </c>
      <c r="I302" s="9">
        <f t="shared" si="88"/>
        <v>-34992.85</v>
      </c>
      <c r="K302" s="21">
        <f t="shared" si="89"/>
        <v>-0.5937381758333121</v>
      </c>
      <c r="M302" s="9">
        <v>71830.95</v>
      </c>
      <c r="O302" s="9">
        <v>176796.14</v>
      </c>
      <c r="Q302" s="9">
        <f t="shared" si="90"/>
        <v>-104965.19000000002</v>
      </c>
      <c r="S302" s="21">
        <f t="shared" si="91"/>
        <v>-0.5937074757401378</v>
      </c>
      <c r="U302" s="9">
        <v>71830.95</v>
      </c>
      <c r="W302" s="9">
        <v>176796.14</v>
      </c>
      <c r="Y302" s="9">
        <f t="shared" si="92"/>
        <v>-104965.19000000002</v>
      </c>
      <c r="AA302" s="21">
        <f t="shared" si="93"/>
        <v>-0.5937074757401378</v>
      </c>
      <c r="AC302" s="9">
        <v>548577.44</v>
      </c>
      <c r="AE302" s="9">
        <v>570299.72</v>
      </c>
      <c r="AG302" s="9">
        <f t="shared" si="94"/>
        <v>-21722.280000000028</v>
      </c>
      <c r="AI302" s="21">
        <f t="shared" si="95"/>
        <v>-0.0380892349026579</v>
      </c>
    </row>
    <row r="303" spans="1:68" s="90" customFormat="1" ht="12.75">
      <c r="A303" s="90" t="s">
        <v>33</v>
      </c>
      <c r="B303" s="91"/>
      <c r="C303" s="77" t="s">
        <v>1226</v>
      </c>
      <c r="D303" s="105"/>
      <c r="E303" s="105">
        <v>5640502.811</v>
      </c>
      <c r="F303" s="105"/>
      <c r="G303" s="105">
        <v>5009518.331999999</v>
      </c>
      <c r="H303" s="105"/>
      <c r="I303" s="9">
        <f>+E303-G303</f>
        <v>630984.4790000012</v>
      </c>
      <c r="J303" s="37" t="str">
        <f>IF((+E303-G303)=(I303),"  ",$AO$495)</f>
        <v>  </v>
      </c>
      <c r="K303" s="38">
        <f>IF(G303&lt;0,IF(I303=0,0,IF(OR(G303=0,E303=0),"N.M.",IF(ABS(I303/G303)&gt;=10,"N.M.",I303/(-G303)))),IF(I303=0,0,IF(OR(G303=0,E303=0),"N.M.",IF(ABS(I303/G303)&gt;=10,"N.M.",I303/G303))))</f>
        <v>0.1259571154714364</v>
      </c>
      <c r="L303" s="39"/>
      <c r="M303" s="5">
        <v>16283768.627999997</v>
      </c>
      <c r="N303" s="9"/>
      <c r="O303" s="5">
        <v>14569128.448000003</v>
      </c>
      <c r="P303" s="9"/>
      <c r="Q303" s="9">
        <f>(+M303-O303)</f>
        <v>1714640.179999994</v>
      </c>
      <c r="R303" s="37" t="str">
        <f>IF((+M303-O303)=(Q303),"  ",$AO$495)</f>
        <v>  </v>
      </c>
      <c r="S303" s="38">
        <f>IF(O303&lt;0,IF(Q303=0,0,IF(OR(O303=0,M303=0),"N.M.",IF(ABS(Q303/O303)&gt;=10,"N.M.",Q303/(-O303)))),IF(Q303=0,0,IF(OR(O303=0,M303=0),"N.M.",IF(ABS(Q303/O303)&gt;=10,"N.M.",Q303/O303))))</f>
        <v>0.11768996245176037</v>
      </c>
      <c r="T303" s="39"/>
      <c r="U303" s="9">
        <v>16283768.627999997</v>
      </c>
      <c r="V303" s="9"/>
      <c r="W303" s="9">
        <v>14569128.448000003</v>
      </c>
      <c r="X303" s="9"/>
      <c r="Y303" s="9">
        <f>(+U303-W303)</f>
        <v>1714640.179999994</v>
      </c>
      <c r="Z303" s="37" t="str">
        <f>IF((+U303-W303)=(Y303),"  ",$AO$495)</f>
        <v>  </v>
      </c>
      <c r="AA303" s="38">
        <f>IF(W303&lt;0,IF(Y303=0,0,IF(OR(W303=0,U303=0),"N.M.",IF(ABS(Y303/W303)&gt;=10,"N.M.",Y303/(-W303)))),IF(Y303=0,0,IF(OR(W303=0,U303=0),"N.M.",IF(ABS(Y303/W303)&gt;=10,"N.M.",Y303/W303))))</f>
        <v>0.11768996245176037</v>
      </c>
      <c r="AB303" s="39"/>
      <c r="AC303" s="9">
        <v>65786063.82600004</v>
      </c>
      <c r="AD303" s="9"/>
      <c r="AE303" s="9">
        <v>62151554.290000014</v>
      </c>
      <c r="AF303" s="9"/>
      <c r="AG303" s="9">
        <f>(+AC303-AE303)</f>
        <v>3634509.5360000283</v>
      </c>
      <c r="AH303" s="37" t="str">
        <f>IF((+AC303-AE303)=(AG303),"  ",$AO$495)</f>
        <v>  </v>
      </c>
      <c r="AI303" s="38">
        <f>IF(AE303&lt;0,IF(AG303=0,0,IF(OR(AE303=0,AC303=0),"N.M.",IF(ABS(AG303/AE303)&gt;=10,"N.M.",AG303/(-AE303)))),IF(AG303=0,0,IF(OR(AE303=0,AC303=0),"N.M.",IF(ABS(AG303/AE303)&gt;=10,"N.M.",AG303/AE303))))</f>
        <v>0.05847817608939201</v>
      </c>
      <c r="AJ303" s="105"/>
      <c r="AK303" s="105"/>
      <c r="AL303" s="105"/>
      <c r="AM303" s="105"/>
      <c r="AN303" s="105"/>
      <c r="AO303" s="105"/>
      <c r="AP303" s="106"/>
      <c r="AQ303" s="107"/>
      <c r="AR303" s="108"/>
      <c r="AS303" s="105"/>
      <c r="AT303" s="105"/>
      <c r="AU303" s="105"/>
      <c r="AV303" s="105"/>
      <c r="AW303" s="105"/>
      <c r="AX303" s="106"/>
      <c r="AY303" s="107"/>
      <c r="AZ303" s="108"/>
      <c r="BA303" s="105"/>
      <c r="BB303" s="105"/>
      <c r="BC303" s="105"/>
      <c r="BD303" s="106"/>
      <c r="BE303" s="107"/>
      <c r="BF303" s="108"/>
      <c r="BG303" s="105"/>
      <c r="BH303" s="109"/>
      <c r="BI303" s="105"/>
      <c r="BJ303" s="109"/>
      <c r="BK303" s="105"/>
      <c r="BL303" s="109"/>
      <c r="BM303" s="105"/>
      <c r="BN303" s="97"/>
      <c r="BO303" s="97"/>
      <c r="BP303" s="97"/>
    </row>
    <row r="304" spans="1:35" ht="12.75" outlineLevel="1">
      <c r="A304" s="1" t="s">
        <v>759</v>
      </c>
      <c r="B304" s="16" t="s">
        <v>760</v>
      </c>
      <c r="C304" s="1" t="s">
        <v>1227</v>
      </c>
      <c r="E304" s="5">
        <v>74137.086</v>
      </c>
      <c r="G304" s="5">
        <v>117405.247</v>
      </c>
      <c r="I304" s="9">
        <f aca="true" t="shared" si="96" ref="I304:I333">+E304-G304</f>
        <v>-43268.16100000001</v>
      </c>
      <c r="K304" s="21">
        <f aca="true" t="shared" si="97" ref="K304:K333">IF(G304&lt;0,IF(I304=0,0,IF(OR(G304=0,E304=0),"N.M.",IF(ABS(I304/G304)&gt;=10,"N.M.",I304/(-G304)))),IF(I304=0,0,IF(OR(G304=0,E304=0),"N.M.",IF(ABS(I304/G304)&gt;=10,"N.M.",I304/G304))))</f>
        <v>-0.3685368593449661</v>
      </c>
      <c r="M304" s="9">
        <v>179088.635</v>
      </c>
      <c r="O304" s="9">
        <v>285262.576</v>
      </c>
      <c r="Q304" s="9">
        <f aca="true" t="shared" si="98" ref="Q304:Q333">(+M304-O304)</f>
        <v>-106173.94099999999</v>
      </c>
      <c r="S304" s="21">
        <f aca="true" t="shared" si="99" ref="S304:S333">IF(O304&lt;0,IF(Q304=0,0,IF(OR(O304=0,M304=0),"N.M.",IF(ABS(Q304/O304)&gt;=10,"N.M.",Q304/(-O304)))),IF(Q304=0,0,IF(OR(O304=0,M304=0),"N.M.",IF(ABS(Q304/O304)&gt;=10,"N.M.",Q304/O304))))</f>
        <v>-0.3721972313676365</v>
      </c>
      <c r="U304" s="9">
        <v>179088.635</v>
      </c>
      <c r="W304" s="9">
        <v>285262.576</v>
      </c>
      <c r="Y304" s="9">
        <f aca="true" t="shared" si="100" ref="Y304:Y333">(+U304-W304)</f>
        <v>-106173.94099999999</v>
      </c>
      <c r="AA304" s="21">
        <f aca="true" t="shared" si="101" ref="AA304:AA333">IF(W304&lt;0,IF(Y304=0,0,IF(OR(W304=0,U304=0),"N.M.",IF(ABS(Y304/W304)&gt;=10,"N.M.",Y304/(-W304)))),IF(Y304=0,0,IF(OR(W304=0,U304=0),"N.M.",IF(ABS(Y304/W304)&gt;=10,"N.M.",Y304/W304))))</f>
        <v>-0.3721972313676365</v>
      </c>
      <c r="AC304" s="9">
        <v>835303.358</v>
      </c>
      <c r="AE304" s="9">
        <v>1256167.206</v>
      </c>
      <c r="AG304" s="9">
        <f aca="true" t="shared" si="102" ref="AG304:AG333">(+AC304-AE304)</f>
        <v>-420863.848</v>
      </c>
      <c r="AI304" s="21">
        <f aca="true" t="shared" si="103" ref="AI304:AI333">IF(AE304&lt;0,IF(AG304=0,0,IF(OR(AE304=0,AC304=0),"N.M.",IF(ABS(AG304/AE304)&gt;=10,"N.M.",AG304/(-AE304)))),IF(AG304=0,0,IF(OR(AE304=0,AC304=0),"N.M.",IF(ABS(AG304/AE304)&gt;=10,"N.M.",AG304/AE304))))</f>
        <v>-0.3350380793176032</v>
      </c>
    </row>
    <row r="305" spans="1:35" ht="12.75" outlineLevel="1">
      <c r="A305" s="1" t="s">
        <v>761</v>
      </c>
      <c r="B305" s="16" t="s">
        <v>762</v>
      </c>
      <c r="C305" s="1" t="s">
        <v>1228</v>
      </c>
      <c r="E305" s="5">
        <v>66455.638</v>
      </c>
      <c r="G305" s="5">
        <v>92774.102</v>
      </c>
      <c r="I305" s="9">
        <f t="shared" si="96"/>
        <v>-26318.463999999993</v>
      </c>
      <c r="K305" s="21">
        <f t="shared" si="97"/>
        <v>-0.28368330636064787</v>
      </c>
      <c r="M305" s="9">
        <v>91049.725</v>
      </c>
      <c r="O305" s="9">
        <v>217492.874</v>
      </c>
      <c r="Q305" s="9">
        <f t="shared" si="98"/>
        <v>-126443.149</v>
      </c>
      <c r="S305" s="21">
        <f t="shared" si="99"/>
        <v>-0.5813668589436176</v>
      </c>
      <c r="U305" s="9">
        <v>91049.725</v>
      </c>
      <c r="W305" s="9">
        <v>217492.874</v>
      </c>
      <c r="Y305" s="9">
        <f t="shared" si="100"/>
        <v>-126443.149</v>
      </c>
      <c r="AA305" s="21">
        <f t="shared" si="101"/>
        <v>-0.5813668589436176</v>
      </c>
      <c r="AC305" s="9">
        <v>715777.951</v>
      </c>
      <c r="AE305" s="9">
        <v>628580.206</v>
      </c>
      <c r="AG305" s="9">
        <f t="shared" si="102"/>
        <v>87197.745</v>
      </c>
      <c r="AI305" s="21">
        <f t="shared" si="103"/>
        <v>0.13872174810417112</v>
      </c>
    </row>
    <row r="306" spans="1:35" ht="12.75" outlineLevel="1">
      <c r="A306" s="1" t="s">
        <v>763</v>
      </c>
      <c r="B306" s="16" t="s">
        <v>764</v>
      </c>
      <c r="C306" s="1" t="s">
        <v>1229</v>
      </c>
      <c r="E306" s="5">
        <v>916870.396</v>
      </c>
      <c r="G306" s="5">
        <v>462663.831</v>
      </c>
      <c r="I306" s="9">
        <f t="shared" si="96"/>
        <v>454206.56499999994</v>
      </c>
      <c r="K306" s="21">
        <f t="shared" si="97"/>
        <v>0.9817204945938381</v>
      </c>
      <c r="M306" s="9">
        <v>2165703.001</v>
      </c>
      <c r="O306" s="9">
        <v>1306028.138</v>
      </c>
      <c r="Q306" s="9">
        <f t="shared" si="98"/>
        <v>859674.8630000001</v>
      </c>
      <c r="S306" s="21">
        <f t="shared" si="99"/>
        <v>0.6582360961353193</v>
      </c>
      <c r="U306" s="9">
        <v>2165703.001</v>
      </c>
      <c r="W306" s="9">
        <v>1306028.138</v>
      </c>
      <c r="Y306" s="9">
        <f t="shared" si="100"/>
        <v>859674.8630000001</v>
      </c>
      <c r="AA306" s="21">
        <f t="shared" si="101"/>
        <v>0.6582360961353193</v>
      </c>
      <c r="AC306" s="9">
        <v>8682202.52</v>
      </c>
      <c r="AE306" s="9">
        <v>7695923.363</v>
      </c>
      <c r="AG306" s="9">
        <f t="shared" si="102"/>
        <v>986279.1569999997</v>
      </c>
      <c r="AI306" s="21">
        <f t="shared" si="103"/>
        <v>0.1281560522992957</v>
      </c>
    </row>
    <row r="307" spans="1:35" ht="12.75" outlineLevel="1">
      <c r="A307" s="1" t="s">
        <v>765</v>
      </c>
      <c r="B307" s="16" t="s">
        <v>766</v>
      </c>
      <c r="C307" s="1" t="s">
        <v>1230</v>
      </c>
      <c r="E307" s="5">
        <v>172621.427</v>
      </c>
      <c r="G307" s="5">
        <v>89085.714</v>
      </c>
      <c r="I307" s="9">
        <f t="shared" si="96"/>
        <v>83535.71299999999</v>
      </c>
      <c r="K307" s="21">
        <f t="shared" si="97"/>
        <v>0.9377004375808222</v>
      </c>
      <c r="M307" s="9">
        <v>350570.396</v>
      </c>
      <c r="O307" s="9">
        <v>254015.901</v>
      </c>
      <c r="Q307" s="9">
        <f t="shared" si="98"/>
        <v>96554.495</v>
      </c>
      <c r="S307" s="21">
        <f t="shared" si="99"/>
        <v>0.3801120111768121</v>
      </c>
      <c r="U307" s="9">
        <v>350570.396</v>
      </c>
      <c r="W307" s="9">
        <v>254015.901</v>
      </c>
      <c r="Y307" s="9">
        <f t="shared" si="100"/>
        <v>96554.495</v>
      </c>
      <c r="AA307" s="21">
        <f t="shared" si="101"/>
        <v>0.3801120111768121</v>
      </c>
      <c r="AC307" s="9">
        <v>2325721.2660000003</v>
      </c>
      <c r="AE307" s="9">
        <v>1498654.598</v>
      </c>
      <c r="AG307" s="9">
        <f t="shared" si="102"/>
        <v>827066.6680000003</v>
      </c>
      <c r="AI307" s="21">
        <f t="shared" si="103"/>
        <v>0.5518727724879007</v>
      </c>
    </row>
    <row r="308" spans="1:35" ht="12.75" outlineLevel="1">
      <c r="A308" s="1" t="s">
        <v>767</v>
      </c>
      <c r="B308" s="16" t="s">
        <v>768</v>
      </c>
      <c r="C308" s="1" t="s">
        <v>1231</v>
      </c>
      <c r="E308" s="5">
        <v>44219.482</v>
      </c>
      <c r="G308" s="5">
        <v>92864.841</v>
      </c>
      <c r="I308" s="9">
        <f t="shared" si="96"/>
        <v>-48645.359</v>
      </c>
      <c r="K308" s="21">
        <f t="shared" si="97"/>
        <v>-0.5238296698316642</v>
      </c>
      <c r="M308" s="9">
        <v>172582.814</v>
      </c>
      <c r="O308" s="9">
        <v>146427.729</v>
      </c>
      <c r="Q308" s="9">
        <f t="shared" si="98"/>
        <v>26155.08500000002</v>
      </c>
      <c r="S308" s="21">
        <f t="shared" si="99"/>
        <v>0.17862112032072847</v>
      </c>
      <c r="U308" s="9">
        <v>172582.814</v>
      </c>
      <c r="W308" s="9">
        <v>146427.729</v>
      </c>
      <c r="Y308" s="9">
        <f t="shared" si="100"/>
        <v>26155.08500000002</v>
      </c>
      <c r="AA308" s="21">
        <f t="shared" si="101"/>
        <v>0.17862112032072847</v>
      </c>
      <c r="AC308" s="9">
        <v>633303.146</v>
      </c>
      <c r="AE308" s="9">
        <v>457023.50299999997</v>
      </c>
      <c r="AG308" s="9">
        <f t="shared" si="102"/>
        <v>176279.64299999998</v>
      </c>
      <c r="AI308" s="21">
        <f t="shared" si="103"/>
        <v>0.38571242363437047</v>
      </c>
    </row>
    <row r="309" spans="1:35" ht="12.75" outlineLevel="1">
      <c r="A309" s="1" t="s">
        <v>769</v>
      </c>
      <c r="B309" s="16" t="s">
        <v>770</v>
      </c>
      <c r="C309" s="1" t="s">
        <v>1227</v>
      </c>
      <c r="E309" s="5">
        <v>17710.87</v>
      </c>
      <c r="G309" s="5">
        <v>8844.55</v>
      </c>
      <c r="I309" s="9">
        <f t="shared" si="96"/>
        <v>8866.32</v>
      </c>
      <c r="K309" s="21">
        <f t="shared" si="97"/>
        <v>1.0024614027847658</v>
      </c>
      <c r="M309" s="9">
        <v>33343.45</v>
      </c>
      <c r="O309" s="9">
        <v>24901.1</v>
      </c>
      <c r="Q309" s="9">
        <f t="shared" si="98"/>
        <v>8442.349999999999</v>
      </c>
      <c r="S309" s="21">
        <f t="shared" si="99"/>
        <v>0.339035223343547</v>
      </c>
      <c r="U309" s="9">
        <v>33343.45</v>
      </c>
      <c r="W309" s="9">
        <v>24901.1</v>
      </c>
      <c r="Y309" s="9">
        <f t="shared" si="100"/>
        <v>8442.349999999999</v>
      </c>
      <c r="AA309" s="21">
        <f t="shared" si="101"/>
        <v>0.339035223343547</v>
      </c>
      <c r="AC309" s="9">
        <v>98715.07</v>
      </c>
      <c r="AE309" s="9">
        <v>122937.797</v>
      </c>
      <c r="AG309" s="9">
        <f t="shared" si="102"/>
        <v>-24222.727</v>
      </c>
      <c r="AI309" s="21">
        <f t="shared" si="103"/>
        <v>-0.19703238215664462</v>
      </c>
    </row>
    <row r="310" spans="1:35" ht="12.75" outlineLevel="1">
      <c r="A310" s="1" t="s">
        <v>771</v>
      </c>
      <c r="B310" s="16" t="s">
        <v>772</v>
      </c>
      <c r="C310" s="1" t="s">
        <v>1228</v>
      </c>
      <c r="E310" s="5">
        <v>906.581</v>
      </c>
      <c r="G310" s="5">
        <v>1763.3580000000002</v>
      </c>
      <c r="I310" s="9">
        <f t="shared" si="96"/>
        <v>-856.7770000000002</v>
      </c>
      <c r="K310" s="21">
        <f t="shared" si="97"/>
        <v>-0.4858780803444338</v>
      </c>
      <c r="M310" s="9">
        <v>11235.595</v>
      </c>
      <c r="O310" s="9">
        <v>2583.694</v>
      </c>
      <c r="Q310" s="9">
        <f t="shared" si="98"/>
        <v>8651.901</v>
      </c>
      <c r="S310" s="21">
        <f t="shared" si="99"/>
        <v>3.348655452232346</v>
      </c>
      <c r="U310" s="9">
        <v>11235.595</v>
      </c>
      <c r="W310" s="9">
        <v>2583.694</v>
      </c>
      <c r="Y310" s="9">
        <f t="shared" si="100"/>
        <v>8651.901</v>
      </c>
      <c r="AA310" s="21">
        <f t="shared" si="101"/>
        <v>3.348655452232346</v>
      </c>
      <c r="AC310" s="9">
        <v>20400.177</v>
      </c>
      <c r="AE310" s="9">
        <v>14151.886999999999</v>
      </c>
      <c r="AG310" s="9">
        <f t="shared" si="102"/>
        <v>6248.290000000001</v>
      </c>
      <c r="AI310" s="21">
        <f t="shared" si="103"/>
        <v>0.44151638576537544</v>
      </c>
    </row>
    <row r="311" spans="1:35" ht="12.75" outlineLevel="1">
      <c r="A311" s="1" t="s">
        <v>773</v>
      </c>
      <c r="B311" s="16" t="s">
        <v>774</v>
      </c>
      <c r="C311" s="1" t="s">
        <v>1232</v>
      </c>
      <c r="E311" s="5">
        <v>788.19</v>
      </c>
      <c r="G311" s="5">
        <v>0</v>
      </c>
      <c r="I311" s="9">
        <f t="shared" si="96"/>
        <v>788.19</v>
      </c>
      <c r="K311" s="21" t="str">
        <f t="shared" si="97"/>
        <v>N.M.</v>
      </c>
      <c r="M311" s="9">
        <v>2078.66</v>
      </c>
      <c r="O311" s="9">
        <v>0</v>
      </c>
      <c r="Q311" s="9">
        <f t="shared" si="98"/>
        <v>2078.66</v>
      </c>
      <c r="S311" s="21" t="str">
        <f t="shared" si="99"/>
        <v>N.M.</v>
      </c>
      <c r="U311" s="9">
        <v>2078.66</v>
      </c>
      <c r="W311" s="9">
        <v>0</v>
      </c>
      <c r="Y311" s="9">
        <f t="shared" si="100"/>
        <v>2078.66</v>
      </c>
      <c r="AA311" s="21" t="str">
        <f t="shared" si="101"/>
        <v>N.M.</v>
      </c>
      <c r="AC311" s="9">
        <v>38308.757</v>
      </c>
      <c r="AE311" s="9">
        <v>0</v>
      </c>
      <c r="AG311" s="9">
        <f t="shared" si="102"/>
        <v>38308.757</v>
      </c>
      <c r="AI311" s="21" t="str">
        <f t="shared" si="103"/>
        <v>N.M.</v>
      </c>
    </row>
    <row r="312" spans="1:35" ht="12.75" outlineLevel="1">
      <c r="A312" s="1" t="s">
        <v>775</v>
      </c>
      <c r="B312" s="16" t="s">
        <v>776</v>
      </c>
      <c r="C312" s="1" t="s">
        <v>1233</v>
      </c>
      <c r="E312" s="5">
        <v>8194.33</v>
      </c>
      <c r="G312" s="5">
        <v>0</v>
      </c>
      <c r="I312" s="9">
        <f t="shared" si="96"/>
        <v>8194.33</v>
      </c>
      <c r="K312" s="21" t="str">
        <f t="shared" si="97"/>
        <v>N.M.</v>
      </c>
      <c r="M312" s="9">
        <v>18486.87</v>
      </c>
      <c r="O312" s="9">
        <v>0</v>
      </c>
      <c r="Q312" s="9">
        <f t="shared" si="98"/>
        <v>18486.87</v>
      </c>
      <c r="S312" s="21" t="str">
        <f t="shared" si="99"/>
        <v>N.M.</v>
      </c>
      <c r="U312" s="9">
        <v>18486.87</v>
      </c>
      <c r="W312" s="9">
        <v>0</v>
      </c>
      <c r="Y312" s="9">
        <f t="shared" si="100"/>
        <v>18486.87</v>
      </c>
      <c r="AA312" s="21" t="str">
        <f t="shared" si="101"/>
        <v>N.M.</v>
      </c>
      <c r="AC312" s="9">
        <v>116070.41</v>
      </c>
      <c r="AE312" s="9">
        <v>0</v>
      </c>
      <c r="AG312" s="9">
        <f t="shared" si="102"/>
        <v>116070.41</v>
      </c>
      <c r="AI312" s="21" t="str">
        <f t="shared" si="103"/>
        <v>N.M.</v>
      </c>
    </row>
    <row r="313" spans="1:35" ht="12.75" outlineLevel="1">
      <c r="A313" s="1" t="s">
        <v>777</v>
      </c>
      <c r="B313" s="16" t="s">
        <v>778</v>
      </c>
      <c r="C313" s="1" t="s">
        <v>1234</v>
      </c>
      <c r="E313" s="5">
        <v>635.17</v>
      </c>
      <c r="G313" s="5">
        <v>0</v>
      </c>
      <c r="I313" s="9">
        <f t="shared" si="96"/>
        <v>635.17</v>
      </c>
      <c r="K313" s="21" t="str">
        <f t="shared" si="97"/>
        <v>N.M.</v>
      </c>
      <c r="M313" s="9">
        <v>1357.53</v>
      </c>
      <c r="O313" s="9">
        <v>0</v>
      </c>
      <c r="Q313" s="9">
        <f t="shared" si="98"/>
        <v>1357.53</v>
      </c>
      <c r="S313" s="21" t="str">
        <f t="shared" si="99"/>
        <v>N.M.</v>
      </c>
      <c r="U313" s="9">
        <v>1357.53</v>
      </c>
      <c r="W313" s="9">
        <v>0</v>
      </c>
      <c r="Y313" s="9">
        <f t="shared" si="100"/>
        <v>1357.53</v>
      </c>
      <c r="AA313" s="21" t="str">
        <f t="shared" si="101"/>
        <v>N.M.</v>
      </c>
      <c r="AC313" s="9">
        <v>80124.034</v>
      </c>
      <c r="AE313" s="9">
        <v>0</v>
      </c>
      <c r="AG313" s="9">
        <f t="shared" si="102"/>
        <v>80124.034</v>
      </c>
      <c r="AI313" s="21" t="str">
        <f t="shared" si="103"/>
        <v>N.M.</v>
      </c>
    </row>
    <row r="314" spans="1:35" ht="12.75" outlineLevel="1">
      <c r="A314" s="1" t="s">
        <v>779</v>
      </c>
      <c r="B314" s="16" t="s">
        <v>780</v>
      </c>
      <c r="C314" s="1" t="s">
        <v>1235</v>
      </c>
      <c r="E314" s="5">
        <v>95634.48</v>
      </c>
      <c r="G314" s="5">
        <v>67036.816</v>
      </c>
      <c r="I314" s="9">
        <f t="shared" si="96"/>
        <v>28597.66399999999</v>
      </c>
      <c r="K314" s="21">
        <f t="shared" si="97"/>
        <v>0.4265963944349622</v>
      </c>
      <c r="M314" s="9">
        <v>307096.255</v>
      </c>
      <c r="O314" s="9">
        <v>172565.403</v>
      </c>
      <c r="Q314" s="9">
        <f t="shared" si="98"/>
        <v>134530.852</v>
      </c>
      <c r="S314" s="21">
        <f t="shared" si="99"/>
        <v>0.7795934159525593</v>
      </c>
      <c r="U314" s="9">
        <v>307096.255</v>
      </c>
      <c r="W314" s="9">
        <v>172565.403</v>
      </c>
      <c r="Y314" s="9">
        <f t="shared" si="100"/>
        <v>134530.852</v>
      </c>
      <c r="AA314" s="21">
        <f t="shared" si="101"/>
        <v>0.7795934159525593</v>
      </c>
      <c r="AC314" s="9">
        <v>908859.85</v>
      </c>
      <c r="AE314" s="9">
        <v>749821.6980000001</v>
      </c>
      <c r="AG314" s="9">
        <f t="shared" si="102"/>
        <v>159038.15199999989</v>
      </c>
      <c r="AI314" s="21">
        <f t="shared" si="103"/>
        <v>0.21210129344643194</v>
      </c>
    </row>
    <row r="315" spans="1:35" ht="12.75" outlineLevel="1">
      <c r="A315" s="1" t="s">
        <v>781</v>
      </c>
      <c r="B315" s="16" t="s">
        <v>782</v>
      </c>
      <c r="C315" s="1" t="s">
        <v>1236</v>
      </c>
      <c r="E315" s="5">
        <v>178586.708</v>
      </c>
      <c r="G315" s="5">
        <v>125421.015</v>
      </c>
      <c r="I315" s="9">
        <f t="shared" si="96"/>
        <v>53165.693000000014</v>
      </c>
      <c r="K315" s="21">
        <f t="shared" si="97"/>
        <v>0.42389780532393245</v>
      </c>
      <c r="M315" s="9">
        <v>564990.59</v>
      </c>
      <c r="O315" s="9">
        <v>548594.325</v>
      </c>
      <c r="Q315" s="9">
        <f t="shared" si="98"/>
        <v>16396.265000000014</v>
      </c>
      <c r="S315" s="21">
        <f t="shared" si="99"/>
        <v>0.029887777275129514</v>
      </c>
      <c r="U315" s="9">
        <v>564990.59</v>
      </c>
      <c r="W315" s="9">
        <v>548594.325</v>
      </c>
      <c r="Y315" s="9">
        <f t="shared" si="100"/>
        <v>16396.265000000014</v>
      </c>
      <c r="AA315" s="21">
        <f t="shared" si="101"/>
        <v>0.029887777275129514</v>
      </c>
      <c r="AC315" s="9">
        <v>3991876.972</v>
      </c>
      <c r="AE315" s="9">
        <v>2891058.5190000003</v>
      </c>
      <c r="AG315" s="9">
        <f t="shared" si="102"/>
        <v>1100818.4529999997</v>
      </c>
      <c r="AI315" s="21">
        <f t="shared" si="103"/>
        <v>0.3807665758978709</v>
      </c>
    </row>
    <row r="316" spans="1:35" ht="12.75" outlineLevel="1">
      <c r="A316" s="1" t="s">
        <v>783</v>
      </c>
      <c r="B316" s="16" t="s">
        <v>784</v>
      </c>
      <c r="C316" s="1" t="s">
        <v>1237</v>
      </c>
      <c r="E316" s="5">
        <v>0</v>
      </c>
      <c r="G316" s="5">
        <v>0</v>
      </c>
      <c r="I316" s="9">
        <f t="shared" si="96"/>
        <v>0</v>
      </c>
      <c r="K316" s="21">
        <f t="shared" si="97"/>
        <v>0</v>
      </c>
      <c r="M316" s="9">
        <v>0</v>
      </c>
      <c r="O316" s="9">
        <v>0</v>
      </c>
      <c r="Q316" s="9">
        <f t="shared" si="98"/>
        <v>0</v>
      </c>
      <c r="S316" s="21">
        <f t="shared" si="99"/>
        <v>0</v>
      </c>
      <c r="U316" s="9">
        <v>0</v>
      </c>
      <c r="W316" s="9">
        <v>0</v>
      </c>
      <c r="Y316" s="9">
        <f t="shared" si="100"/>
        <v>0</v>
      </c>
      <c r="AA316" s="21">
        <f t="shared" si="101"/>
        <v>0</v>
      </c>
      <c r="AC316" s="9">
        <v>0</v>
      </c>
      <c r="AE316" s="9">
        <v>-1.292</v>
      </c>
      <c r="AG316" s="9">
        <f t="shared" si="102"/>
        <v>1.292</v>
      </c>
      <c r="AI316" s="21" t="str">
        <f t="shared" si="103"/>
        <v>N.M.</v>
      </c>
    </row>
    <row r="317" spans="1:35" ht="12.75" outlineLevel="1">
      <c r="A317" s="1" t="s">
        <v>785</v>
      </c>
      <c r="B317" s="16" t="s">
        <v>786</v>
      </c>
      <c r="C317" s="1" t="s">
        <v>1238</v>
      </c>
      <c r="E317" s="5">
        <v>3128.284</v>
      </c>
      <c r="G317" s="5">
        <v>768.105</v>
      </c>
      <c r="I317" s="9">
        <f t="shared" si="96"/>
        <v>2360.179</v>
      </c>
      <c r="K317" s="21">
        <f t="shared" si="97"/>
        <v>3.0727296398278883</v>
      </c>
      <c r="M317" s="9">
        <v>5160.195000000001</v>
      </c>
      <c r="O317" s="9">
        <v>2684.978</v>
      </c>
      <c r="Q317" s="9">
        <f t="shared" si="98"/>
        <v>2475.2170000000006</v>
      </c>
      <c r="S317" s="21">
        <f t="shared" si="99"/>
        <v>0.9218760824111037</v>
      </c>
      <c r="U317" s="9">
        <v>5160.195000000001</v>
      </c>
      <c r="W317" s="9">
        <v>2684.978</v>
      </c>
      <c r="Y317" s="9">
        <f t="shared" si="100"/>
        <v>2475.2170000000006</v>
      </c>
      <c r="AA317" s="21">
        <f t="shared" si="101"/>
        <v>0.9218760824111037</v>
      </c>
      <c r="AC317" s="9">
        <v>7769.256000000001</v>
      </c>
      <c r="AE317" s="9">
        <v>16259.672999999999</v>
      </c>
      <c r="AG317" s="9">
        <f t="shared" si="102"/>
        <v>-8490.416999999998</v>
      </c>
      <c r="AI317" s="21">
        <f t="shared" si="103"/>
        <v>-0.5221763684915434</v>
      </c>
    </row>
    <row r="318" spans="1:35" ht="12.75" outlineLevel="1">
      <c r="A318" s="1" t="s">
        <v>787</v>
      </c>
      <c r="B318" s="16" t="s">
        <v>788</v>
      </c>
      <c r="C318" s="1" t="s">
        <v>1227</v>
      </c>
      <c r="E318" s="5">
        <v>859.0730000000001</v>
      </c>
      <c r="G318" s="5">
        <v>479.127</v>
      </c>
      <c r="I318" s="9">
        <f t="shared" si="96"/>
        <v>379.9460000000001</v>
      </c>
      <c r="K318" s="21">
        <f t="shared" si="97"/>
        <v>0.7929964289217682</v>
      </c>
      <c r="M318" s="9">
        <v>1834.837</v>
      </c>
      <c r="O318" s="9">
        <v>2101.1710000000003</v>
      </c>
      <c r="Q318" s="9">
        <f t="shared" si="98"/>
        <v>-266.3340000000003</v>
      </c>
      <c r="S318" s="21">
        <f t="shared" si="99"/>
        <v>-0.12675503326478438</v>
      </c>
      <c r="U318" s="9">
        <v>1834.837</v>
      </c>
      <c r="W318" s="9">
        <v>2101.1710000000003</v>
      </c>
      <c r="Y318" s="9">
        <f t="shared" si="100"/>
        <v>-266.3340000000003</v>
      </c>
      <c r="AA318" s="21">
        <f t="shared" si="101"/>
        <v>-0.12675503326478438</v>
      </c>
      <c r="AC318" s="9">
        <v>7006.058000000001</v>
      </c>
      <c r="AE318" s="9">
        <v>10496.582</v>
      </c>
      <c r="AG318" s="9">
        <f t="shared" si="102"/>
        <v>-3490.5239999999994</v>
      </c>
      <c r="AI318" s="21">
        <f t="shared" si="103"/>
        <v>-0.3325391065396335</v>
      </c>
    </row>
    <row r="319" spans="1:35" ht="12.75" outlineLevel="1">
      <c r="A319" s="1" t="s">
        <v>789</v>
      </c>
      <c r="B319" s="16" t="s">
        <v>790</v>
      </c>
      <c r="C319" s="1" t="s">
        <v>1228</v>
      </c>
      <c r="E319" s="5">
        <v>73.82600000000001</v>
      </c>
      <c r="G319" s="5">
        <v>7181.2570000000005</v>
      </c>
      <c r="I319" s="9">
        <f t="shared" si="96"/>
        <v>-7107.4310000000005</v>
      </c>
      <c r="K319" s="21">
        <f t="shared" si="97"/>
        <v>-0.9897196270792147</v>
      </c>
      <c r="M319" s="9">
        <v>3578.6150000000002</v>
      </c>
      <c r="O319" s="9">
        <v>8187.909000000001</v>
      </c>
      <c r="Q319" s="9">
        <f t="shared" si="98"/>
        <v>-4609.294</v>
      </c>
      <c r="S319" s="21">
        <f t="shared" si="99"/>
        <v>-0.5629390849360929</v>
      </c>
      <c r="U319" s="9">
        <v>3578.6150000000002</v>
      </c>
      <c r="W319" s="9">
        <v>8187.909000000001</v>
      </c>
      <c r="Y319" s="9">
        <f t="shared" si="100"/>
        <v>-4609.294</v>
      </c>
      <c r="AA319" s="21">
        <f t="shared" si="101"/>
        <v>-0.5629390849360929</v>
      </c>
      <c r="AC319" s="9">
        <v>37107.848</v>
      </c>
      <c r="AE319" s="9">
        <v>14481.031</v>
      </c>
      <c r="AG319" s="9">
        <f t="shared" si="102"/>
        <v>22626.816999999995</v>
      </c>
      <c r="AI319" s="21">
        <f t="shared" si="103"/>
        <v>1.562514229822448</v>
      </c>
    </row>
    <row r="320" spans="1:35" ht="12.75" outlineLevel="1">
      <c r="A320" s="1" t="s">
        <v>791</v>
      </c>
      <c r="B320" s="16" t="s">
        <v>792</v>
      </c>
      <c r="C320" s="1" t="s">
        <v>1235</v>
      </c>
      <c r="E320" s="5">
        <v>59192.297</v>
      </c>
      <c r="G320" s="5">
        <v>118587.327</v>
      </c>
      <c r="I320" s="9">
        <f t="shared" si="96"/>
        <v>-59395.030000000006</v>
      </c>
      <c r="K320" s="21">
        <f t="shared" si="97"/>
        <v>-0.500854783580711</v>
      </c>
      <c r="M320" s="9">
        <v>188260.68</v>
      </c>
      <c r="O320" s="9">
        <v>256595.196</v>
      </c>
      <c r="Q320" s="9">
        <f t="shared" si="98"/>
        <v>-68334.516</v>
      </c>
      <c r="S320" s="21">
        <f t="shared" si="99"/>
        <v>-0.26631253065236654</v>
      </c>
      <c r="U320" s="9">
        <v>188260.68</v>
      </c>
      <c r="W320" s="9">
        <v>256595.196</v>
      </c>
      <c r="Y320" s="9">
        <f t="shared" si="100"/>
        <v>-68334.516</v>
      </c>
      <c r="AA320" s="21">
        <f t="shared" si="101"/>
        <v>-0.26631253065236654</v>
      </c>
      <c r="AC320" s="9">
        <v>825394.744</v>
      </c>
      <c r="AE320" s="9">
        <v>790938.09</v>
      </c>
      <c r="AG320" s="9">
        <f t="shared" si="102"/>
        <v>34456.65399999998</v>
      </c>
      <c r="AI320" s="21">
        <f t="shared" si="103"/>
        <v>0.04356428706069774</v>
      </c>
    </row>
    <row r="321" spans="1:35" ht="12.75" outlineLevel="1">
      <c r="A321" s="1" t="s">
        <v>793</v>
      </c>
      <c r="B321" s="16" t="s">
        <v>794</v>
      </c>
      <c r="C321" s="1" t="s">
        <v>1236</v>
      </c>
      <c r="E321" s="5">
        <v>815556.464</v>
      </c>
      <c r="G321" s="5">
        <v>1385612.011</v>
      </c>
      <c r="I321" s="9">
        <f t="shared" si="96"/>
        <v>-570055.5469999999</v>
      </c>
      <c r="K321" s="21">
        <f t="shared" si="97"/>
        <v>-0.4114106564279775</v>
      </c>
      <c r="M321" s="9">
        <v>3317592.399</v>
      </c>
      <c r="O321" s="9">
        <v>3186567.347</v>
      </c>
      <c r="Q321" s="9">
        <f t="shared" si="98"/>
        <v>131025.05200000014</v>
      </c>
      <c r="S321" s="21">
        <f t="shared" si="99"/>
        <v>0.041117929650334846</v>
      </c>
      <c r="U321" s="9">
        <v>3317592.399</v>
      </c>
      <c r="W321" s="9">
        <v>3186567.347</v>
      </c>
      <c r="Y321" s="9">
        <f t="shared" si="100"/>
        <v>131025.05200000014</v>
      </c>
      <c r="AA321" s="21">
        <f t="shared" si="101"/>
        <v>0.041117929650334846</v>
      </c>
      <c r="AC321" s="9">
        <v>14155598.278</v>
      </c>
      <c r="AE321" s="9">
        <v>12875616.223000001</v>
      </c>
      <c r="AG321" s="9">
        <f t="shared" si="102"/>
        <v>1279982.0549999997</v>
      </c>
      <c r="AI321" s="21">
        <f t="shared" si="103"/>
        <v>0.09941132391889246</v>
      </c>
    </row>
    <row r="322" spans="1:35" ht="12.75" outlineLevel="1">
      <c r="A322" s="1" t="s">
        <v>795</v>
      </c>
      <c r="B322" s="16" t="s">
        <v>796</v>
      </c>
      <c r="C322" s="1" t="s">
        <v>1239</v>
      </c>
      <c r="E322" s="5">
        <v>6304.569</v>
      </c>
      <c r="G322" s="5">
        <v>15255.481</v>
      </c>
      <c r="I322" s="9">
        <f t="shared" si="96"/>
        <v>-8950.912</v>
      </c>
      <c r="K322" s="21">
        <f t="shared" si="97"/>
        <v>-0.5867341711480615</v>
      </c>
      <c r="M322" s="9">
        <v>16145.913</v>
      </c>
      <c r="O322" s="9">
        <v>31495.975</v>
      </c>
      <c r="Q322" s="9">
        <f t="shared" si="98"/>
        <v>-15350.061999999998</v>
      </c>
      <c r="S322" s="21">
        <f t="shared" si="99"/>
        <v>-0.48736583007828777</v>
      </c>
      <c r="U322" s="9">
        <v>16145.913</v>
      </c>
      <c r="W322" s="9">
        <v>31495.975</v>
      </c>
      <c r="Y322" s="9">
        <f t="shared" si="100"/>
        <v>-15350.061999999998</v>
      </c>
      <c r="AA322" s="21">
        <f t="shared" si="101"/>
        <v>-0.48736583007828777</v>
      </c>
      <c r="AC322" s="9">
        <v>85465.097</v>
      </c>
      <c r="AE322" s="9">
        <v>95432.216</v>
      </c>
      <c r="AG322" s="9">
        <f t="shared" si="102"/>
        <v>-9967.119000000006</v>
      </c>
      <c r="AI322" s="21">
        <f t="shared" si="103"/>
        <v>-0.10444186898059672</v>
      </c>
    </row>
    <row r="323" spans="1:35" ht="12.75" outlineLevel="1">
      <c r="A323" s="1" t="s">
        <v>797</v>
      </c>
      <c r="B323" s="16" t="s">
        <v>798</v>
      </c>
      <c r="C323" s="1" t="s">
        <v>1237</v>
      </c>
      <c r="E323" s="5">
        <v>27585.854</v>
      </c>
      <c r="G323" s="5">
        <v>18354.998</v>
      </c>
      <c r="I323" s="9">
        <f t="shared" si="96"/>
        <v>9230.856</v>
      </c>
      <c r="K323" s="21">
        <f t="shared" si="97"/>
        <v>0.5029069466528953</v>
      </c>
      <c r="M323" s="9">
        <v>61997.055</v>
      </c>
      <c r="O323" s="9">
        <v>54324.687</v>
      </c>
      <c r="Q323" s="9">
        <f t="shared" si="98"/>
        <v>7672.368000000002</v>
      </c>
      <c r="S323" s="21">
        <f t="shared" si="99"/>
        <v>0.1412317018964141</v>
      </c>
      <c r="U323" s="9">
        <v>61997.055</v>
      </c>
      <c r="W323" s="9">
        <v>54324.687</v>
      </c>
      <c r="Y323" s="9">
        <f t="shared" si="100"/>
        <v>7672.368000000002</v>
      </c>
      <c r="AA323" s="21">
        <f t="shared" si="101"/>
        <v>0.1412317018964141</v>
      </c>
      <c r="AC323" s="9">
        <v>242691.86</v>
      </c>
      <c r="AE323" s="9">
        <v>200388.095</v>
      </c>
      <c r="AG323" s="9">
        <f t="shared" si="102"/>
        <v>42303.764999999985</v>
      </c>
      <c r="AI323" s="21">
        <f t="shared" si="103"/>
        <v>0.21110917292766312</v>
      </c>
    </row>
    <row r="324" spans="1:35" ht="12.75" outlineLevel="1">
      <c r="A324" s="1" t="s">
        <v>799</v>
      </c>
      <c r="B324" s="16" t="s">
        <v>800</v>
      </c>
      <c r="C324" s="1" t="s">
        <v>1240</v>
      </c>
      <c r="E324" s="5">
        <v>93211.91100000001</v>
      </c>
      <c r="G324" s="5">
        <v>44233.142</v>
      </c>
      <c r="I324" s="9">
        <f t="shared" si="96"/>
        <v>48978.76900000001</v>
      </c>
      <c r="K324" s="21">
        <f t="shared" si="97"/>
        <v>1.1072866811044082</v>
      </c>
      <c r="M324" s="9">
        <v>231777.36</v>
      </c>
      <c r="O324" s="9">
        <v>116899.823</v>
      </c>
      <c r="Q324" s="9">
        <f t="shared" si="98"/>
        <v>114877.53699999998</v>
      </c>
      <c r="S324" s="21">
        <f t="shared" si="99"/>
        <v>0.9827006923697393</v>
      </c>
      <c r="U324" s="9">
        <v>231777.36</v>
      </c>
      <c r="W324" s="9">
        <v>116899.823</v>
      </c>
      <c r="Y324" s="9">
        <f t="shared" si="100"/>
        <v>114877.53699999998</v>
      </c>
      <c r="AA324" s="21">
        <f t="shared" si="101"/>
        <v>0.9827006923697393</v>
      </c>
      <c r="AC324" s="9">
        <v>681360.126</v>
      </c>
      <c r="AE324" s="9">
        <v>480922.51600000006</v>
      </c>
      <c r="AG324" s="9">
        <f t="shared" si="102"/>
        <v>200437.61</v>
      </c>
      <c r="AI324" s="21">
        <f t="shared" si="103"/>
        <v>0.4167773463116457</v>
      </c>
    </row>
    <row r="325" spans="1:35" ht="12.75" outlineLevel="1">
      <c r="A325" s="1" t="s">
        <v>801</v>
      </c>
      <c r="B325" s="16" t="s">
        <v>802</v>
      </c>
      <c r="C325" s="1" t="s">
        <v>1241</v>
      </c>
      <c r="E325" s="5">
        <v>8692.347</v>
      </c>
      <c r="G325" s="5">
        <v>5334.028</v>
      </c>
      <c r="I325" s="9">
        <f t="shared" si="96"/>
        <v>3358.3189999999995</v>
      </c>
      <c r="K325" s="21">
        <f t="shared" si="97"/>
        <v>0.6296028067344227</v>
      </c>
      <c r="M325" s="9">
        <v>20195.198</v>
      </c>
      <c r="O325" s="9">
        <v>13458.601</v>
      </c>
      <c r="Q325" s="9">
        <f t="shared" si="98"/>
        <v>6736.597</v>
      </c>
      <c r="S325" s="21">
        <f t="shared" si="99"/>
        <v>0.5005421440163059</v>
      </c>
      <c r="U325" s="9">
        <v>20195.198</v>
      </c>
      <c r="W325" s="9">
        <v>13458.601</v>
      </c>
      <c r="Y325" s="9">
        <f t="shared" si="100"/>
        <v>6736.597</v>
      </c>
      <c r="AA325" s="21">
        <f t="shared" si="101"/>
        <v>0.5005421440163059</v>
      </c>
      <c r="AC325" s="9">
        <v>45594.996</v>
      </c>
      <c r="AE325" s="9">
        <v>54220.683000000005</v>
      </c>
      <c r="AG325" s="9">
        <f t="shared" si="102"/>
        <v>-8625.687000000005</v>
      </c>
      <c r="AI325" s="21">
        <f t="shared" si="103"/>
        <v>-0.1590848090202037</v>
      </c>
    </row>
    <row r="326" spans="1:35" ht="12.75" outlineLevel="1">
      <c r="A326" s="1" t="s">
        <v>803</v>
      </c>
      <c r="B326" s="16" t="s">
        <v>804</v>
      </c>
      <c r="C326" s="1" t="s">
        <v>1242</v>
      </c>
      <c r="E326" s="5">
        <v>19189.885000000002</v>
      </c>
      <c r="G326" s="5">
        <v>15973.175000000001</v>
      </c>
      <c r="I326" s="9">
        <f t="shared" si="96"/>
        <v>3216.710000000001</v>
      </c>
      <c r="K326" s="21">
        <f t="shared" si="97"/>
        <v>0.201382004516948</v>
      </c>
      <c r="M326" s="9">
        <v>41364.639</v>
      </c>
      <c r="O326" s="9">
        <v>34981.021</v>
      </c>
      <c r="Q326" s="9">
        <f t="shared" si="98"/>
        <v>6383.618000000002</v>
      </c>
      <c r="S326" s="21">
        <f t="shared" si="99"/>
        <v>0.18248804115808975</v>
      </c>
      <c r="U326" s="9">
        <v>41364.639</v>
      </c>
      <c r="W326" s="9">
        <v>34981.021</v>
      </c>
      <c r="Y326" s="9">
        <f t="shared" si="100"/>
        <v>6383.618000000002</v>
      </c>
      <c r="AA326" s="21">
        <f t="shared" si="101"/>
        <v>0.18248804115808975</v>
      </c>
      <c r="AC326" s="9">
        <v>158645.47400000002</v>
      </c>
      <c r="AE326" s="9">
        <v>100877.07200000001</v>
      </c>
      <c r="AG326" s="9">
        <f t="shared" si="102"/>
        <v>57768.402</v>
      </c>
      <c r="AI326" s="21">
        <f t="shared" si="103"/>
        <v>0.57266136749092</v>
      </c>
    </row>
    <row r="327" spans="1:35" ht="12.75" outlineLevel="1">
      <c r="A327" s="1" t="s">
        <v>805</v>
      </c>
      <c r="B327" s="16" t="s">
        <v>806</v>
      </c>
      <c r="C327" s="1" t="s">
        <v>1243</v>
      </c>
      <c r="E327" s="5">
        <v>22481.423</v>
      </c>
      <c r="G327" s="5">
        <v>29184.979</v>
      </c>
      <c r="I327" s="9">
        <f t="shared" si="96"/>
        <v>-6703.5560000000005</v>
      </c>
      <c r="K327" s="21">
        <f t="shared" si="97"/>
        <v>-0.22969199326818088</v>
      </c>
      <c r="M327" s="9">
        <v>50021.896</v>
      </c>
      <c r="O327" s="9">
        <v>95754.816</v>
      </c>
      <c r="Q327" s="9">
        <f t="shared" si="98"/>
        <v>-45732.920000000006</v>
      </c>
      <c r="S327" s="21">
        <f t="shared" si="99"/>
        <v>-0.47760438493245083</v>
      </c>
      <c r="U327" s="9">
        <v>50021.896</v>
      </c>
      <c r="W327" s="9">
        <v>95754.816</v>
      </c>
      <c r="Y327" s="9">
        <f t="shared" si="100"/>
        <v>-45732.920000000006</v>
      </c>
      <c r="AA327" s="21">
        <f t="shared" si="101"/>
        <v>-0.47760438493245083</v>
      </c>
      <c r="AC327" s="9">
        <v>321355.342</v>
      </c>
      <c r="AE327" s="9">
        <v>290602.86100000003</v>
      </c>
      <c r="AG327" s="9">
        <f t="shared" si="102"/>
        <v>30752.48099999997</v>
      </c>
      <c r="AI327" s="21">
        <f t="shared" si="103"/>
        <v>0.10582304969117275</v>
      </c>
    </row>
    <row r="328" spans="1:35" ht="12.75" outlineLevel="1">
      <c r="A328" s="1" t="s">
        <v>807</v>
      </c>
      <c r="B328" s="16" t="s">
        <v>808</v>
      </c>
      <c r="C328" s="1" t="s">
        <v>1244</v>
      </c>
      <c r="E328" s="5">
        <v>55.62</v>
      </c>
      <c r="G328" s="5">
        <v>1001.98</v>
      </c>
      <c r="I328" s="9">
        <f t="shared" si="96"/>
        <v>-946.36</v>
      </c>
      <c r="K328" s="21">
        <f t="shared" si="97"/>
        <v>-0.9444899099782431</v>
      </c>
      <c r="M328" s="9">
        <v>53.11</v>
      </c>
      <c r="O328" s="9">
        <v>1808.38</v>
      </c>
      <c r="Q328" s="9">
        <f t="shared" si="98"/>
        <v>-1755.2700000000002</v>
      </c>
      <c r="S328" s="21">
        <f t="shared" si="99"/>
        <v>-0.9706311726517657</v>
      </c>
      <c r="U328" s="9">
        <v>53.11</v>
      </c>
      <c r="W328" s="9">
        <v>1808.38</v>
      </c>
      <c r="Y328" s="9">
        <f t="shared" si="100"/>
        <v>-1755.2700000000002</v>
      </c>
      <c r="AA328" s="21">
        <f t="shared" si="101"/>
        <v>-0.9706311726517657</v>
      </c>
      <c r="AC328" s="9">
        <v>1990.86</v>
      </c>
      <c r="AE328" s="9">
        <v>1986.23</v>
      </c>
      <c r="AG328" s="9">
        <f t="shared" si="102"/>
        <v>4.629999999999882</v>
      </c>
      <c r="AI328" s="21">
        <f t="shared" si="103"/>
        <v>0.002331049274253174</v>
      </c>
    </row>
    <row r="329" spans="1:35" ht="12.75" outlineLevel="1">
      <c r="A329" s="1" t="s">
        <v>809</v>
      </c>
      <c r="B329" s="16" t="s">
        <v>810</v>
      </c>
      <c r="C329" s="1" t="s">
        <v>1245</v>
      </c>
      <c r="E329" s="5">
        <v>29692.142</v>
      </c>
      <c r="G329" s="5">
        <v>41451.527</v>
      </c>
      <c r="I329" s="9">
        <f t="shared" si="96"/>
        <v>-11759.385000000002</v>
      </c>
      <c r="K329" s="21">
        <f t="shared" si="97"/>
        <v>-0.28369003149148164</v>
      </c>
      <c r="M329" s="9">
        <v>68719.197</v>
      </c>
      <c r="O329" s="9">
        <v>76339.534</v>
      </c>
      <c r="Q329" s="9">
        <f t="shared" si="98"/>
        <v>-7620.3369999999995</v>
      </c>
      <c r="S329" s="21">
        <f t="shared" si="99"/>
        <v>-0.09982163370292514</v>
      </c>
      <c r="U329" s="9">
        <v>68719.197</v>
      </c>
      <c r="W329" s="9">
        <v>76339.534</v>
      </c>
      <c r="Y329" s="9">
        <f t="shared" si="100"/>
        <v>-7620.3369999999995</v>
      </c>
      <c r="AA329" s="21">
        <f t="shared" si="101"/>
        <v>-0.09982163370292514</v>
      </c>
      <c r="AC329" s="9">
        <v>361004.56</v>
      </c>
      <c r="AE329" s="9">
        <v>442838.939</v>
      </c>
      <c r="AG329" s="9">
        <f t="shared" si="102"/>
        <v>-81834.37900000002</v>
      </c>
      <c r="AI329" s="21">
        <f t="shared" si="103"/>
        <v>-0.18479490350328026</v>
      </c>
    </row>
    <row r="330" spans="1:35" ht="12.75" outlineLevel="1">
      <c r="A330" s="1" t="s">
        <v>811</v>
      </c>
      <c r="B330" s="16" t="s">
        <v>812</v>
      </c>
      <c r="C330" s="1" t="s">
        <v>1246</v>
      </c>
      <c r="E330" s="5">
        <v>3234.679</v>
      </c>
      <c r="G330" s="5">
        <v>3996.603</v>
      </c>
      <c r="I330" s="9">
        <f t="shared" si="96"/>
        <v>-761.924</v>
      </c>
      <c r="K330" s="21">
        <f t="shared" si="97"/>
        <v>-0.1906429034857853</v>
      </c>
      <c r="M330" s="9">
        <v>7519.584000000001</v>
      </c>
      <c r="O330" s="9">
        <v>16099.03</v>
      </c>
      <c r="Q330" s="9">
        <f t="shared" si="98"/>
        <v>-8579.446</v>
      </c>
      <c r="S330" s="21">
        <f t="shared" si="99"/>
        <v>-0.5329169521393524</v>
      </c>
      <c r="U330" s="9">
        <v>7519.584000000001</v>
      </c>
      <c r="W330" s="9">
        <v>16099.03</v>
      </c>
      <c r="Y330" s="9">
        <f t="shared" si="100"/>
        <v>-8579.446</v>
      </c>
      <c r="AA330" s="21">
        <f t="shared" si="101"/>
        <v>-0.5329169521393524</v>
      </c>
      <c r="AC330" s="9">
        <v>35034.993</v>
      </c>
      <c r="AE330" s="9">
        <v>184460.604</v>
      </c>
      <c r="AG330" s="9">
        <f t="shared" si="102"/>
        <v>-149425.61099999998</v>
      </c>
      <c r="AI330" s="21">
        <f t="shared" si="103"/>
        <v>-0.8100678831128623</v>
      </c>
    </row>
    <row r="331" spans="1:35" ht="12.75" outlineLevel="1">
      <c r="A331" s="1" t="s">
        <v>813</v>
      </c>
      <c r="B331" s="16" t="s">
        <v>814</v>
      </c>
      <c r="C331" s="1" t="s">
        <v>1247</v>
      </c>
      <c r="E331" s="5">
        <v>2.93</v>
      </c>
      <c r="G331" s="5">
        <v>7.68</v>
      </c>
      <c r="I331" s="9">
        <f t="shared" si="96"/>
        <v>-4.75</v>
      </c>
      <c r="K331" s="21">
        <f t="shared" si="97"/>
        <v>-0.6184895833333334</v>
      </c>
      <c r="M331" s="9">
        <v>20.81</v>
      </c>
      <c r="O331" s="9">
        <v>23.22</v>
      </c>
      <c r="Q331" s="9">
        <f t="shared" si="98"/>
        <v>-2.41</v>
      </c>
      <c r="S331" s="21">
        <f t="shared" si="99"/>
        <v>-0.1037898363479759</v>
      </c>
      <c r="U331" s="9">
        <v>20.81</v>
      </c>
      <c r="W331" s="9">
        <v>23.22</v>
      </c>
      <c r="Y331" s="9">
        <f t="shared" si="100"/>
        <v>-2.41</v>
      </c>
      <c r="AA331" s="21">
        <f t="shared" si="101"/>
        <v>-0.1037898363479759</v>
      </c>
      <c r="AC331" s="9">
        <v>85.95</v>
      </c>
      <c r="AE331" s="9">
        <v>93.51</v>
      </c>
      <c r="AG331" s="9">
        <f t="shared" si="102"/>
        <v>-7.560000000000002</v>
      </c>
      <c r="AI331" s="21">
        <f t="shared" si="103"/>
        <v>-0.08084696823869107</v>
      </c>
    </row>
    <row r="332" spans="1:35" ht="12.75" outlineLevel="1">
      <c r="A332" s="1" t="s">
        <v>815</v>
      </c>
      <c r="B332" s="16" t="s">
        <v>816</v>
      </c>
      <c r="C332" s="1" t="s">
        <v>1248</v>
      </c>
      <c r="E332" s="5">
        <v>121264.023</v>
      </c>
      <c r="G332" s="5">
        <v>139994.035</v>
      </c>
      <c r="I332" s="9">
        <f t="shared" si="96"/>
        <v>-18730.012000000002</v>
      </c>
      <c r="K332" s="21">
        <f t="shared" si="97"/>
        <v>-0.13379150047357377</v>
      </c>
      <c r="M332" s="9">
        <v>291965.408</v>
      </c>
      <c r="O332" s="9">
        <v>284725.32</v>
      </c>
      <c r="Q332" s="9">
        <f t="shared" si="98"/>
        <v>7240.087999999989</v>
      </c>
      <c r="S332" s="21">
        <f t="shared" si="99"/>
        <v>0.025428325095920478</v>
      </c>
      <c r="U332" s="9">
        <v>291965.408</v>
      </c>
      <c r="W332" s="9">
        <v>284725.32</v>
      </c>
      <c r="Y332" s="9">
        <f t="shared" si="100"/>
        <v>7240.087999999989</v>
      </c>
      <c r="AA332" s="21">
        <f t="shared" si="101"/>
        <v>0.025428325095920478</v>
      </c>
      <c r="AC332" s="9">
        <v>1080427.2380000001</v>
      </c>
      <c r="AE332" s="9">
        <v>999049.483</v>
      </c>
      <c r="AG332" s="9">
        <f t="shared" si="102"/>
        <v>81377.75500000012</v>
      </c>
      <c r="AI332" s="21">
        <f t="shared" si="103"/>
        <v>0.08145517953288418</v>
      </c>
    </row>
    <row r="333" spans="1:35" ht="12.75" outlineLevel="1">
      <c r="A333" s="1" t="s">
        <v>817</v>
      </c>
      <c r="B333" s="16" t="s">
        <v>818</v>
      </c>
      <c r="C333" s="1" t="s">
        <v>1249</v>
      </c>
      <c r="E333" s="5">
        <v>439.91</v>
      </c>
      <c r="G333" s="5">
        <v>0</v>
      </c>
      <c r="I333" s="9">
        <f t="shared" si="96"/>
        <v>439.91</v>
      </c>
      <c r="K333" s="21" t="str">
        <f t="shared" si="97"/>
        <v>N.M.</v>
      </c>
      <c r="M333" s="9">
        <v>6443.33</v>
      </c>
      <c r="O333" s="9">
        <v>605.44</v>
      </c>
      <c r="Q333" s="9">
        <f t="shared" si="98"/>
        <v>5837.889999999999</v>
      </c>
      <c r="S333" s="21">
        <f t="shared" si="99"/>
        <v>9.642392309725157</v>
      </c>
      <c r="U333" s="9">
        <v>6443.33</v>
      </c>
      <c r="W333" s="9">
        <v>605.44</v>
      </c>
      <c r="Y333" s="9">
        <f t="shared" si="100"/>
        <v>5837.889999999999</v>
      </c>
      <c r="AA333" s="21">
        <f t="shared" si="101"/>
        <v>9.642392309725157</v>
      </c>
      <c r="AC333" s="9">
        <v>6502.06</v>
      </c>
      <c r="AE333" s="9">
        <v>3359.82</v>
      </c>
      <c r="AG333" s="9">
        <f t="shared" si="102"/>
        <v>3142.2400000000002</v>
      </c>
      <c r="AI333" s="21">
        <f t="shared" si="103"/>
        <v>0.9352405783643172</v>
      </c>
    </row>
    <row r="334" spans="1:68" s="90" customFormat="1" ht="12.75">
      <c r="A334" s="90" t="s">
        <v>34</v>
      </c>
      <c r="B334" s="91"/>
      <c r="C334" s="77" t="s">
        <v>1250</v>
      </c>
      <c r="D334" s="105"/>
      <c r="E334" s="105">
        <v>2787725.595</v>
      </c>
      <c r="F334" s="105"/>
      <c r="G334" s="105">
        <v>2885274.929</v>
      </c>
      <c r="H334" s="105"/>
      <c r="I334" s="9">
        <f>+E334-G334</f>
        <v>-97549.3339999998</v>
      </c>
      <c r="J334" s="37" t="str">
        <f>IF((+E334-G334)=(I334),"  ",$AO$495)</f>
        <v>  </v>
      </c>
      <c r="K334" s="38">
        <f>IF(G334&lt;0,IF(I334=0,0,IF(OR(G334=0,E334=0),"N.M.",IF(ABS(I334/G334)&gt;=10,"N.M.",I334/(-G334)))),IF(I334=0,0,IF(OR(G334=0,E334=0),"N.M.",IF(ABS(I334/G334)&gt;=10,"N.M.",I334/G334))))</f>
        <v>-0.033809372209049476</v>
      </c>
      <c r="L334" s="39"/>
      <c r="M334" s="5">
        <v>8210233.747</v>
      </c>
      <c r="N334" s="9"/>
      <c r="O334" s="5">
        <v>7140524.187999999</v>
      </c>
      <c r="P334" s="9"/>
      <c r="Q334" s="9">
        <f>(+M334-O334)</f>
        <v>1069709.5590000013</v>
      </c>
      <c r="R334" s="37" t="str">
        <f>IF((+M334-O334)=(Q334),"  ",$AO$495)</f>
        <v>  </v>
      </c>
      <c r="S334" s="38">
        <f>IF(O334&lt;0,IF(Q334=0,0,IF(OR(O334=0,M334=0),"N.M.",IF(ABS(Q334/O334)&gt;=10,"N.M.",Q334/(-O334)))),IF(Q334=0,0,IF(OR(O334=0,M334=0),"N.M.",IF(ABS(Q334/O334)&gt;=10,"N.M.",Q334/O334))))</f>
        <v>0.14980826768960473</v>
      </c>
      <c r="T334" s="39"/>
      <c r="U334" s="9">
        <v>8210233.747</v>
      </c>
      <c r="V334" s="9"/>
      <c r="W334" s="9">
        <v>7140524.187999999</v>
      </c>
      <c r="X334" s="9"/>
      <c r="Y334" s="9">
        <f>(+U334-W334)</f>
        <v>1069709.5590000013</v>
      </c>
      <c r="Z334" s="37" t="str">
        <f>IF((+U334-W334)=(Y334),"  ",$AO$495)</f>
        <v>  </v>
      </c>
      <c r="AA334" s="38">
        <f>IF(W334&lt;0,IF(Y334=0,0,IF(OR(W334=0,U334=0),"N.M.",IF(ABS(Y334/W334)&gt;=10,"N.M.",Y334/(-W334)))),IF(Y334=0,0,IF(OR(W334=0,U334=0),"N.M.",IF(ABS(Y334/W334)&gt;=10,"N.M.",Y334/W334))))</f>
        <v>0.14980826768960473</v>
      </c>
      <c r="AB334" s="39"/>
      <c r="AC334" s="9">
        <v>36499698.251</v>
      </c>
      <c r="AD334" s="9"/>
      <c r="AE334" s="9">
        <v>31876341.113000005</v>
      </c>
      <c r="AF334" s="9"/>
      <c r="AG334" s="9">
        <f>(+AC334-AE334)</f>
        <v>4623357.137999997</v>
      </c>
      <c r="AH334" s="37" t="str">
        <f>IF((+AC334-AE334)=(AG334),"  ",$AO$495)</f>
        <v>  </v>
      </c>
      <c r="AI334" s="38">
        <f>IF(AE334&lt;0,IF(AG334=0,0,IF(OR(AE334=0,AC334=0),"N.M.",IF(ABS(AG334/AE334)&gt;=10,"N.M.",AG334/(-AE334)))),IF(AG334=0,0,IF(OR(AE334=0,AC334=0),"N.M.",IF(ABS(AG334/AE334)&gt;=10,"N.M.",AG334/AE334))))</f>
        <v>0.14504039599809876</v>
      </c>
      <c r="AJ334" s="105"/>
      <c r="AK334" s="105"/>
      <c r="AL334" s="105"/>
      <c r="AM334" s="105"/>
      <c r="AN334" s="105"/>
      <c r="AO334" s="105"/>
      <c r="AP334" s="106"/>
      <c r="AQ334" s="107"/>
      <c r="AR334" s="108"/>
      <c r="AS334" s="105"/>
      <c r="AT334" s="105"/>
      <c r="AU334" s="105"/>
      <c r="AV334" s="105"/>
      <c r="AW334" s="105"/>
      <c r="AX334" s="106"/>
      <c r="AY334" s="107"/>
      <c r="AZ334" s="108"/>
      <c r="BA334" s="105"/>
      <c r="BB334" s="105"/>
      <c r="BC334" s="105"/>
      <c r="BD334" s="106"/>
      <c r="BE334" s="107"/>
      <c r="BF334" s="108"/>
      <c r="BG334" s="105"/>
      <c r="BH334" s="109"/>
      <c r="BI334" s="105"/>
      <c r="BJ334" s="109"/>
      <c r="BK334" s="105"/>
      <c r="BL334" s="109"/>
      <c r="BM334" s="105"/>
      <c r="BN334" s="97"/>
      <c r="BO334" s="97"/>
      <c r="BP334" s="97"/>
    </row>
    <row r="335" spans="1:68" s="17" customFormat="1" ht="12.75">
      <c r="A335" s="17" t="s">
        <v>35</v>
      </c>
      <c r="B335" s="98"/>
      <c r="C335" s="17" t="s">
        <v>36</v>
      </c>
      <c r="D335" s="18"/>
      <c r="E335" s="18">
        <v>39498708.890999965</v>
      </c>
      <c r="F335" s="18"/>
      <c r="G335" s="18">
        <v>39944629.26800001</v>
      </c>
      <c r="H335" s="18"/>
      <c r="I335" s="18">
        <f>+E335-G335</f>
        <v>-445920.3770000413</v>
      </c>
      <c r="J335" s="37" t="str">
        <f>IF((+E335-G335)=(I335),"  ",$AO$495)</f>
        <v>  </v>
      </c>
      <c r="K335" s="40">
        <f>IF(G335&lt;0,IF(I335=0,0,IF(OR(G335=0,E335=0),"N.M.",IF(ABS(I335/G335)&gt;=10,"N.M.",I335/(-G335)))),IF(I335=0,0,IF(OR(G335=0,E335=0),"N.M.",IF(ABS(I335/G335)&gt;=10,"N.M.",I335/G335))))</f>
        <v>-0.011163462652469078</v>
      </c>
      <c r="L335" s="39"/>
      <c r="M335" s="8">
        <v>110476301.29299994</v>
      </c>
      <c r="N335" s="18"/>
      <c r="O335" s="8">
        <v>115218917.93000004</v>
      </c>
      <c r="P335" s="18"/>
      <c r="Q335" s="18">
        <f>(+M335-O335)</f>
        <v>-4742616.637000099</v>
      </c>
      <c r="R335" s="37" t="str">
        <f>IF((+M335-O335)=(Q335),"  ",$AO$495)</f>
        <v>  </v>
      </c>
      <c r="S335" s="40">
        <f>IF(O335&lt;0,IF(Q335=0,0,IF(OR(O335=0,M335=0),"N.M.",IF(ABS(Q335/O335)&gt;=10,"N.M.",Q335/(-O335)))),IF(Q335=0,0,IF(OR(O335=0,M335=0),"N.M.",IF(ABS(Q335/O335)&gt;=10,"N.M.",Q335/O335))))</f>
        <v>-0.041161787683871694</v>
      </c>
      <c r="T335" s="39"/>
      <c r="U335" s="18">
        <v>110476301.29299994</v>
      </c>
      <c r="V335" s="18"/>
      <c r="W335" s="18">
        <v>115218917.93000004</v>
      </c>
      <c r="X335" s="18"/>
      <c r="Y335" s="18">
        <f>(+U335-W335)</f>
        <v>-4742616.637000099</v>
      </c>
      <c r="Z335" s="37" t="str">
        <f>IF((+U335-W335)=(Y335),"  ",$AO$495)</f>
        <v>  </v>
      </c>
      <c r="AA335" s="40">
        <f>IF(W335&lt;0,IF(Y335=0,0,IF(OR(W335=0,U335=0),"N.M.",IF(ABS(Y335/W335)&gt;=10,"N.M.",Y335/(-W335)))),IF(Y335=0,0,IF(OR(W335=0,U335=0),"N.M.",IF(ABS(Y335/W335)&gt;=10,"N.M.",Y335/W335))))</f>
        <v>-0.041161787683871694</v>
      </c>
      <c r="AB335" s="39"/>
      <c r="AC335" s="18">
        <v>446940122.888</v>
      </c>
      <c r="AD335" s="18"/>
      <c r="AE335" s="18">
        <v>436513501.0069999</v>
      </c>
      <c r="AF335" s="18"/>
      <c r="AG335" s="18">
        <f>(+AC335-AE335)</f>
        <v>10426621.881000102</v>
      </c>
      <c r="AH335" s="37" t="str">
        <f>IF((+AC335-AE335)=(AG335),"  ",$AO$495)</f>
        <v>  </v>
      </c>
      <c r="AI335" s="40">
        <f>IF(AE335&lt;0,IF(AG335=0,0,IF(OR(AE335=0,AC335=0),"N.M.",IF(ABS(AG335/AE335)&gt;=10,"N.M.",AG335/(-AE335)))),IF(AG335=0,0,IF(OR(AE335=0,AC335=0),"N.M.",IF(ABS(AG335/AE335)&gt;=10,"N.M.",AG335/AE335))))</f>
        <v>0.023886138359860032</v>
      </c>
      <c r="AJ335" s="18"/>
      <c r="AK335" s="18"/>
      <c r="AL335" s="18"/>
      <c r="AM335" s="18"/>
      <c r="AN335" s="18"/>
      <c r="AO335" s="18"/>
      <c r="AP335" s="85"/>
      <c r="AQ335" s="117"/>
      <c r="AR335" s="39"/>
      <c r="AS335" s="18"/>
      <c r="AT335" s="18"/>
      <c r="AU335" s="18"/>
      <c r="AV335" s="18"/>
      <c r="AW335" s="18"/>
      <c r="AX335" s="85"/>
      <c r="AY335" s="117"/>
      <c r="AZ335" s="39"/>
      <c r="BA335" s="18"/>
      <c r="BB335" s="18"/>
      <c r="BC335" s="18"/>
      <c r="BD335" s="85"/>
      <c r="BE335" s="117"/>
      <c r="BF335" s="39"/>
      <c r="BG335" s="18"/>
      <c r="BH335" s="104"/>
      <c r="BI335" s="18"/>
      <c r="BJ335" s="104"/>
      <c r="BK335" s="18"/>
      <c r="BL335" s="104"/>
      <c r="BM335" s="18"/>
      <c r="BN335" s="104"/>
      <c r="BO335" s="104"/>
      <c r="BP335" s="104"/>
    </row>
    <row r="336" spans="1:35" ht="12.75" outlineLevel="1">
      <c r="A336" s="1" t="s">
        <v>819</v>
      </c>
      <c r="B336" s="16" t="s">
        <v>820</v>
      </c>
      <c r="C336" s="1" t="s">
        <v>1251</v>
      </c>
      <c r="E336" s="5">
        <v>3038202.5</v>
      </c>
      <c r="G336" s="5">
        <v>2960704.2</v>
      </c>
      <c r="I336" s="9">
        <f aca="true" t="shared" si="104" ref="I336:I342">+E336-G336</f>
        <v>77498.29999999981</v>
      </c>
      <c r="K336" s="21">
        <f aca="true" t="shared" si="105" ref="K336:K342">IF(G336&lt;0,IF(I336=0,0,IF(OR(G336=0,E336=0),"N.M.",IF(ABS(I336/G336)&gt;=10,"N.M.",I336/(-G336)))),IF(I336=0,0,IF(OR(G336=0,E336=0),"N.M.",IF(ABS(I336/G336)&gt;=10,"N.M.",I336/G336))))</f>
        <v>0.02617563078405462</v>
      </c>
      <c r="M336" s="9">
        <v>9106010.85</v>
      </c>
      <c r="O336" s="9">
        <v>8846481.73</v>
      </c>
      <c r="Q336" s="9">
        <f aca="true" t="shared" si="106" ref="Q336:Q342">(+M336-O336)</f>
        <v>259529.11999999918</v>
      </c>
      <c r="S336" s="21">
        <f aca="true" t="shared" si="107" ref="S336:S342">IF(O336&lt;0,IF(Q336=0,0,IF(OR(O336=0,M336=0),"N.M.",IF(ABS(Q336/O336)&gt;=10,"N.M.",Q336/(-O336)))),IF(Q336=0,0,IF(OR(O336=0,M336=0),"N.M.",IF(ABS(Q336/O336)&gt;=10,"N.M.",Q336/O336))))</f>
        <v>0.029336987055530738</v>
      </c>
      <c r="U336" s="9">
        <v>9106010.85</v>
      </c>
      <c r="W336" s="9">
        <v>8846481.73</v>
      </c>
      <c r="Y336" s="9">
        <f aca="true" t="shared" si="108" ref="Y336:Y342">(+U336-W336)</f>
        <v>259529.11999999918</v>
      </c>
      <c r="AA336" s="21">
        <f aca="true" t="shared" si="109" ref="AA336:AA342">IF(W336&lt;0,IF(Y336=0,0,IF(OR(W336=0,U336=0),"N.M.",IF(ABS(Y336/W336)&gt;=10,"N.M.",Y336/(-W336)))),IF(Y336=0,0,IF(OR(W336=0,U336=0),"N.M.",IF(ABS(Y336/W336)&gt;=10,"N.M.",Y336/W336))))</f>
        <v>0.029336987055530738</v>
      </c>
      <c r="AC336" s="9">
        <v>36083010.07</v>
      </c>
      <c r="AE336" s="9">
        <v>35018282.33</v>
      </c>
      <c r="AG336" s="9">
        <f aca="true" t="shared" si="110" ref="AG336:AG342">(+AC336-AE336)</f>
        <v>1064727.740000002</v>
      </c>
      <c r="AI336" s="21">
        <f aca="true" t="shared" si="111" ref="AI336:AI342">IF(AE336&lt;0,IF(AG336=0,0,IF(OR(AE336=0,AC336=0),"N.M.",IF(ABS(AG336/AE336)&gt;=10,"N.M.",AG336/(-AE336)))),IF(AG336=0,0,IF(OR(AE336=0,AC336=0),"N.M.",IF(ABS(AG336/AE336)&gt;=10,"N.M.",AG336/AE336))))</f>
        <v>0.03040491049693362</v>
      </c>
    </row>
    <row r="337" spans="1:35" ht="12.75" outlineLevel="1">
      <c r="A337" s="1" t="s">
        <v>821</v>
      </c>
      <c r="B337" s="16" t="s">
        <v>822</v>
      </c>
      <c r="C337" s="1" t="s">
        <v>1252</v>
      </c>
      <c r="E337" s="5">
        <v>0</v>
      </c>
      <c r="G337" s="5">
        <v>917.46</v>
      </c>
      <c r="I337" s="9">
        <f t="shared" si="104"/>
        <v>-917.46</v>
      </c>
      <c r="K337" s="21" t="str">
        <f t="shared" si="105"/>
        <v>N.M.</v>
      </c>
      <c r="M337" s="9">
        <v>0</v>
      </c>
      <c r="O337" s="9">
        <v>2752.38</v>
      </c>
      <c r="Q337" s="9">
        <f t="shared" si="106"/>
        <v>-2752.38</v>
      </c>
      <c r="S337" s="21" t="str">
        <f t="shared" si="107"/>
        <v>N.M.</v>
      </c>
      <c r="U337" s="9">
        <v>0</v>
      </c>
      <c r="W337" s="9">
        <v>2752.38</v>
      </c>
      <c r="Y337" s="9">
        <f t="shared" si="108"/>
        <v>-2752.38</v>
      </c>
      <c r="AA337" s="21" t="str">
        <f t="shared" si="109"/>
        <v>N.M.</v>
      </c>
      <c r="AC337" s="9">
        <v>8257.14</v>
      </c>
      <c r="AE337" s="9">
        <v>2752.38</v>
      </c>
      <c r="AG337" s="9">
        <f t="shared" si="110"/>
        <v>5504.759999999999</v>
      </c>
      <c r="AI337" s="21">
        <f t="shared" si="111"/>
        <v>1.9999999999999998</v>
      </c>
    </row>
    <row r="338" spans="1:35" ht="12.75" outlineLevel="1">
      <c r="A338" s="1" t="s">
        <v>823</v>
      </c>
      <c r="B338" s="16" t="s">
        <v>824</v>
      </c>
      <c r="C338" s="1" t="s">
        <v>1253</v>
      </c>
      <c r="E338" s="5">
        <v>447823.63</v>
      </c>
      <c r="G338" s="5">
        <v>441367.23</v>
      </c>
      <c r="I338" s="9">
        <f t="shared" si="104"/>
        <v>6456.400000000023</v>
      </c>
      <c r="K338" s="21">
        <f t="shared" si="105"/>
        <v>0.014628181616473937</v>
      </c>
      <c r="M338" s="9">
        <v>1341524.25</v>
      </c>
      <c r="O338" s="9">
        <v>1323304.05</v>
      </c>
      <c r="Q338" s="9">
        <f t="shared" si="106"/>
        <v>18220.199999999953</v>
      </c>
      <c r="S338" s="21">
        <f t="shared" si="107"/>
        <v>0.013768717778805221</v>
      </c>
      <c r="U338" s="9">
        <v>1341524.25</v>
      </c>
      <c r="W338" s="9">
        <v>1323304.05</v>
      </c>
      <c r="Y338" s="9">
        <f t="shared" si="108"/>
        <v>18220.199999999953</v>
      </c>
      <c r="AA338" s="21">
        <f t="shared" si="109"/>
        <v>0.013768717778805221</v>
      </c>
      <c r="AC338" s="9">
        <v>5336787.98</v>
      </c>
      <c r="AE338" s="9">
        <v>5252083.78</v>
      </c>
      <c r="AG338" s="9">
        <f t="shared" si="110"/>
        <v>84704.20000000019</v>
      </c>
      <c r="AI338" s="21">
        <f t="shared" si="111"/>
        <v>0.016127732067518576</v>
      </c>
    </row>
    <row r="339" spans="1:35" ht="12.75" outlineLevel="1">
      <c r="A339" s="1" t="s">
        <v>825</v>
      </c>
      <c r="B339" s="16" t="s">
        <v>826</v>
      </c>
      <c r="C339" s="1" t="s">
        <v>1254</v>
      </c>
      <c r="E339" s="5">
        <v>361801.99</v>
      </c>
      <c r="G339" s="5">
        <v>347116.49</v>
      </c>
      <c r="I339" s="9">
        <f t="shared" si="104"/>
        <v>14685.5</v>
      </c>
      <c r="K339" s="21">
        <f t="shared" si="105"/>
        <v>0.04230712289122306</v>
      </c>
      <c r="M339" s="9">
        <v>1133215.82</v>
      </c>
      <c r="O339" s="9">
        <v>1090202.88</v>
      </c>
      <c r="Q339" s="9">
        <f t="shared" si="106"/>
        <v>43012.94000000018</v>
      </c>
      <c r="S339" s="21">
        <f t="shared" si="107"/>
        <v>0.03945406931964827</v>
      </c>
      <c r="U339" s="9">
        <v>1133215.82</v>
      </c>
      <c r="W339" s="9">
        <v>1090202.88</v>
      </c>
      <c r="Y339" s="9">
        <f t="shared" si="108"/>
        <v>43012.94000000018</v>
      </c>
      <c r="AA339" s="21">
        <f t="shared" si="109"/>
        <v>0.03945406931964827</v>
      </c>
      <c r="AC339" s="9">
        <v>4425367.74</v>
      </c>
      <c r="AE339" s="9">
        <v>4316696.87</v>
      </c>
      <c r="AG339" s="9">
        <f t="shared" si="110"/>
        <v>108670.87000000011</v>
      </c>
      <c r="AI339" s="21">
        <f t="shared" si="111"/>
        <v>0.025174542774878725</v>
      </c>
    </row>
    <row r="340" spans="1:35" ht="12.75" outlineLevel="1">
      <c r="A340" s="1" t="s">
        <v>827</v>
      </c>
      <c r="B340" s="16" t="s">
        <v>828</v>
      </c>
      <c r="C340" s="1" t="s">
        <v>1255</v>
      </c>
      <c r="E340" s="5">
        <v>3218</v>
      </c>
      <c r="G340" s="5">
        <v>3218</v>
      </c>
      <c r="I340" s="9">
        <f t="shared" si="104"/>
        <v>0</v>
      </c>
      <c r="K340" s="21">
        <f t="shared" si="105"/>
        <v>0</v>
      </c>
      <c r="M340" s="9">
        <v>9654</v>
      </c>
      <c r="O340" s="9">
        <v>9654</v>
      </c>
      <c r="Q340" s="9">
        <f t="shared" si="106"/>
        <v>0</v>
      </c>
      <c r="S340" s="21">
        <f t="shared" si="107"/>
        <v>0</v>
      </c>
      <c r="U340" s="9">
        <v>9654</v>
      </c>
      <c r="W340" s="9">
        <v>9654</v>
      </c>
      <c r="Y340" s="9">
        <f t="shared" si="108"/>
        <v>0</v>
      </c>
      <c r="AA340" s="21">
        <f t="shared" si="109"/>
        <v>0</v>
      </c>
      <c r="AC340" s="9">
        <v>38616</v>
      </c>
      <c r="AE340" s="9">
        <v>38616</v>
      </c>
      <c r="AG340" s="9">
        <f t="shared" si="110"/>
        <v>0</v>
      </c>
      <c r="AI340" s="21">
        <f t="shared" si="111"/>
        <v>0</v>
      </c>
    </row>
    <row r="341" spans="1:35" ht="12.75" outlineLevel="1">
      <c r="A341" s="1" t="s">
        <v>829</v>
      </c>
      <c r="B341" s="16" t="s">
        <v>830</v>
      </c>
      <c r="C341" s="1" t="s">
        <v>1256</v>
      </c>
      <c r="E341" s="5">
        <v>68529.47</v>
      </c>
      <c r="G341" s="5">
        <v>68796.17</v>
      </c>
      <c r="I341" s="9">
        <f t="shared" si="104"/>
        <v>-266.6999999999971</v>
      </c>
      <c r="K341" s="21">
        <f t="shared" si="105"/>
        <v>-0.003876669297142517</v>
      </c>
      <c r="M341" s="9">
        <v>205588.41</v>
      </c>
      <c r="O341" s="9">
        <v>206388.5</v>
      </c>
      <c r="Q341" s="9">
        <f t="shared" si="106"/>
        <v>-800.0899999999965</v>
      </c>
      <c r="S341" s="21">
        <f t="shared" si="107"/>
        <v>-0.003876621032664109</v>
      </c>
      <c r="U341" s="9">
        <v>205588.41</v>
      </c>
      <c r="W341" s="9">
        <v>206388.5</v>
      </c>
      <c r="Y341" s="9">
        <f t="shared" si="108"/>
        <v>-800.0899999999965</v>
      </c>
      <c r="AA341" s="21">
        <f t="shared" si="109"/>
        <v>-0.003876621032664109</v>
      </c>
      <c r="AC341" s="9">
        <v>812764.82</v>
      </c>
      <c r="AE341" s="9">
        <v>807996.86</v>
      </c>
      <c r="AG341" s="9">
        <f t="shared" si="110"/>
        <v>4767.959999999963</v>
      </c>
      <c r="AI341" s="21">
        <f t="shared" si="111"/>
        <v>0.005900963526021577</v>
      </c>
    </row>
    <row r="342" spans="1:35" ht="12.75" outlineLevel="1">
      <c r="A342" s="1" t="s">
        <v>831</v>
      </c>
      <c r="B342" s="16" t="s">
        <v>832</v>
      </c>
      <c r="C342" s="1" t="s">
        <v>1257</v>
      </c>
      <c r="E342" s="5">
        <v>0</v>
      </c>
      <c r="G342" s="5">
        <v>-7123.03</v>
      </c>
      <c r="I342" s="9">
        <f t="shared" si="104"/>
        <v>7123.03</v>
      </c>
      <c r="K342" s="21" t="str">
        <f t="shared" si="105"/>
        <v>N.M.</v>
      </c>
      <c r="M342" s="9">
        <v>0</v>
      </c>
      <c r="O342" s="9">
        <v>-21291.05</v>
      </c>
      <c r="Q342" s="9">
        <f t="shared" si="106"/>
        <v>21291.05</v>
      </c>
      <c r="S342" s="21" t="str">
        <f t="shared" si="107"/>
        <v>N.M.</v>
      </c>
      <c r="U342" s="9">
        <v>0</v>
      </c>
      <c r="W342" s="9">
        <v>-21291.05</v>
      </c>
      <c r="Y342" s="9">
        <f t="shared" si="108"/>
        <v>21291.05</v>
      </c>
      <c r="AA342" s="21" t="str">
        <f t="shared" si="109"/>
        <v>N.M.</v>
      </c>
      <c r="AC342" s="9">
        <v>-63430.98</v>
      </c>
      <c r="AE342" s="9">
        <v>-21291.05</v>
      </c>
      <c r="AG342" s="9">
        <f t="shared" si="110"/>
        <v>-42139.93000000001</v>
      </c>
      <c r="AI342" s="21">
        <f t="shared" si="111"/>
        <v>-1.9792321186601887</v>
      </c>
    </row>
    <row r="343" spans="1:68" s="90" customFormat="1" ht="12.75">
      <c r="A343" s="90" t="s">
        <v>37</v>
      </c>
      <c r="B343" s="91"/>
      <c r="C343" s="77" t="s">
        <v>1258</v>
      </c>
      <c r="D343" s="105"/>
      <c r="E343" s="105">
        <v>3919575.59</v>
      </c>
      <c r="F343" s="105"/>
      <c r="G343" s="105">
        <v>3814996.52</v>
      </c>
      <c r="H343" s="105"/>
      <c r="I343" s="9">
        <f>+E343-G343</f>
        <v>104579.06999999983</v>
      </c>
      <c r="J343" s="37" t="str">
        <f>IF((+E343-G343)=(I343),"  ",$AO$495)</f>
        <v>  </v>
      </c>
      <c r="K343" s="38">
        <f>IF(G343&lt;0,IF(I343=0,0,IF(OR(G343=0,E343=0),"N.M.",IF(ABS(I343/G343)&gt;=10,"N.M.",I343/(-G343)))),IF(I343=0,0,IF(OR(G343=0,E343=0),"N.M.",IF(ABS(I343/G343)&gt;=10,"N.M.",I343/G343))))</f>
        <v>0.027412625267610947</v>
      </c>
      <c r="L343" s="39"/>
      <c r="M343" s="5">
        <v>11795993.33</v>
      </c>
      <c r="N343" s="9"/>
      <c r="O343" s="5">
        <v>11457492.490000002</v>
      </c>
      <c r="P343" s="9"/>
      <c r="Q343" s="9">
        <f>(+M343-O343)</f>
        <v>338500.839999998</v>
      </c>
      <c r="R343" s="37" t="str">
        <f>IF((+M343-O343)=(Q343),"  ",$AO$495)</f>
        <v>  </v>
      </c>
      <c r="S343" s="38">
        <f>IF(O343&lt;0,IF(Q343=0,0,IF(OR(O343=0,M343=0),"N.M.",IF(ABS(Q343/O343)&gt;=10,"N.M.",Q343/(-O343)))),IF(Q343=0,0,IF(OR(O343=0,M343=0),"N.M.",IF(ABS(Q343/O343)&gt;=10,"N.M.",Q343/O343))))</f>
        <v>0.02954405951349639</v>
      </c>
      <c r="T343" s="39"/>
      <c r="U343" s="9">
        <v>11795993.33</v>
      </c>
      <c r="V343" s="9"/>
      <c r="W343" s="9">
        <v>11457492.490000002</v>
      </c>
      <c r="X343" s="9"/>
      <c r="Y343" s="9">
        <f>(+U343-W343)</f>
        <v>338500.839999998</v>
      </c>
      <c r="Z343" s="37" t="str">
        <f>IF((+U343-W343)=(Y343),"  ",$AO$495)</f>
        <v>  </v>
      </c>
      <c r="AA343" s="38">
        <f>IF(W343&lt;0,IF(Y343=0,0,IF(OR(W343=0,U343=0),"N.M.",IF(ABS(Y343/W343)&gt;=10,"N.M.",Y343/(-W343)))),IF(Y343=0,0,IF(OR(W343=0,U343=0),"N.M.",IF(ABS(Y343/W343)&gt;=10,"N.M.",Y343/W343))))</f>
        <v>0.02954405951349639</v>
      </c>
      <c r="AB343" s="39"/>
      <c r="AC343" s="9">
        <v>46641372.769999996</v>
      </c>
      <c r="AD343" s="9"/>
      <c r="AE343" s="9">
        <v>45415137.17</v>
      </c>
      <c r="AF343" s="9"/>
      <c r="AG343" s="9">
        <f>(+AC343-AE343)</f>
        <v>1226235.599999994</v>
      </c>
      <c r="AH343" s="37" t="str">
        <f>IF((+AC343-AE343)=(AG343),"  ",$AO$495)</f>
        <v>  </v>
      </c>
      <c r="AI343" s="38">
        <f>IF(AE343&lt;0,IF(AG343=0,0,IF(OR(AE343=0,AC343=0),"N.M.",IF(ABS(AG343/AE343)&gt;=10,"N.M.",AG343/(-AE343)))),IF(AG343=0,0,IF(OR(AE343=0,AC343=0),"N.M.",IF(ABS(AG343/AE343)&gt;=10,"N.M.",AG343/AE343))))</f>
        <v>0.027000592234476654</v>
      </c>
      <c r="AJ343" s="105"/>
      <c r="AK343" s="105"/>
      <c r="AL343" s="105"/>
      <c r="AM343" s="105"/>
      <c r="AN343" s="105"/>
      <c r="AO343" s="105"/>
      <c r="AP343" s="106"/>
      <c r="AQ343" s="107"/>
      <c r="AR343" s="108"/>
      <c r="AS343" s="105"/>
      <c r="AT343" s="105"/>
      <c r="AU343" s="105"/>
      <c r="AV343" s="105"/>
      <c r="AW343" s="105"/>
      <c r="AX343" s="106"/>
      <c r="AY343" s="107"/>
      <c r="AZ343" s="108"/>
      <c r="BA343" s="105"/>
      <c r="BB343" s="105"/>
      <c r="BC343" s="105"/>
      <c r="BD343" s="106"/>
      <c r="BE343" s="107"/>
      <c r="BF343" s="108"/>
      <c r="BG343" s="105"/>
      <c r="BH343" s="109"/>
      <c r="BI343" s="105"/>
      <c r="BJ343" s="109"/>
      <c r="BK343" s="105"/>
      <c r="BL343" s="109"/>
      <c r="BM343" s="105"/>
      <c r="BN343" s="97"/>
      <c r="BO343" s="97"/>
      <c r="BP343" s="97"/>
    </row>
    <row r="344" spans="1:35" ht="12.75" outlineLevel="1">
      <c r="A344" s="1" t="s">
        <v>833</v>
      </c>
      <c r="B344" s="16" t="s">
        <v>834</v>
      </c>
      <c r="C344" s="1" t="s">
        <v>1259</v>
      </c>
      <c r="E344" s="5">
        <v>149404.29</v>
      </c>
      <c r="G344" s="5">
        <v>205715.89</v>
      </c>
      <c r="I344" s="9">
        <f aca="true" t="shared" si="112" ref="I344:I379">+E344-G344</f>
        <v>-56311.600000000006</v>
      </c>
      <c r="K344" s="21">
        <f aca="true" t="shared" si="113" ref="K344:K379">IF(G344&lt;0,IF(I344=0,0,IF(OR(G344=0,E344=0),"N.M.",IF(ABS(I344/G344)&gt;=10,"N.M.",I344/(-G344)))),IF(I344=0,0,IF(OR(G344=0,E344=0),"N.M.",IF(ABS(I344/G344)&gt;=10,"N.M.",I344/G344))))</f>
        <v>-0.2737348096931161</v>
      </c>
      <c r="M344" s="9">
        <v>573988.679</v>
      </c>
      <c r="O344" s="9">
        <v>592740.317</v>
      </c>
      <c r="Q344" s="9">
        <f aca="true" t="shared" si="114" ref="Q344:Q379">(+M344-O344)</f>
        <v>-18751.638000000035</v>
      </c>
      <c r="S344" s="21">
        <f aca="true" t="shared" si="115" ref="S344:S379">IF(O344&lt;0,IF(Q344=0,0,IF(OR(O344=0,M344=0),"N.M.",IF(ABS(Q344/O344)&gt;=10,"N.M.",Q344/(-O344)))),IF(Q344=0,0,IF(OR(O344=0,M344=0),"N.M.",IF(ABS(Q344/O344)&gt;=10,"N.M.",Q344/O344))))</f>
        <v>-0.03163550287064417</v>
      </c>
      <c r="U344" s="9">
        <v>573988.679</v>
      </c>
      <c r="W344" s="9">
        <v>592740.317</v>
      </c>
      <c r="Y344" s="9">
        <f aca="true" t="shared" si="116" ref="Y344:Y379">(+U344-W344)</f>
        <v>-18751.638000000035</v>
      </c>
      <c r="AA344" s="21">
        <f aca="true" t="shared" si="117" ref="AA344:AA379">IF(W344&lt;0,IF(Y344=0,0,IF(OR(W344=0,U344=0),"N.M.",IF(ABS(Y344/W344)&gt;=10,"N.M.",Y344/(-W344)))),IF(Y344=0,0,IF(OR(W344=0,U344=0),"N.M.",IF(ABS(Y344/W344)&gt;=10,"N.M.",Y344/W344))))</f>
        <v>-0.03163550287064417</v>
      </c>
      <c r="AC344" s="9">
        <v>2466123.21</v>
      </c>
      <c r="AE344" s="9">
        <v>2678095.615</v>
      </c>
      <c r="AG344" s="9">
        <f aca="true" t="shared" si="118" ref="AG344:AG379">(+AC344-AE344)</f>
        <v>-211972.40500000026</v>
      </c>
      <c r="AI344" s="21">
        <f aca="true" t="shared" si="119" ref="AI344:AI379">IF(AE344&lt;0,IF(AG344=0,0,IF(OR(AE344=0,AC344=0),"N.M.",IF(ABS(AG344/AE344)&gt;=10,"N.M.",AG344/(-AE344)))),IF(AG344=0,0,IF(OR(AE344=0,AC344=0),"N.M.",IF(ABS(AG344/AE344)&gt;=10,"N.M.",AG344/AE344))))</f>
        <v>-0.07915042458258169</v>
      </c>
    </row>
    <row r="345" spans="1:35" ht="12.75" outlineLevel="1">
      <c r="A345" s="1" t="s">
        <v>835</v>
      </c>
      <c r="B345" s="16" t="s">
        <v>836</v>
      </c>
      <c r="C345" s="1" t="s">
        <v>1260</v>
      </c>
      <c r="E345" s="5">
        <v>249.95700000000002</v>
      </c>
      <c r="G345" s="5">
        <v>287.19</v>
      </c>
      <c r="I345" s="9">
        <f t="shared" si="112"/>
        <v>-37.232999999999976</v>
      </c>
      <c r="K345" s="21">
        <f t="shared" si="113"/>
        <v>-0.12964587903478525</v>
      </c>
      <c r="M345" s="9">
        <v>16889.575</v>
      </c>
      <c r="O345" s="9">
        <v>25803.15</v>
      </c>
      <c r="Q345" s="9">
        <f t="shared" si="114"/>
        <v>-8913.575</v>
      </c>
      <c r="S345" s="21">
        <f t="shared" si="115"/>
        <v>-0.3454452266486844</v>
      </c>
      <c r="U345" s="9">
        <v>16889.575</v>
      </c>
      <c r="W345" s="9">
        <v>25803.15</v>
      </c>
      <c r="Y345" s="9">
        <f t="shared" si="116"/>
        <v>-8913.575</v>
      </c>
      <c r="AA345" s="21">
        <f t="shared" si="117"/>
        <v>-0.3454452266486844</v>
      </c>
      <c r="AC345" s="9">
        <v>28389.125</v>
      </c>
      <c r="AE345" s="9">
        <v>27310.1</v>
      </c>
      <c r="AG345" s="9">
        <f t="shared" si="118"/>
        <v>1079.0250000000015</v>
      </c>
      <c r="AI345" s="21">
        <f t="shared" si="119"/>
        <v>0.03951010798202868</v>
      </c>
    </row>
    <row r="346" spans="1:35" ht="12.75" outlineLevel="1">
      <c r="A346" s="1" t="s">
        <v>837</v>
      </c>
      <c r="B346" s="16" t="s">
        <v>838</v>
      </c>
      <c r="C346" s="1" t="s">
        <v>1261</v>
      </c>
      <c r="E346" s="5">
        <v>0</v>
      </c>
      <c r="G346" s="5">
        <v>0</v>
      </c>
      <c r="I346" s="9">
        <f t="shared" si="112"/>
        <v>0</v>
      </c>
      <c r="K346" s="21">
        <f t="shared" si="113"/>
        <v>0</v>
      </c>
      <c r="M346" s="9">
        <v>0</v>
      </c>
      <c r="O346" s="9">
        <v>1592.4</v>
      </c>
      <c r="Q346" s="9">
        <f t="shared" si="114"/>
        <v>-1592.4</v>
      </c>
      <c r="S346" s="21" t="str">
        <f t="shared" si="115"/>
        <v>N.M.</v>
      </c>
      <c r="U346" s="9">
        <v>0</v>
      </c>
      <c r="W346" s="9">
        <v>1592.4</v>
      </c>
      <c r="Y346" s="9">
        <f t="shared" si="116"/>
        <v>-1592.4</v>
      </c>
      <c r="AA346" s="21" t="str">
        <f t="shared" si="117"/>
        <v>N.M.</v>
      </c>
      <c r="AC346" s="9">
        <v>603.94</v>
      </c>
      <c r="AE346" s="9">
        <v>-65481.04</v>
      </c>
      <c r="AG346" s="9">
        <f t="shared" si="118"/>
        <v>66084.98</v>
      </c>
      <c r="AI346" s="21">
        <f t="shared" si="119"/>
        <v>1.0092231277939385</v>
      </c>
    </row>
    <row r="347" spans="1:35" ht="12.75" outlineLevel="1">
      <c r="A347" s="1" t="s">
        <v>839</v>
      </c>
      <c r="B347" s="16" t="s">
        <v>840</v>
      </c>
      <c r="C347" s="1" t="s">
        <v>1261</v>
      </c>
      <c r="E347" s="5">
        <v>0</v>
      </c>
      <c r="G347" s="5">
        <v>0</v>
      </c>
      <c r="I347" s="9">
        <f t="shared" si="112"/>
        <v>0</v>
      </c>
      <c r="K347" s="21">
        <f t="shared" si="113"/>
        <v>0</v>
      </c>
      <c r="M347" s="9">
        <v>0</v>
      </c>
      <c r="O347" s="9">
        <v>0</v>
      </c>
      <c r="Q347" s="9">
        <f t="shared" si="114"/>
        <v>0</v>
      </c>
      <c r="S347" s="21">
        <f t="shared" si="115"/>
        <v>0</v>
      </c>
      <c r="U347" s="9">
        <v>0</v>
      </c>
      <c r="W347" s="9">
        <v>0</v>
      </c>
      <c r="Y347" s="9">
        <f t="shared" si="116"/>
        <v>0</v>
      </c>
      <c r="AA347" s="21">
        <f t="shared" si="117"/>
        <v>0</v>
      </c>
      <c r="AC347" s="9">
        <v>-40712.67</v>
      </c>
      <c r="AE347" s="9">
        <v>5476171.63</v>
      </c>
      <c r="AG347" s="9">
        <f t="shared" si="118"/>
        <v>-5516884.3</v>
      </c>
      <c r="AI347" s="21">
        <f t="shared" si="119"/>
        <v>-1.0074345131509328</v>
      </c>
    </row>
    <row r="348" spans="1:35" ht="12.75" outlineLevel="1">
      <c r="A348" s="1" t="s">
        <v>841</v>
      </c>
      <c r="B348" s="16" t="s">
        <v>842</v>
      </c>
      <c r="C348" s="1" t="s">
        <v>1261</v>
      </c>
      <c r="E348" s="5">
        <v>0</v>
      </c>
      <c r="G348" s="5">
        <v>625659</v>
      </c>
      <c r="I348" s="9">
        <f t="shared" si="112"/>
        <v>-625659</v>
      </c>
      <c r="K348" s="21" t="str">
        <f t="shared" si="113"/>
        <v>N.M.</v>
      </c>
      <c r="M348" s="9">
        <v>0</v>
      </c>
      <c r="O348" s="9">
        <v>1877564.84</v>
      </c>
      <c r="Q348" s="9">
        <f t="shared" si="114"/>
        <v>-1877564.84</v>
      </c>
      <c r="S348" s="21" t="str">
        <f t="shared" si="115"/>
        <v>N.M.</v>
      </c>
      <c r="U348" s="9">
        <v>0</v>
      </c>
      <c r="W348" s="9">
        <v>1877564.84</v>
      </c>
      <c r="Y348" s="9">
        <f t="shared" si="116"/>
        <v>-1877564.84</v>
      </c>
      <c r="AA348" s="21" t="str">
        <f t="shared" si="117"/>
        <v>N.M.</v>
      </c>
      <c r="AC348" s="9">
        <v>5632913.58</v>
      </c>
      <c r="AE348" s="9">
        <v>1877564.84</v>
      </c>
      <c r="AG348" s="9">
        <f t="shared" si="118"/>
        <v>3755348.74</v>
      </c>
      <c r="AI348" s="21">
        <f t="shared" si="119"/>
        <v>2.0001166724021098</v>
      </c>
    </row>
    <row r="349" spans="1:35" ht="12.75" outlineLevel="1">
      <c r="A349" s="1" t="s">
        <v>843</v>
      </c>
      <c r="B349" s="16" t="s">
        <v>844</v>
      </c>
      <c r="C349" s="1" t="s">
        <v>1261</v>
      </c>
      <c r="E349" s="5">
        <v>743870</v>
      </c>
      <c r="G349" s="5">
        <v>0</v>
      </c>
      <c r="I349" s="9">
        <f t="shared" si="112"/>
        <v>743870</v>
      </c>
      <c r="K349" s="21" t="str">
        <f t="shared" si="113"/>
        <v>N.M.</v>
      </c>
      <c r="M349" s="9">
        <v>2231809.91</v>
      </c>
      <c r="O349" s="9">
        <v>0</v>
      </c>
      <c r="Q349" s="9">
        <f t="shared" si="114"/>
        <v>2231809.91</v>
      </c>
      <c r="S349" s="21" t="str">
        <f t="shared" si="115"/>
        <v>N.M.</v>
      </c>
      <c r="U349" s="9">
        <v>2231809.91</v>
      </c>
      <c r="W349" s="9">
        <v>0</v>
      </c>
      <c r="Y349" s="9">
        <f t="shared" si="116"/>
        <v>2231809.91</v>
      </c>
      <c r="AA349" s="21" t="str">
        <f t="shared" si="117"/>
        <v>N.M.</v>
      </c>
      <c r="AC349" s="9">
        <v>2231809.91</v>
      </c>
      <c r="AE349" s="9">
        <v>0</v>
      </c>
      <c r="AG349" s="9">
        <f t="shared" si="118"/>
        <v>2231809.91</v>
      </c>
      <c r="AI349" s="21" t="str">
        <f t="shared" si="119"/>
        <v>N.M.</v>
      </c>
    </row>
    <row r="350" spans="1:35" ht="12.75" outlineLevel="1">
      <c r="A350" s="1" t="s">
        <v>845</v>
      </c>
      <c r="B350" s="16" t="s">
        <v>846</v>
      </c>
      <c r="C350" s="1" t="s">
        <v>1262</v>
      </c>
      <c r="E350" s="5">
        <v>0</v>
      </c>
      <c r="G350" s="5">
        <v>0</v>
      </c>
      <c r="I350" s="9">
        <f t="shared" si="112"/>
        <v>0</v>
      </c>
      <c r="K350" s="21">
        <f t="shared" si="113"/>
        <v>0</v>
      </c>
      <c r="M350" s="9">
        <v>0</v>
      </c>
      <c r="O350" s="9">
        <v>40779</v>
      </c>
      <c r="Q350" s="9">
        <f t="shared" si="114"/>
        <v>-40779</v>
      </c>
      <c r="S350" s="21" t="str">
        <f t="shared" si="115"/>
        <v>N.M.</v>
      </c>
      <c r="U350" s="9">
        <v>0</v>
      </c>
      <c r="W350" s="9">
        <v>40779</v>
      </c>
      <c r="Y350" s="9">
        <f t="shared" si="116"/>
        <v>-40779</v>
      </c>
      <c r="AA350" s="21" t="str">
        <f t="shared" si="117"/>
        <v>N.M.</v>
      </c>
      <c r="AC350" s="9">
        <v>0</v>
      </c>
      <c r="AE350" s="9">
        <v>40779</v>
      </c>
      <c r="AG350" s="9">
        <f t="shared" si="118"/>
        <v>-40779</v>
      </c>
      <c r="AI350" s="21" t="str">
        <f t="shared" si="119"/>
        <v>N.M.</v>
      </c>
    </row>
    <row r="351" spans="1:35" ht="12.75" outlineLevel="1">
      <c r="A351" s="1" t="s">
        <v>847</v>
      </c>
      <c r="B351" s="16" t="s">
        <v>848</v>
      </c>
      <c r="C351" s="1" t="s">
        <v>1262</v>
      </c>
      <c r="E351" s="5">
        <v>0</v>
      </c>
      <c r="G351" s="5">
        <v>10417</v>
      </c>
      <c r="I351" s="9">
        <f t="shared" si="112"/>
        <v>-10417</v>
      </c>
      <c r="K351" s="21" t="str">
        <f t="shared" si="113"/>
        <v>N.M.</v>
      </c>
      <c r="M351" s="9">
        <v>-11685</v>
      </c>
      <c r="O351" s="9">
        <v>31251</v>
      </c>
      <c r="Q351" s="9">
        <f t="shared" si="114"/>
        <v>-42936</v>
      </c>
      <c r="S351" s="21">
        <f t="shared" si="115"/>
        <v>-1.3739080349428818</v>
      </c>
      <c r="U351" s="9">
        <v>-11685</v>
      </c>
      <c r="W351" s="9">
        <v>31251</v>
      </c>
      <c r="Y351" s="9">
        <f t="shared" si="116"/>
        <v>-42936</v>
      </c>
      <c r="AA351" s="21">
        <f t="shared" si="117"/>
        <v>-1.3739080349428818</v>
      </c>
      <c r="AC351" s="9">
        <v>34976</v>
      </c>
      <c r="AE351" s="9">
        <v>31251</v>
      </c>
      <c r="AG351" s="9">
        <f t="shared" si="118"/>
        <v>3725</v>
      </c>
      <c r="AI351" s="21">
        <f t="shared" si="119"/>
        <v>0.1191961857220569</v>
      </c>
    </row>
    <row r="352" spans="1:35" ht="12.75" outlineLevel="1">
      <c r="A352" s="1" t="s">
        <v>849</v>
      </c>
      <c r="B352" s="16" t="s">
        <v>850</v>
      </c>
      <c r="C352" s="1" t="s">
        <v>1262</v>
      </c>
      <c r="E352" s="5">
        <v>9000</v>
      </c>
      <c r="G352" s="5">
        <v>0</v>
      </c>
      <c r="I352" s="9">
        <f t="shared" si="112"/>
        <v>9000</v>
      </c>
      <c r="K352" s="21" t="str">
        <f t="shared" si="113"/>
        <v>N.M.</v>
      </c>
      <c r="M352" s="9">
        <v>27000</v>
      </c>
      <c r="O352" s="9">
        <v>0</v>
      </c>
      <c r="Q352" s="9">
        <f t="shared" si="114"/>
        <v>27000</v>
      </c>
      <c r="S352" s="21" t="str">
        <f t="shared" si="115"/>
        <v>N.M.</v>
      </c>
      <c r="U352" s="9">
        <v>27000</v>
      </c>
      <c r="W352" s="9">
        <v>0</v>
      </c>
      <c r="Y352" s="9">
        <f t="shared" si="116"/>
        <v>27000</v>
      </c>
      <c r="AA352" s="21" t="str">
        <f t="shared" si="117"/>
        <v>N.M.</v>
      </c>
      <c r="AC352" s="9">
        <v>27000</v>
      </c>
      <c r="AE352" s="9">
        <v>0</v>
      </c>
      <c r="AG352" s="9">
        <f t="shared" si="118"/>
        <v>27000</v>
      </c>
      <c r="AI352" s="21" t="str">
        <f t="shared" si="119"/>
        <v>N.M.</v>
      </c>
    </row>
    <row r="353" spans="1:35" ht="12.75" outlineLevel="1">
      <c r="A353" s="1" t="s">
        <v>851</v>
      </c>
      <c r="B353" s="16" t="s">
        <v>852</v>
      </c>
      <c r="C353" s="1" t="s">
        <v>1263</v>
      </c>
      <c r="E353" s="5">
        <v>-638.657</v>
      </c>
      <c r="G353" s="5">
        <v>277.07</v>
      </c>
      <c r="I353" s="9">
        <f t="shared" si="112"/>
        <v>-915.7270000000001</v>
      </c>
      <c r="K353" s="21">
        <f t="shared" si="113"/>
        <v>-3.305038437939871</v>
      </c>
      <c r="M353" s="9">
        <v>12885.095</v>
      </c>
      <c r="O353" s="9">
        <v>19087.36</v>
      </c>
      <c r="Q353" s="9">
        <f t="shared" si="114"/>
        <v>-6202.265000000001</v>
      </c>
      <c r="S353" s="21">
        <f t="shared" si="115"/>
        <v>-0.3249409556900483</v>
      </c>
      <c r="U353" s="9">
        <v>12885.095</v>
      </c>
      <c r="W353" s="9">
        <v>19087.36</v>
      </c>
      <c r="Y353" s="9">
        <f t="shared" si="116"/>
        <v>-6202.265000000001</v>
      </c>
      <c r="AA353" s="21">
        <f t="shared" si="117"/>
        <v>-0.3249409556900483</v>
      </c>
      <c r="AC353" s="9">
        <v>20991.315</v>
      </c>
      <c r="AE353" s="9">
        <v>20167.51</v>
      </c>
      <c r="AG353" s="9">
        <f t="shared" si="118"/>
        <v>823.8050000000003</v>
      </c>
      <c r="AI353" s="21">
        <f t="shared" si="119"/>
        <v>0.04084812651636223</v>
      </c>
    </row>
    <row r="354" spans="1:35" ht="12.75" outlineLevel="1">
      <c r="A354" s="1" t="s">
        <v>853</v>
      </c>
      <c r="B354" s="16" t="s">
        <v>854</v>
      </c>
      <c r="C354" s="1" t="s">
        <v>1264</v>
      </c>
      <c r="E354" s="5">
        <v>0</v>
      </c>
      <c r="G354" s="5">
        <v>0</v>
      </c>
      <c r="I354" s="9">
        <f t="shared" si="112"/>
        <v>0</v>
      </c>
      <c r="K354" s="21">
        <f t="shared" si="113"/>
        <v>0</v>
      </c>
      <c r="M354" s="9">
        <v>0</v>
      </c>
      <c r="O354" s="9">
        <v>0</v>
      </c>
      <c r="Q354" s="9">
        <f t="shared" si="114"/>
        <v>0</v>
      </c>
      <c r="S354" s="21">
        <f t="shared" si="115"/>
        <v>0</v>
      </c>
      <c r="U354" s="9">
        <v>0</v>
      </c>
      <c r="W354" s="9">
        <v>0</v>
      </c>
      <c r="Y354" s="9">
        <f t="shared" si="116"/>
        <v>0</v>
      </c>
      <c r="AA354" s="21">
        <f t="shared" si="117"/>
        <v>0</v>
      </c>
      <c r="AC354" s="9">
        <v>0</v>
      </c>
      <c r="AE354" s="9">
        <v>13884</v>
      </c>
      <c r="AG354" s="9">
        <f t="shared" si="118"/>
        <v>-13884</v>
      </c>
      <c r="AI354" s="21" t="str">
        <f t="shared" si="119"/>
        <v>N.M.</v>
      </c>
    </row>
    <row r="355" spans="1:35" ht="12.75" outlineLevel="1">
      <c r="A355" s="1" t="s">
        <v>855</v>
      </c>
      <c r="B355" s="16" t="s">
        <v>856</v>
      </c>
      <c r="C355" s="1" t="s">
        <v>1264</v>
      </c>
      <c r="E355" s="5">
        <v>0</v>
      </c>
      <c r="G355" s="5">
        <v>165</v>
      </c>
      <c r="I355" s="9">
        <f t="shared" si="112"/>
        <v>-165</v>
      </c>
      <c r="K355" s="21" t="str">
        <f t="shared" si="113"/>
        <v>N.M.</v>
      </c>
      <c r="M355" s="9">
        <v>0</v>
      </c>
      <c r="O355" s="9">
        <v>165</v>
      </c>
      <c r="Q355" s="9">
        <f t="shared" si="114"/>
        <v>-165</v>
      </c>
      <c r="S355" s="21" t="str">
        <f t="shared" si="115"/>
        <v>N.M.</v>
      </c>
      <c r="U355" s="9">
        <v>0</v>
      </c>
      <c r="W355" s="9">
        <v>165</v>
      </c>
      <c r="Y355" s="9">
        <f t="shared" si="116"/>
        <v>-165</v>
      </c>
      <c r="AA355" s="21" t="str">
        <f t="shared" si="117"/>
        <v>N.M.</v>
      </c>
      <c r="AC355" s="9">
        <v>82269</v>
      </c>
      <c r="AE355" s="9">
        <v>153015</v>
      </c>
      <c r="AG355" s="9">
        <f t="shared" si="118"/>
        <v>-70746</v>
      </c>
      <c r="AI355" s="21">
        <f t="shared" si="119"/>
        <v>-0.46234682874228017</v>
      </c>
    </row>
    <row r="356" spans="1:35" ht="12.75" outlineLevel="1">
      <c r="A356" s="1" t="s">
        <v>857</v>
      </c>
      <c r="B356" s="16" t="s">
        <v>858</v>
      </c>
      <c r="C356" s="1" t="s">
        <v>1264</v>
      </c>
      <c r="E356" s="5">
        <v>0</v>
      </c>
      <c r="G356" s="5">
        <v>16700</v>
      </c>
      <c r="I356" s="9">
        <f t="shared" si="112"/>
        <v>-16700</v>
      </c>
      <c r="K356" s="21" t="str">
        <f t="shared" si="113"/>
        <v>N.M.</v>
      </c>
      <c r="M356" s="9">
        <v>0</v>
      </c>
      <c r="O356" s="9">
        <v>35800</v>
      </c>
      <c r="Q356" s="9">
        <f t="shared" si="114"/>
        <v>-35800</v>
      </c>
      <c r="S356" s="21" t="str">
        <f t="shared" si="115"/>
        <v>N.M.</v>
      </c>
      <c r="U356" s="9">
        <v>0</v>
      </c>
      <c r="W356" s="9">
        <v>35800</v>
      </c>
      <c r="Y356" s="9">
        <f t="shared" si="116"/>
        <v>-35800</v>
      </c>
      <c r="AA356" s="21" t="str">
        <f t="shared" si="117"/>
        <v>N.M.</v>
      </c>
      <c r="AC356" s="9">
        <v>159631</v>
      </c>
      <c r="AE356" s="9">
        <v>35800</v>
      </c>
      <c r="AG356" s="9">
        <f t="shared" si="118"/>
        <v>123831</v>
      </c>
      <c r="AI356" s="21">
        <f t="shared" si="119"/>
        <v>3.4589664804469273</v>
      </c>
    </row>
    <row r="357" spans="1:35" ht="12.75" outlineLevel="1">
      <c r="A357" s="1" t="s">
        <v>859</v>
      </c>
      <c r="B357" s="16" t="s">
        <v>860</v>
      </c>
      <c r="C357" s="1" t="s">
        <v>1264</v>
      </c>
      <c r="E357" s="5">
        <v>14500</v>
      </c>
      <c r="G357" s="5">
        <v>0</v>
      </c>
      <c r="I357" s="9">
        <f t="shared" si="112"/>
        <v>14500</v>
      </c>
      <c r="K357" s="21" t="str">
        <f t="shared" si="113"/>
        <v>N.M.</v>
      </c>
      <c r="M357" s="9">
        <v>43200</v>
      </c>
      <c r="O357" s="9">
        <v>0</v>
      </c>
      <c r="Q357" s="9">
        <f t="shared" si="114"/>
        <v>43200</v>
      </c>
      <c r="S357" s="21" t="str">
        <f t="shared" si="115"/>
        <v>N.M.</v>
      </c>
      <c r="U357" s="9">
        <v>43200</v>
      </c>
      <c r="W357" s="9">
        <v>0</v>
      </c>
      <c r="Y357" s="9">
        <f t="shared" si="116"/>
        <v>43200</v>
      </c>
      <c r="AA357" s="21" t="str">
        <f t="shared" si="117"/>
        <v>N.M.</v>
      </c>
      <c r="AC357" s="9">
        <v>43200</v>
      </c>
      <c r="AE357" s="9">
        <v>0</v>
      </c>
      <c r="AG357" s="9">
        <f t="shared" si="118"/>
        <v>43200</v>
      </c>
      <c r="AI357" s="21" t="str">
        <f t="shared" si="119"/>
        <v>N.M.</v>
      </c>
    </row>
    <row r="358" spans="1:35" ht="12.75" outlineLevel="1">
      <c r="A358" s="1" t="s">
        <v>861</v>
      </c>
      <c r="B358" s="16" t="s">
        <v>862</v>
      </c>
      <c r="C358" s="1" t="s">
        <v>1265</v>
      </c>
      <c r="E358" s="5">
        <v>0</v>
      </c>
      <c r="G358" s="5">
        <v>0</v>
      </c>
      <c r="I358" s="9">
        <f t="shared" si="112"/>
        <v>0</v>
      </c>
      <c r="K358" s="21">
        <f t="shared" si="113"/>
        <v>0</v>
      </c>
      <c r="M358" s="9">
        <v>74.56</v>
      </c>
      <c r="O358" s="9">
        <v>0</v>
      </c>
      <c r="Q358" s="9">
        <f t="shared" si="114"/>
        <v>74.56</v>
      </c>
      <c r="S358" s="21" t="str">
        <f t="shared" si="115"/>
        <v>N.M.</v>
      </c>
      <c r="U358" s="9">
        <v>74.56</v>
      </c>
      <c r="W358" s="9">
        <v>0</v>
      </c>
      <c r="Y358" s="9">
        <f t="shared" si="116"/>
        <v>74.56</v>
      </c>
      <c r="AA358" s="21" t="str">
        <f t="shared" si="117"/>
        <v>N.M.</v>
      </c>
      <c r="AC358" s="9">
        <v>8172.56</v>
      </c>
      <c r="AE358" s="9">
        <v>0</v>
      </c>
      <c r="AG358" s="9">
        <f t="shared" si="118"/>
        <v>8172.56</v>
      </c>
      <c r="AI358" s="21" t="str">
        <f t="shared" si="119"/>
        <v>N.M.</v>
      </c>
    </row>
    <row r="359" spans="1:35" ht="12.75" outlineLevel="1">
      <c r="A359" s="1" t="s">
        <v>863</v>
      </c>
      <c r="B359" s="16" t="s">
        <v>864</v>
      </c>
      <c r="C359" s="1" t="s">
        <v>1266</v>
      </c>
      <c r="E359" s="5">
        <v>0</v>
      </c>
      <c r="G359" s="5">
        <v>295</v>
      </c>
      <c r="I359" s="9">
        <f t="shared" si="112"/>
        <v>-295</v>
      </c>
      <c r="K359" s="21" t="str">
        <f t="shared" si="113"/>
        <v>N.M.</v>
      </c>
      <c r="M359" s="9">
        <v>0</v>
      </c>
      <c r="O359" s="9">
        <v>295</v>
      </c>
      <c r="Q359" s="9">
        <f t="shared" si="114"/>
        <v>-295</v>
      </c>
      <c r="S359" s="21" t="str">
        <f t="shared" si="115"/>
        <v>N.M.</v>
      </c>
      <c r="U359" s="9">
        <v>0</v>
      </c>
      <c r="W359" s="9">
        <v>295</v>
      </c>
      <c r="Y359" s="9">
        <f t="shared" si="116"/>
        <v>-295</v>
      </c>
      <c r="AA359" s="21" t="str">
        <f t="shared" si="117"/>
        <v>N.M.</v>
      </c>
      <c r="AC359" s="9">
        <v>0</v>
      </c>
      <c r="AE359" s="9">
        <v>1209.04</v>
      </c>
      <c r="AG359" s="9">
        <f t="shared" si="118"/>
        <v>-1209.04</v>
      </c>
      <c r="AI359" s="21" t="str">
        <f t="shared" si="119"/>
        <v>N.M.</v>
      </c>
    </row>
    <row r="360" spans="1:35" ht="12.75" outlineLevel="1">
      <c r="A360" s="1" t="s">
        <v>865</v>
      </c>
      <c r="B360" s="16" t="s">
        <v>866</v>
      </c>
      <c r="C360" s="1" t="s">
        <v>1266</v>
      </c>
      <c r="E360" s="5">
        <v>0</v>
      </c>
      <c r="G360" s="5">
        <v>177</v>
      </c>
      <c r="I360" s="9">
        <f t="shared" si="112"/>
        <v>-177</v>
      </c>
      <c r="K360" s="21" t="str">
        <f t="shared" si="113"/>
        <v>N.M.</v>
      </c>
      <c r="M360" s="9">
        <v>0</v>
      </c>
      <c r="O360" s="9">
        <v>277</v>
      </c>
      <c r="Q360" s="9">
        <f t="shared" si="114"/>
        <v>-277</v>
      </c>
      <c r="S360" s="21" t="str">
        <f t="shared" si="115"/>
        <v>N.M.</v>
      </c>
      <c r="U360" s="9">
        <v>0</v>
      </c>
      <c r="W360" s="9">
        <v>277</v>
      </c>
      <c r="Y360" s="9">
        <f t="shared" si="116"/>
        <v>-277</v>
      </c>
      <c r="AA360" s="21" t="str">
        <f t="shared" si="117"/>
        <v>N.M.</v>
      </c>
      <c r="AC360" s="9">
        <v>305</v>
      </c>
      <c r="AE360" s="9">
        <v>277</v>
      </c>
      <c r="AG360" s="9">
        <f t="shared" si="118"/>
        <v>28</v>
      </c>
      <c r="AI360" s="21">
        <f t="shared" si="119"/>
        <v>0.10108303249097472</v>
      </c>
    </row>
    <row r="361" spans="1:35" ht="12.75" outlineLevel="1">
      <c r="A361" s="1" t="s">
        <v>867</v>
      </c>
      <c r="B361" s="16" t="s">
        <v>868</v>
      </c>
      <c r="C361" s="1" t="s">
        <v>1267</v>
      </c>
      <c r="E361" s="5">
        <v>0</v>
      </c>
      <c r="G361" s="5">
        <v>0</v>
      </c>
      <c r="I361" s="9">
        <f t="shared" si="112"/>
        <v>0</v>
      </c>
      <c r="K361" s="21">
        <f t="shared" si="113"/>
        <v>0</v>
      </c>
      <c r="M361" s="9">
        <v>0</v>
      </c>
      <c r="O361" s="9">
        <v>0</v>
      </c>
      <c r="Q361" s="9">
        <f t="shared" si="114"/>
        <v>0</v>
      </c>
      <c r="S361" s="21">
        <f t="shared" si="115"/>
        <v>0</v>
      </c>
      <c r="U361" s="9">
        <v>0</v>
      </c>
      <c r="W361" s="9">
        <v>0</v>
      </c>
      <c r="Y361" s="9">
        <f t="shared" si="116"/>
        <v>0</v>
      </c>
      <c r="AA361" s="21">
        <f t="shared" si="117"/>
        <v>0</v>
      </c>
      <c r="AC361" s="9">
        <v>0</v>
      </c>
      <c r="AE361" s="9">
        <v>126099.86</v>
      </c>
      <c r="AG361" s="9">
        <f t="shared" si="118"/>
        <v>-126099.86</v>
      </c>
      <c r="AI361" s="21" t="str">
        <f t="shared" si="119"/>
        <v>N.M.</v>
      </c>
    </row>
    <row r="362" spans="1:35" ht="12.75" outlineLevel="1">
      <c r="A362" s="1" t="s">
        <v>869</v>
      </c>
      <c r="B362" s="16" t="s">
        <v>870</v>
      </c>
      <c r="C362" s="1" t="s">
        <v>1267</v>
      </c>
      <c r="E362" s="5">
        <v>0</v>
      </c>
      <c r="G362" s="5">
        <v>44591</v>
      </c>
      <c r="I362" s="9">
        <f t="shared" si="112"/>
        <v>-44591</v>
      </c>
      <c r="K362" s="21" t="str">
        <f t="shared" si="113"/>
        <v>N.M.</v>
      </c>
      <c r="M362" s="9">
        <v>0</v>
      </c>
      <c r="O362" s="9">
        <v>133773</v>
      </c>
      <c r="Q362" s="9">
        <f t="shared" si="114"/>
        <v>-133773</v>
      </c>
      <c r="S362" s="21" t="str">
        <f t="shared" si="115"/>
        <v>N.M.</v>
      </c>
      <c r="U362" s="9">
        <v>0</v>
      </c>
      <c r="W362" s="9">
        <v>133773</v>
      </c>
      <c r="Y362" s="9">
        <f t="shared" si="116"/>
        <v>-133773</v>
      </c>
      <c r="AA362" s="21" t="str">
        <f t="shared" si="117"/>
        <v>N.M.</v>
      </c>
      <c r="AC362" s="9">
        <v>133772.01</v>
      </c>
      <c r="AE362" s="9">
        <v>401319</v>
      </c>
      <c r="AG362" s="9">
        <f t="shared" si="118"/>
        <v>-267546.99</v>
      </c>
      <c r="AI362" s="21">
        <f t="shared" si="119"/>
        <v>-0.6666691335321776</v>
      </c>
    </row>
    <row r="363" spans="1:35" ht="12.75" outlineLevel="1">
      <c r="A363" s="1" t="s">
        <v>871</v>
      </c>
      <c r="B363" s="16" t="s">
        <v>872</v>
      </c>
      <c r="C363" s="1" t="s">
        <v>1267</v>
      </c>
      <c r="E363" s="5">
        <v>49035</v>
      </c>
      <c r="G363" s="5">
        <v>0</v>
      </c>
      <c r="I363" s="9">
        <f t="shared" si="112"/>
        <v>49035</v>
      </c>
      <c r="K363" s="21" t="str">
        <f t="shared" si="113"/>
        <v>N.M.</v>
      </c>
      <c r="M363" s="9">
        <v>147105</v>
      </c>
      <c r="O363" s="9">
        <v>0</v>
      </c>
      <c r="Q363" s="9">
        <f t="shared" si="114"/>
        <v>147105</v>
      </c>
      <c r="S363" s="21" t="str">
        <f t="shared" si="115"/>
        <v>N.M.</v>
      </c>
      <c r="U363" s="9">
        <v>147105</v>
      </c>
      <c r="W363" s="9">
        <v>0</v>
      </c>
      <c r="Y363" s="9">
        <f t="shared" si="116"/>
        <v>147105</v>
      </c>
      <c r="AA363" s="21" t="str">
        <f t="shared" si="117"/>
        <v>N.M.</v>
      </c>
      <c r="AC363" s="9">
        <v>441315</v>
      </c>
      <c r="AE363" s="9">
        <v>0</v>
      </c>
      <c r="AG363" s="9">
        <f t="shared" si="118"/>
        <v>441315</v>
      </c>
      <c r="AI363" s="21" t="str">
        <f t="shared" si="119"/>
        <v>N.M.</v>
      </c>
    </row>
    <row r="364" spans="1:35" ht="12.75" outlineLevel="1">
      <c r="A364" s="1" t="s">
        <v>873</v>
      </c>
      <c r="B364" s="16" t="s">
        <v>874</v>
      </c>
      <c r="C364" s="1" t="s">
        <v>1268</v>
      </c>
      <c r="E364" s="5">
        <v>9000</v>
      </c>
      <c r="G364" s="5">
        <v>0</v>
      </c>
      <c r="I364" s="9">
        <f t="shared" si="112"/>
        <v>9000</v>
      </c>
      <c r="K364" s="21" t="str">
        <f t="shared" si="113"/>
        <v>N.M.</v>
      </c>
      <c r="M364" s="9">
        <v>9000</v>
      </c>
      <c r="O364" s="9">
        <v>0</v>
      </c>
      <c r="Q364" s="9">
        <f t="shared" si="114"/>
        <v>9000</v>
      </c>
      <c r="S364" s="21" t="str">
        <f t="shared" si="115"/>
        <v>N.M.</v>
      </c>
      <c r="U364" s="9">
        <v>9000</v>
      </c>
      <c r="W364" s="9">
        <v>0</v>
      </c>
      <c r="Y364" s="9">
        <f t="shared" si="116"/>
        <v>9000</v>
      </c>
      <c r="AA364" s="21" t="str">
        <f t="shared" si="117"/>
        <v>N.M.</v>
      </c>
      <c r="AC364" s="9">
        <v>-1429400</v>
      </c>
      <c r="AE364" s="9">
        <v>0</v>
      </c>
      <c r="AG364" s="9">
        <f t="shared" si="118"/>
        <v>-1429400</v>
      </c>
      <c r="AI364" s="21" t="str">
        <f t="shared" si="119"/>
        <v>N.M.</v>
      </c>
    </row>
    <row r="365" spans="1:35" ht="12.75" outlineLevel="1">
      <c r="A365" s="1" t="s">
        <v>875</v>
      </c>
      <c r="B365" s="16" t="s">
        <v>876</v>
      </c>
      <c r="C365" s="1" t="s">
        <v>1268</v>
      </c>
      <c r="E365" s="5">
        <v>0</v>
      </c>
      <c r="G365" s="5">
        <v>294.6</v>
      </c>
      <c r="I365" s="9">
        <f t="shared" si="112"/>
        <v>-294.6</v>
      </c>
      <c r="K365" s="21" t="str">
        <f t="shared" si="113"/>
        <v>N.M.</v>
      </c>
      <c r="M365" s="9">
        <v>0</v>
      </c>
      <c r="O365" s="9">
        <v>294.6</v>
      </c>
      <c r="Q365" s="9">
        <f t="shared" si="114"/>
        <v>-294.6</v>
      </c>
      <c r="S365" s="21" t="str">
        <f t="shared" si="115"/>
        <v>N.M.</v>
      </c>
      <c r="U365" s="9">
        <v>0</v>
      </c>
      <c r="W365" s="9">
        <v>294.6</v>
      </c>
      <c r="Y365" s="9">
        <f t="shared" si="116"/>
        <v>-294.6</v>
      </c>
      <c r="AA365" s="21" t="str">
        <f t="shared" si="117"/>
        <v>N.M.</v>
      </c>
      <c r="AC365" s="9">
        <v>0</v>
      </c>
      <c r="AE365" s="9">
        <v>294.6</v>
      </c>
      <c r="AG365" s="9">
        <f t="shared" si="118"/>
        <v>-294.6</v>
      </c>
      <c r="AI365" s="21" t="str">
        <f t="shared" si="119"/>
        <v>N.M.</v>
      </c>
    </row>
    <row r="366" spans="1:35" ht="12.75" outlineLevel="1">
      <c r="A366" s="1" t="s">
        <v>877</v>
      </c>
      <c r="B366" s="16" t="s">
        <v>878</v>
      </c>
      <c r="C366" s="1" t="s">
        <v>1268</v>
      </c>
      <c r="E366" s="5">
        <v>0</v>
      </c>
      <c r="G366" s="5">
        <v>0</v>
      </c>
      <c r="I366" s="9">
        <f t="shared" si="112"/>
        <v>0</v>
      </c>
      <c r="K366" s="21">
        <f t="shared" si="113"/>
        <v>0</v>
      </c>
      <c r="M366" s="9">
        <v>7355</v>
      </c>
      <c r="O366" s="9">
        <v>0</v>
      </c>
      <c r="Q366" s="9">
        <f t="shared" si="114"/>
        <v>7355</v>
      </c>
      <c r="S366" s="21" t="str">
        <f t="shared" si="115"/>
        <v>N.M.</v>
      </c>
      <c r="U366" s="9">
        <v>7355</v>
      </c>
      <c r="W366" s="9">
        <v>0</v>
      </c>
      <c r="Y366" s="9">
        <f t="shared" si="116"/>
        <v>7355</v>
      </c>
      <c r="AA366" s="21" t="str">
        <f t="shared" si="117"/>
        <v>N.M.</v>
      </c>
      <c r="AC366" s="9">
        <v>54697.84</v>
      </c>
      <c r="AE366" s="9">
        <v>0</v>
      </c>
      <c r="AG366" s="9">
        <f t="shared" si="118"/>
        <v>54697.84</v>
      </c>
      <c r="AI366" s="21" t="str">
        <f t="shared" si="119"/>
        <v>N.M.</v>
      </c>
    </row>
    <row r="367" spans="1:35" ht="12.75" outlineLevel="1">
      <c r="A367" s="1" t="s">
        <v>879</v>
      </c>
      <c r="B367" s="16" t="s">
        <v>880</v>
      </c>
      <c r="C367" s="1" t="s">
        <v>1268</v>
      </c>
      <c r="E367" s="5">
        <v>3946.35</v>
      </c>
      <c r="G367" s="5">
        <v>0</v>
      </c>
      <c r="I367" s="9">
        <f t="shared" si="112"/>
        <v>3946.35</v>
      </c>
      <c r="K367" s="21" t="str">
        <f t="shared" si="113"/>
        <v>N.M.</v>
      </c>
      <c r="M367" s="9">
        <v>8254.47</v>
      </c>
      <c r="O367" s="9">
        <v>0</v>
      </c>
      <c r="Q367" s="9">
        <f t="shared" si="114"/>
        <v>8254.47</v>
      </c>
      <c r="S367" s="21" t="str">
        <f t="shared" si="115"/>
        <v>N.M.</v>
      </c>
      <c r="U367" s="9">
        <v>8254.47</v>
      </c>
      <c r="W367" s="9">
        <v>0</v>
      </c>
      <c r="Y367" s="9">
        <f t="shared" si="116"/>
        <v>8254.47</v>
      </c>
      <c r="AA367" s="21" t="str">
        <f t="shared" si="117"/>
        <v>N.M.</v>
      </c>
      <c r="AC367" s="9">
        <v>8254.47</v>
      </c>
      <c r="AE367" s="9">
        <v>0</v>
      </c>
      <c r="AG367" s="9">
        <f t="shared" si="118"/>
        <v>8254.47</v>
      </c>
      <c r="AI367" s="21" t="str">
        <f t="shared" si="119"/>
        <v>N.M.</v>
      </c>
    </row>
    <row r="368" spans="1:35" ht="12.75" outlineLevel="1">
      <c r="A368" s="1" t="s">
        <v>881</v>
      </c>
      <c r="B368" s="16" t="s">
        <v>882</v>
      </c>
      <c r="C368" s="1" t="s">
        <v>1269</v>
      </c>
      <c r="E368" s="5">
        <v>100</v>
      </c>
      <c r="G368" s="5">
        <v>0</v>
      </c>
      <c r="I368" s="9">
        <f t="shared" si="112"/>
        <v>100</v>
      </c>
      <c r="K368" s="21" t="str">
        <f t="shared" si="113"/>
        <v>N.M.</v>
      </c>
      <c r="M368" s="9">
        <v>100</v>
      </c>
      <c r="O368" s="9">
        <v>0</v>
      </c>
      <c r="Q368" s="9">
        <f t="shared" si="114"/>
        <v>100</v>
      </c>
      <c r="S368" s="21" t="str">
        <f t="shared" si="115"/>
        <v>N.M.</v>
      </c>
      <c r="U368" s="9">
        <v>100</v>
      </c>
      <c r="W368" s="9">
        <v>0</v>
      </c>
      <c r="Y368" s="9">
        <f t="shared" si="116"/>
        <v>100</v>
      </c>
      <c r="AA368" s="21" t="str">
        <f t="shared" si="117"/>
        <v>N.M.</v>
      </c>
      <c r="AC368" s="9">
        <v>100</v>
      </c>
      <c r="AE368" s="9">
        <v>0</v>
      </c>
      <c r="AG368" s="9">
        <f t="shared" si="118"/>
        <v>100</v>
      </c>
      <c r="AI368" s="21" t="str">
        <f t="shared" si="119"/>
        <v>N.M.</v>
      </c>
    </row>
    <row r="369" spans="1:35" ht="12.75" outlineLevel="1">
      <c r="A369" s="1" t="s">
        <v>883</v>
      </c>
      <c r="B369" s="16" t="s">
        <v>884</v>
      </c>
      <c r="C369" s="1" t="s">
        <v>1270</v>
      </c>
      <c r="E369" s="5">
        <v>0</v>
      </c>
      <c r="G369" s="5">
        <v>0</v>
      </c>
      <c r="I369" s="9">
        <f t="shared" si="112"/>
        <v>0</v>
      </c>
      <c r="K369" s="21">
        <f t="shared" si="113"/>
        <v>0</v>
      </c>
      <c r="M369" s="9">
        <v>0</v>
      </c>
      <c r="O369" s="9">
        <v>0</v>
      </c>
      <c r="Q369" s="9">
        <f t="shared" si="114"/>
        <v>0</v>
      </c>
      <c r="S369" s="21">
        <f t="shared" si="115"/>
        <v>0</v>
      </c>
      <c r="U369" s="9">
        <v>0</v>
      </c>
      <c r="W369" s="9">
        <v>0</v>
      </c>
      <c r="Y369" s="9">
        <f t="shared" si="116"/>
        <v>0</v>
      </c>
      <c r="AA369" s="21">
        <f t="shared" si="117"/>
        <v>0</v>
      </c>
      <c r="AC369" s="9">
        <v>106.77</v>
      </c>
      <c r="AE369" s="9">
        <v>-134788.86</v>
      </c>
      <c r="AG369" s="9">
        <f t="shared" si="118"/>
        <v>134895.62999999998</v>
      </c>
      <c r="AI369" s="21">
        <f t="shared" si="119"/>
        <v>1.0007921277767315</v>
      </c>
    </row>
    <row r="370" spans="1:35" ht="12.75" outlineLevel="1">
      <c r="A370" s="1" t="s">
        <v>885</v>
      </c>
      <c r="B370" s="16" t="s">
        <v>886</v>
      </c>
      <c r="C370" s="1" t="s">
        <v>1270</v>
      </c>
      <c r="E370" s="5">
        <v>0</v>
      </c>
      <c r="G370" s="5">
        <v>0</v>
      </c>
      <c r="I370" s="9">
        <f t="shared" si="112"/>
        <v>0</v>
      </c>
      <c r="K370" s="21">
        <f t="shared" si="113"/>
        <v>0</v>
      </c>
      <c r="M370" s="9">
        <v>0</v>
      </c>
      <c r="O370" s="9">
        <v>0</v>
      </c>
      <c r="Q370" s="9">
        <f t="shared" si="114"/>
        <v>0</v>
      </c>
      <c r="S370" s="21">
        <f t="shared" si="115"/>
        <v>0</v>
      </c>
      <c r="U370" s="9">
        <v>0</v>
      </c>
      <c r="W370" s="9">
        <v>0</v>
      </c>
      <c r="Y370" s="9">
        <f t="shared" si="116"/>
        <v>0</v>
      </c>
      <c r="AA370" s="21">
        <f t="shared" si="117"/>
        <v>0</v>
      </c>
      <c r="AC370" s="9">
        <v>83.86</v>
      </c>
      <c r="AE370" s="9">
        <v>-3790.35</v>
      </c>
      <c r="AG370" s="9">
        <f t="shared" si="118"/>
        <v>3874.21</v>
      </c>
      <c r="AI370" s="21">
        <f t="shared" si="119"/>
        <v>1.0221246059071063</v>
      </c>
    </row>
    <row r="371" spans="1:35" ht="12.75" outlineLevel="1">
      <c r="A371" s="1" t="s">
        <v>887</v>
      </c>
      <c r="B371" s="16" t="s">
        <v>888</v>
      </c>
      <c r="C371" s="1" t="s">
        <v>1270</v>
      </c>
      <c r="E371" s="5">
        <v>0</v>
      </c>
      <c r="G371" s="5">
        <v>3462</v>
      </c>
      <c r="I371" s="9">
        <f t="shared" si="112"/>
        <v>-3462</v>
      </c>
      <c r="K371" s="21" t="str">
        <f t="shared" si="113"/>
        <v>N.M.</v>
      </c>
      <c r="M371" s="9">
        <v>0</v>
      </c>
      <c r="O371" s="9">
        <v>10386</v>
      </c>
      <c r="Q371" s="9">
        <f t="shared" si="114"/>
        <v>-10386</v>
      </c>
      <c r="S371" s="21" t="str">
        <f t="shared" si="115"/>
        <v>N.M.</v>
      </c>
      <c r="U371" s="9">
        <v>0</v>
      </c>
      <c r="W371" s="9">
        <v>10386</v>
      </c>
      <c r="Y371" s="9">
        <f t="shared" si="116"/>
        <v>-10386</v>
      </c>
      <c r="AA371" s="21" t="str">
        <f t="shared" si="117"/>
        <v>N.M.</v>
      </c>
      <c r="AC371" s="9">
        <v>31154</v>
      </c>
      <c r="AE371" s="9">
        <v>10386</v>
      </c>
      <c r="AG371" s="9">
        <f t="shared" si="118"/>
        <v>20768</v>
      </c>
      <c r="AI371" s="21">
        <f t="shared" si="119"/>
        <v>1.9996148661659927</v>
      </c>
    </row>
    <row r="372" spans="1:35" ht="12.75" outlineLevel="1">
      <c r="A372" s="1" t="s">
        <v>889</v>
      </c>
      <c r="B372" s="16" t="s">
        <v>890</v>
      </c>
      <c r="C372" s="1" t="s">
        <v>1270</v>
      </c>
      <c r="E372" s="5">
        <v>3462</v>
      </c>
      <c r="G372" s="5">
        <v>0</v>
      </c>
      <c r="I372" s="9">
        <f t="shared" si="112"/>
        <v>3462</v>
      </c>
      <c r="K372" s="21" t="str">
        <f t="shared" si="113"/>
        <v>N.M.</v>
      </c>
      <c r="M372" s="9">
        <v>10386</v>
      </c>
      <c r="O372" s="9">
        <v>0</v>
      </c>
      <c r="Q372" s="9">
        <f t="shared" si="114"/>
        <v>10386</v>
      </c>
      <c r="S372" s="21" t="str">
        <f t="shared" si="115"/>
        <v>N.M.</v>
      </c>
      <c r="U372" s="9">
        <v>10386</v>
      </c>
      <c r="W372" s="9">
        <v>0</v>
      </c>
      <c r="Y372" s="9">
        <f t="shared" si="116"/>
        <v>10386</v>
      </c>
      <c r="AA372" s="21" t="str">
        <f t="shared" si="117"/>
        <v>N.M.</v>
      </c>
      <c r="AC372" s="9">
        <v>10386</v>
      </c>
      <c r="AE372" s="9">
        <v>0</v>
      </c>
      <c r="AG372" s="9">
        <f t="shared" si="118"/>
        <v>10386</v>
      </c>
      <c r="AI372" s="21" t="str">
        <f t="shared" si="119"/>
        <v>N.M.</v>
      </c>
    </row>
    <row r="373" spans="1:35" ht="12.75" outlineLevel="1">
      <c r="A373" s="1" t="s">
        <v>891</v>
      </c>
      <c r="B373" s="16" t="s">
        <v>892</v>
      </c>
      <c r="C373" s="1" t="s">
        <v>1271</v>
      </c>
      <c r="E373" s="5">
        <v>-109492.236</v>
      </c>
      <c r="G373" s="5">
        <v>-114211.048</v>
      </c>
      <c r="I373" s="9">
        <f t="shared" si="112"/>
        <v>4718.811999999991</v>
      </c>
      <c r="K373" s="21">
        <f t="shared" si="113"/>
        <v>0.041316598373215094</v>
      </c>
      <c r="M373" s="9">
        <v>-271998.344</v>
      </c>
      <c r="O373" s="9">
        <v>-256856.236</v>
      </c>
      <c r="Q373" s="9">
        <f t="shared" si="114"/>
        <v>-15142.107999999978</v>
      </c>
      <c r="S373" s="21">
        <f t="shared" si="115"/>
        <v>-0.058951685331089174</v>
      </c>
      <c r="U373" s="9">
        <v>-271998.344</v>
      </c>
      <c r="W373" s="9">
        <v>-256856.236</v>
      </c>
      <c r="Y373" s="9">
        <f t="shared" si="116"/>
        <v>-15142.107999999978</v>
      </c>
      <c r="AA373" s="21">
        <f t="shared" si="117"/>
        <v>-0.058951685331089174</v>
      </c>
      <c r="AC373" s="9">
        <v>-1037559.152</v>
      </c>
      <c r="AE373" s="9">
        <v>-1108043.679</v>
      </c>
      <c r="AG373" s="9">
        <f t="shared" si="118"/>
        <v>70484.527</v>
      </c>
      <c r="AI373" s="21">
        <f t="shared" si="119"/>
        <v>0.06361168637648985</v>
      </c>
    </row>
    <row r="374" spans="1:35" ht="12.75" outlineLevel="1">
      <c r="A374" s="1" t="s">
        <v>893</v>
      </c>
      <c r="B374" s="16" t="s">
        <v>894</v>
      </c>
      <c r="C374" s="1" t="s">
        <v>1272</v>
      </c>
      <c r="E374" s="5">
        <v>-1245.225</v>
      </c>
      <c r="G374" s="5">
        <v>-1312.711</v>
      </c>
      <c r="I374" s="9">
        <f t="shared" si="112"/>
        <v>67.4860000000001</v>
      </c>
      <c r="K374" s="21">
        <f t="shared" si="113"/>
        <v>0.051409640050247236</v>
      </c>
      <c r="M374" s="9">
        <v>-2775.996</v>
      </c>
      <c r="O374" s="9">
        <v>-2877.5060000000003</v>
      </c>
      <c r="Q374" s="9">
        <f t="shared" si="114"/>
        <v>101.51000000000022</v>
      </c>
      <c r="S374" s="21">
        <f t="shared" si="115"/>
        <v>0.03527707674632136</v>
      </c>
      <c r="U374" s="9">
        <v>-2775.996</v>
      </c>
      <c r="W374" s="9">
        <v>-2877.5060000000003</v>
      </c>
      <c r="Y374" s="9">
        <f t="shared" si="116"/>
        <v>101.51000000000022</v>
      </c>
      <c r="AA374" s="21">
        <f t="shared" si="117"/>
        <v>0.03527707674632136</v>
      </c>
      <c r="AC374" s="9">
        <v>-11137.006000000001</v>
      </c>
      <c r="AE374" s="9">
        <v>-13596.164</v>
      </c>
      <c r="AG374" s="9">
        <f t="shared" si="118"/>
        <v>2459.1579999999994</v>
      </c>
      <c r="AI374" s="21">
        <f t="shared" si="119"/>
        <v>0.18087145756700193</v>
      </c>
    </row>
    <row r="375" spans="1:35" ht="12.75" outlineLevel="1">
      <c r="A375" s="1" t="s">
        <v>895</v>
      </c>
      <c r="B375" s="16" t="s">
        <v>896</v>
      </c>
      <c r="C375" s="1" t="s">
        <v>1273</v>
      </c>
      <c r="E375" s="5">
        <v>-951.165</v>
      </c>
      <c r="G375" s="5">
        <v>-1010.0440000000001</v>
      </c>
      <c r="I375" s="9">
        <f t="shared" si="112"/>
        <v>58.87900000000013</v>
      </c>
      <c r="K375" s="21">
        <f t="shared" si="113"/>
        <v>0.05829350008514493</v>
      </c>
      <c r="M375" s="9">
        <v>-2123.686</v>
      </c>
      <c r="O375" s="9">
        <v>-2212.818</v>
      </c>
      <c r="Q375" s="9">
        <f t="shared" si="114"/>
        <v>89.13200000000006</v>
      </c>
      <c r="S375" s="21">
        <f t="shared" si="115"/>
        <v>0.040279860340977004</v>
      </c>
      <c r="U375" s="9">
        <v>-2123.686</v>
      </c>
      <c r="W375" s="9">
        <v>-2212.818</v>
      </c>
      <c r="Y375" s="9">
        <f t="shared" si="116"/>
        <v>89.13200000000006</v>
      </c>
      <c r="AA375" s="21">
        <f t="shared" si="117"/>
        <v>0.040279860340977004</v>
      </c>
      <c r="AC375" s="9">
        <v>-8497.876</v>
      </c>
      <c r="AE375" s="9">
        <v>-9622.975</v>
      </c>
      <c r="AG375" s="9">
        <f t="shared" si="118"/>
        <v>1125.0990000000002</v>
      </c>
      <c r="AI375" s="21">
        <f t="shared" si="119"/>
        <v>0.11691800093006582</v>
      </c>
    </row>
    <row r="376" spans="1:35" ht="12.75" outlineLevel="1">
      <c r="A376" s="1" t="s">
        <v>897</v>
      </c>
      <c r="B376" s="16" t="s">
        <v>898</v>
      </c>
      <c r="C376" s="1" t="s">
        <v>1274</v>
      </c>
      <c r="E376" s="5">
        <v>0</v>
      </c>
      <c r="G376" s="5">
        <v>0</v>
      </c>
      <c r="I376" s="9">
        <f t="shared" si="112"/>
        <v>0</v>
      </c>
      <c r="K376" s="21">
        <f t="shared" si="113"/>
        <v>0</v>
      </c>
      <c r="M376" s="9">
        <v>0</v>
      </c>
      <c r="O376" s="9">
        <v>0</v>
      </c>
      <c r="Q376" s="9">
        <f t="shared" si="114"/>
        <v>0</v>
      </c>
      <c r="S376" s="21">
        <f t="shared" si="115"/>
        <v>0</v>
      </c>
      <c r="U376" s="9">
        <v>0</v>
      </c>
      <c r="W376" s="9">
        <v>0</v>
      </c>
      <c r="Y376" s="9">
        <f t="shared" si="116"/>
        <v>0</v>
      </c>
      <c r="AA376" s="21">
        <f t="shared" si="117"/>
        <v>0</v>
      </c>
      <c r="AC376" s="9">
        <v>0</v>
      </c>
      <c r="AE376" s="9">
        <v>3632.89</v>
      </c>
      <c r="AG376" s="9">
        <f t="shared" si="118"/>
        <v>-3632.89</v>
      </c>
      <c r="AI376" s="21" t="str">
        <f t="shared" si="119"/>
        <v>N.M.</v>
      </c>
    </row>
    <row r="377" spans="1:35" ht="12.75" outlineLevel="1">
      <c r="A377" s="1" t="s">
        <v>899</v>
      </c>
      <c r="B377" s="16" t="s">
        <v>900</v>
      </c>
      <c r="C377" s="1" t="s">
        <v>1274</v>
      </c>
      <c r="E377" s="5">
        <v>0</v>
      </c>
      <c r="G377" s="5">
        <v>0</v>
      </c>
      <c r="I377" s="9">
        <f t="shared" si="112"/>
        <v>0</v>
      </c>
      <c r="K377" s="21">
        <f t="shared" si="113"/>
        <v>0</v>
      </c>
      <c r="M377" s="9">
        <v>0</v>
      </c>
      <c r="O377" s="9">
        <v>0</v>
      </c>
      <c r="Q377" s="9">
        <f t="shared" si="114"/>
        <v>0</v>
      </c>
      <c r="S377" s="21">
        <f t="shared" si="115"/>
        <v>0</v>
      </c>
      <c r="U377" s="9">
        <v>0</v>
      </c>
      <c r="W377" s="9">
        <v>0</v>
      </c>
      <c r="Y377" s="9">
        <f t="shared" si="116"/>
        <v>0</v>
      </c>
      <c r="AA377" s="21">
        <f t="shared" si="117"/>
        <v>0</v>
      </c>
      <c r="AC377" s="9">
        <v>0</v>
      </c>
      <c r="AE377" s="9">
        <v>11638.73</v>
      </c>
      <c r="AG377" s="9">
        <f t="shared" si="118"/>
        <v>-11638.73</v>
      </c>
      <c r="AI377" s="21" t="str">
        <f t="shared" si="119"/>
        <v>N.M.</v>
      </c>
    </row>
    <row r="378" spans="1:35" ht="12.75" outlineLevel="1">
      <c r="A378" s="1" t="s">
        <v>901</v>
      </c>
      <c r="B378" s="16" t="s">
        <v>902</v>
      </c>
      <c r="C378" s="1" t="s">
        <v>1274</v>
      </c>
      <c r="E378" s="5">
        <v>0</v>
      </c>
      <c r="G378" s="5">
        <v>1250</v>
      </c>
      <c r="I378" s="9">
        <f t="shared" si="112"/>
        <v>-1250</v>
      </c>
      <c r="K378" s="21" t="str">
        <f t="shared" si="113"/>
        <v>N.M.</v>
      </c>
      <c r="M378" s="9">
        <v>0</v>
      </c>
      <c r="O378" s="9">
        <v>3750</v>
      </c>
      <c r="Q378" s="9">
        <f t="shared" si="114"/>
        <v>-3750</v>
      </c>
      <c r="S378" s="21" t="str">
        <f t="shared" si="115"/>
        <v>N.M.</v>
      </c>
      <c r="U378" s="9">
        <v>0</v>
      </c>
      <c r="W378" s="9">
        <v>3750</v>
      </c>
      <c r="Y378" s="9">
        <f t="shared" si="116"/>
        <v>-3750</v>
      </c>
      <c r="AA378" s="21" t="str">
        <f t="shared" si="117"/>
        <v>N.M.</v>
      </c>
      <c r="AC378" s="9">
        <v>11250</v>
      </c>
      <c r="AE378" s="9">
        <v>3750</v>
      </c>
      <c r="AG378" s="9">
        <f t="shared" si="118"/>
        <v>7500</v>
      </c>
      <c r="AI378" s="21">
        <f t="shared" si="119"/>
        <v>2</v>
      </c>
    </row>
    <row r="379" spans="1:35" ht="12.75" outlineLevel="1">
      <c r="A379" s="1" t="s">
        <v>903</v>
      </c>
      <c r="B379" s="16" t="s">
        <v>904</v>
      </c>
      <c r="C379" s="1" t="s">
        <v>1274</v>
      </c>
      <c r="E379" s="5">
        <v>1250</v>
      </c>
      <c r="G379" s="5">
        <v>0</v>
      </c>
      <c r="I379" s="9">
        <f t="shared" si="112"/>
        <v>1250</v>
      </c>
      <c r="K379" s="21" t="str">
        <f t="shared" si="113"/>
        <v>N.M.</v>
      </c>
      <c r="M379" s="9">
        <v>3750</v>
      </c>
      <c r="O379" s="9">
        <v>0</v>
      </c>
      <c r="Q379" s="9">
        <f t="shared" si="114"/>
        <v>3750</v>
      </c>
      <c r="S379" s="21" t="str">
        <f t="shared" si="115"/>
        <v>N.M.</v>
      </c>
      <c r="U379" s="9">
        <v>3750</v>
      </c>
      <c r="W379" s="9">
        <v>0</v>
      </c>
      <c r="Y379" s="9">
        <f t="shared" si="116"/>
        <v>3750</v>
      </c>
      <c r="AA379" s="21" t="str">
        <f t="shared" si="117"/>
        <v>N.M.</v>
      </c>
      <c r="AC379" s="9">
        <v>3750</v>
      </c>
      <c r="AE379" s="9">
        <v>0</v>
      </c>
      <c r="AG379" s="9">
        <f t="shared" si="118"/>
        <v>3750</v>
      </c>
      <c r="AI379" s="21" t="str">
        <f t="shared" si="119"/>
        <v>N.M.</v>
      </c>
    </row>
    <row r="380" spans="1:68" s="16" customFormat="1" ht="12.75">
      <c r="A380" s="16" t="s">
        <v>38</v>
      </c>
      <c r="B380" s="114"/>
      <c r="C380" s="16" t="s">
        <v>39</v>
      </c>
      <c r="D380" s="9"/>
      <c r="E380" s="9">
        <v>871490.3139999999</v>
      </c>
      <c r="F380" s="9"/>
      <c r="G380" s="9">
        <v>792756.947</v>
      </c>
      <c r="H380" s="9"/>
      <c r="I380" s="9">
        <f aca="true" t="shared" si="120" ref="I380:I392">+E380-G380</f>
        <v>78733.36699999985</v>
      </c>
      <c r="J380" s="44" t="str">
        <f>IF((+E380-G380)=(I380),"  ",$AO$495)</f>
        <v>  </v>
      </c>
      <c r="K380" s="38">
        <f aca="true" t="shared" si="121" ref="K380:K392">IF(G380&lt;0,IF(I380=0,0,IF(OR(G380=0,E380=0),"N.M.",IF(ABS(I380/G380)&gt;=10,"N.M.",I380/(-G380)))),IF(I380=0,0,IF(OR(G380=0,E380=0),"N.M.",IF(ABS(I380/G380)&gt;=10,"N.M.",I380/G380))))</f>
        <v>0.09931589662878079</v>
      </c>
      <c r="L380" s="45"/>
      <c r="M380" s="5">
        <v>2803215.2630000003</v>
      </c>
      <c r="N380" s="9"/>
      <c r="O380" s="5">
        <v>2511612.1070000003</v>
      </c>
      <c r="P380" s="9"/>
      <c r="Q380" s="9">
        <f aca="true" t="shared" si="122" ref="Q380:Q392">(+M380-O380)</f>
        <v>291603.15599999996</v>
      </c>
      <c r="R380" s="44" t="str">
        <f>IF((+M380-O380)=(Q380),"  ",$AO$495)</f>
        <v>  </v>
      </c>
      <c r="S380" s="38">
        <f aca="true" t="shared" si="123" ref="S380:S392">IF(O380&lt;0,IF(Q380=0,0,IF(OR(O380=0,M380=0),"N.M.",IF(ABS(Q380/O380)&gt;=10,"N.M.",Q380/(-O380)))),IF(Q380=0,0,IF(OR(O380=0,M380=0),"N.M.",IF(ABS(Q380/O380)&gt;=10,"N.M.",Q380/O380))))</f>
        <v>0.11610198692197972</v>
      </c>
      <c r="T380" s="45"/>
      <c r="U380" s="9">
        <v>2803215.2630000003</v>
      </c>
      <c r="V380" s="9"/>
      <c r="W380" s="9">
        <v>2511612.1070000003</v>
      </c>
      <c r="X380" s="9"/>
      <c r="Y380" s="9">
        <f aca="true" t="shared" si="124" ref="Y380:Y392">(+U380-W380)</f>
        <v>291603.15599999996</v>
      </c>
      <c r="Z380" s="44" t="str">
        <f>IF((+U380-W380)=(Y380),"  ",$AO$495)</f>
        <v>  </v>
      </c>
      <c r="AA380" s="38">
        <f aca="true" t="shared" si="125" ref="AA380:AA392">IF(W380&lt;0,IF(Y380=0,0,IF(OR(W380=0,U380=0),"N.M.",IF(ABS(Y380/W380)&gt;=10,"N.M.",Y380/(-W380)))),IF(Y380=0,0,IF(OR(W380=0,U380=0),"N.M.",IF(ABS(Y380/W380)&gt;=10,"N.M.",Y380/W380))))</f>
        <v>0.11610198692197972</v>
      </c>
      <c r="AB380" s="45"/>
      <c r="AC380" s="9">
        <v>8903947.886000002</v>
      </c>
      <c r="AD380" s="9"/>
      <c r="AE380" s="9">
        <v>9577322.747000003</v>
      </c>
      <c r="AF380" s="9"/>
      <c r="AG380" s="9">
        <f aca="true" t="shared" si="126" ref="AG380:AG392">(+AC380-AE380)</f>
        <v>-673374.8610000014</v>
      </c>
      <c r="AH380" s="44" t="str">
        <f>IF((+AC380-AE380)=(AG380),"  ",$AO$495)</f>
        <v>  </v>
      </c>
      <c r="AI380" s="38">
        <f aca="true" t="shared" si="127" ref="AI380:AI392">IF(AE380&lt;0,IF(AG380=0,0,IF(OR(AE380=0,AC380=0),"N.M.",IF(ABS(AG380/AE380)&gt;=10,"N.M.",AG380/(-AE380)))),IF(AG380=0,0,IF(OR(AE380=0,AC380=0),"N.M.",IF(ABS(AG380/AE380)&gt;=10,"N.M.",AG380/AE380))))</f>
        <v>-0.07030930029072363</v>
      </c>
      <c r="AJ380" s="9"/>
      <c r="AK380" s="9"/>
      <c r="AL380" s="9"/>
      <c r="AM380" s="9"/>
      <c r="AN380" s="9"/>
      <c r="AO380" s="9"/>
      <c r="AP380" s="115"/>
      <c r="AQ380" s="116"/>
      <c r="AR380" s="45"/>
      <c r="AS380" s="9"/>
      <c r="AT380" s="9"/>
      <c r="AU380" s="9"/>
      <c r="AV380" s="9"/>
      <c r="AW380" s="9"/>
      <c r="AX380" s="115"/>
      <c r="AY380" s="116"/>
      <c r="AZ380" s="45"/>
      <c r="BA380" s="9"/>
      <c r="BB380" s="9"/>
      <c r="BC380" s="9"/>
      <c r="BD380" s="115"/>
      <c r="BE380" s="116"/>
      <c r="BF380" s="45"/>
      <c r="BG380" s="9"/>
      <c r="BH380" s="86"/>
      <c r="BI380" s="9"/>
      <c r="BJ380" s="86"/>
      <c r="BK380" s="9"/>
      <c r="BL380" s="86"/>
      <c r="BM380" s="9"/>
      <c r="BN380" s="86"/>
      <c r="BO380" s="86"/>
      <c r="BP380" s="86"/>
    </row>
    <row r="381" spans="1:35" ht="12.75" outlineLevel="1">
      <c r="A381" s="1" t="s">
        <v>905</v>
      </c>
      <c r="B381" s="16" t="s">
        <v>906</v>
      </c>
      <c r="C381" s="1" t="s">
        <v>1275</v>
      </c>
      <c r="E381" s="5">
        <v>0</v>
      </c>
      <c r="G381" s="5">
        <v>0</v>
      </c>
      <c r="I381" s="9">
        <f t="shared" si="120"/>
        <v>0</v>
      </c>
      <c r="K381" s="21">
        <f t="shared" si="121"/>
        <v>0</v>
      </c>
      <c r="M381" s="9">
        <v>0</v>
      </c>
      <c r="O381" s="9">
        <v>0</v>
      </c>
      <c r="Q381" s="9">
        <f t="shared" si="122"/>
        <v>0</v>
      </c>
      <c r="S381" s="21">
        <f t="shared" si="123"/>
        <v>0</v>
      </c>
      <c r="U381" s="9">
        <v>0</v>
      </c>
      <c r="W381" s="9">
        <v>0</v>
      </c>
      <c r="Y381" s="9">
        <f t="shared" si="124"/>
        <v>0</v>
      </c>
      <c r="AA381" s="21">
        <f t="shared" si="125"/>
        <v>0</v>
      </c>
      <c r="AC381" s="9">
        <v>191322</v>
      </c>
      <c r="AE381" s="9">
        <v>0</v>
      </c>
      <c r="AG381" s="9">
        <f t="shared" si="126"/>
        <v>191322</v>
      </c>
      <c r="AI381" s="21" t="str">
        <f t="shared" si="127"/>
        <v>N.M.</v>
      </c>
    </row>
    <row r="382" spans="1:35" ht="12.75" outlineLevel="1">
      <c r="A382" s="1" t="s">
        <v>907</v>
      </c>
      <c r="B382" s="16" t="s">
        <v>908</v>
      </c>
      <c r="C382" s="1" t="s">
        <v>1275</v>
      </c>
      <c r="E382" s="5">
        <v>0</v>
      </c>
      <c r="G382" s="5">
        <v>0</v>
      </c>
      <c r="I382" s="9">
        <f t="shared" si="120"/>
        <v>0</v>
      </c>
      <c r="K382" s="21">
        <f t="shared" si="121"/>
        <v>0</v>
      </c>
      <c r="M382" s="9">
        <v>0</v>
      </c>
      <c r="O382" s="9">
        <v>0</v>
      </c>
      <c r="Q382" s="9">
        <f t="shared" si="122"/>
        <v>0</v>
      </c>
      <c r="S382" s="21">
        <f t="shared" si="123"/>
        <v>0</v>
      </c>
      <c r="U382" s="9">
        <v>0</v>
      </c>
      <c r="W382" s="9">
        <v>0</v>
      </c>
      <c r="Y382" s="9">
        <f t="shared" si="124"/>
        <v>0</v>
      </c>
      <c r="AA382" s="21">
        <f t="shared" si="125"/>
        <v>0</v>
      </c>
      <c r="AC382" s="9">
        <v>0</v>
      </c>
      <c r="AE382" s="9">
        <v>-110805</v>
      </c>
      <c r="AG382" s="9">
        <f t="shared" si="126"/>
        <v>110805</v>
      </c>
      <c r="AI382" s="21" t="str">
        <f t="shared" si="127"/>
        <v>N.M.</v>
      </c>
    </row>
    <row r="383" spans="1:35" ht="12.75" outlineLevel="1">
      <c r="A383" s="1" t="s">
        <v>909</v>
      </c>
      <c r="B383" s="16" t="s">
        <v>910</v>
      </c>
      <c r="C383" s="1" t="s">
        <v>1275</v>
      </c>
      <c r="E383" s="5">
        <v>0</v>
      </c>
      <c r="G383" s="5">
        <v>0</v>
      </c>
      <c r="I383" s="9">
        <f t="shared" si="120"/>
        <v>0</v>
      </c>
      <c r="K383" s="21">
        <f t="shared" si="121"/>
        <v>0</v>
      </c>
      <c r="M383" s="9">
        <v>0</v>
      </c>
      <c r="O383" s="9">
        <v>0</v>
      </c>
      <c r="Q383" s="9">
        <f t="shared" si="122"/>
        <v>0</v>
      </c>
      <c r="S383" s="21">
        <f t="shared" si="123"/>
        <v>0</v>
      </c>
      <c r="U383" s="9">
        <v>0</v>
      </c>
      <c r="W383" s="9">
        <v>0</v>
      </c>
      <c r="Y383" s="9">
        <f t="shared" si="124"/>
        <v>0</v>
      </c>
      <c r="AA383" s="21">
        <f t="shared" si="125"/>
        <v>0</v>
      </c>
      <c r="AC383" s="9">
        <v>-533560</v>
      </c>
      <c r="AE383" s="9">
        <v>915221</v>
      </c>
      <c r="AG383" s="9">
        <f t="shared" si="126"/>
        <v>-1448781</v>
      </c>
      <c r="AI383" s="21">
        <f t="shared" si="127"/>
        <v>-1.5829848746914679</v>
      </c>
    </row>
    <row r="384" spans="1:35" ht="12.75" outlineLevel="1">
      <c r="A384" s="1" t="s">
        <v>911</v>
      </c>
      <c r="B384" s="16" t="s">
        <v>912</v>
      </c>
      <c r="C384" s="1" t="s">
        <v>1275</v>
      </c>
      <c r="E384" s="5">
        <v>0</v>
      </c>
      <c r="G384" s="5">
        <v>70584</v>
      </c>
      <c r="I384" s="9">
        <f t="shared" si="120"/>
        <v>-70584</v>
      </c>
      <c r="K384" s="21" t="str">
        <f t="shared" si="121"/>
        <v>N.M.</v>
      </c>
      <c r="M384" s="9">
        <v>0</v>
      </c>
      <c r="O384" s="9">
        <v>1041207</v>
      </c>
      <c r="Q384" s="9">
        <f t="shared" si="122"/>
        <v>-1041207</v>
      </c>
      <c r="S384" s="21" t="str">
        <f t="shared" si="123"/>
        <v>N.M.</v>
      </c>
      <c r="U384" s="9">
        <v>0</v>
      </c>
      <c r="W384" s="9">
        <v>1041207</v>
      </c>
      <c r="Y384" s="9">
        <f t="shared" si="124"/>
        <v>-1041207</v>
      </c>
      <c r="AA384" s="21" t="str">
        <f t="shared" si="125"/>
        <v>N.M.</v>
      </c>
      <c r="AC384" s="9">
        <v>947593</v>
      </c>
      <c r="AE384" s="9">
        <v>1041207</v>
      </c>
      <c r="AG384" s="9">
        <f t="shared" si="126"/>
        <v>-93614</v>
      </c>
      <c r="AI384" s="21">
        <f t="shared" si="127"/>
        <v>-0.08990911509430882</v>
      </c>
    </row>
    <row r="385" spans="1:35" ht="12.75" outlineLevel="1">
      <c r="A385" s="1" t="s">
        <v>913</v>
      </c>
      <c r="B385" s="16" t="s">
        <v>914</v>
      </c>
      <c r="C385" s="1" t="s">
        <v>1275</v>
      </c>
      <c r="E385" s="5">
        <v>321600</v>
      </c>
      <c r="G385" s="5">
        <v>0</v>
      </c>
      <c r="I385" s="9">
        <f t="shared" si="120"/>
        <v>321600</v>
      </c>
      <c r="K385" s="21" t="str">
        <f t="shared" si="121"/>
        <v>N.M.</v>
      </c>
      <c r="M385" s="9">
        <v>951400</v>
      </c>
      <c r="O385" s="9">
        <v>0</v>
      </c>
      <c r="Q385" s="9">
        <f t="shared" si="122"/>
        <v>951400</v>
      </c>
      <c r="S385" s="21" t="str">
        <f t="shared" si="123"/>
        <v>N.M.</v>
      </c>
      <c r="U385" s="9">
        <v>951400</v>
      </c>
      <c r="W385" s="9">
        <v>0</v>
      </c>
      <c r="Y385" s="9">
        <f t="shared" si="124"/>
        <v>951400</v>
      </c>
      <c r="AA385" s="21" t="str">
        <f t="shared" si="125"/>
        <v>N.M.</v>
      </c>
      <c r="AC385" s="9">
        <v>951400</v>
      </c>
      <c r="AE385" s="9">
        <v>0</v>
      </c>
      <c r="AG385" s="9">
        <f t="shared" si="126"/>
        <v>951400</v>
      </c>
      <c r="AI385" s="21" t="str">
        <f t="shared" si="127"/>
        <v>N.M.</v>
      </c>
    </row>
    <row r="386" spans="1:68" s="16" customFormat="1" ht="12.75">
      <c r="A386" s="16" t="s">
        <v>40</v>
      </c>
      <c r="B386" s="114"/>
      <c r="C386" s="16" t="s">
        <v>94</v>
      </c>
      <c r="D386" s="9"/>
      <c r="E386" s="9">
        <v>321600</v>
      </c>
      <c r="F386" s="9"/>
      <c r="G386" s="9">
        <v>70584</v>
      </c>
      <c r="H386" s="9"/>
      <c r="I386" s="9">
        <f t="shared" si="120"/>
        <v>251016</v>
      </c>
      <c r="J386" s="44" t="str">
        <f>IF((+E386-G386)=(I386),"  ",$AO$495)</f>
        <v>  </v>
      </c>
      <c r="K386" s="38">
        <f t="shared" si="121"/>
        <v>3.5562733764025842</v>
      </c>
      <c r="L386" s="45"/>
      <c r="M386" s="5">
        <v>951400</v>
      </c>
      <c r="N386" s="9"/>
      <c r="O386" s="5">
        <v>1041207</v>
      </c>
      <c r="P386" s="9"/>
      <c r="Q386" s="9">
        <f t="shared" si="122"/>
        <v>-89807</v>
      </c>
      <c r="R386" s="44" t="str">
        <f>IF((+M386-O386)=(Q386),"  ",$AO$495)</f>
        <v>  </v>
      </c>
      <c r="S386" s="38">
        <f t="shared" si="123"/>
        <v>-0.08625278162747657</v>
      </c>
      <c r="T386" s="45"/>
      <c r="U386" s="9">
        <v>951400</v>
      </c>
      <c r="V386" s="9"/>
      <c r="W386" s="9">
        <v>1041207</v>
      </c>
      <c r="X386" s="9"/>
      <c r="Y386" s="9">
        <f t="shared" si="124"/>
        <v>-89807</v>
      </c>
      <c r="Z386" s="44" t="str">
        <f>IF((+U386-W386)=(Y386),"  ",$AO$495)</f>
        <v>  </v>
      </c>
      <c r="AA386" s="38">
        <f t="shared" si="125"/>
        <v>-0.08625278162747657</v>
      </c>
      <c r="AB386" s="45"/>
      <c r="AC386" s="9">
        <v>1556755</v>
      </c>
      <c r="AD386" s="9"/>
      <c r="AE386" s="9">
        <v>1845623</v>
      </c>
      <c r="AF386" s="9"/>
      <c r="AG386" s="9">
        <f t="shared" si="126"/>
        <v>-288868</v>
      </c>
      <c r="AH386" s="44" t="str">
        <f>IF((+AC386-AE386)=(AG386),"  ",$AO$495)</f>
        <v>  </v>
      </c>
      <c r="AI386" s="38">
        <f t="shared" si="127"/>
        <v>-0.15651517129988085</v>
      </c>
      <c r="AJ386" s="9"/>
      <c r="AK386" s="9"/>
      <c r="AL386" s="9"/>
      <c r="AM386" s="9"/>
      <c r="AN386" s="9"/>
      <c r="AO386" s="9"/>
      <c r="AP386" s="115"/>
      <c r="AQ386" s="116"/>
      <c r="AR386" s="45"/>
      <c r="AS386" s="9"/>
      <c r="AT386" s="9"/>
      <c r="AU386" s="9"/>
      <c r="AV386" s="9"/>
      <c r="AW386" s="9"/>
      <c r="AX386" s="115"/>
      <c r="AY386" s="116"/>
      <c r="AZ386" s="45"/>
      <c r="BA386" s="9"/>
      <c r="BB386" s="9"/>
      <c r="BC386" s="9"/>
      <c r="BD386" s="115"/>
      <c r="BE386" s="116"/>
      <c r="BF386" s="45"/>
      <c r="BG386" s="9"/>
      <c r="BH386" s="86"/>
      <c r="BI386" s="9"/>
      <c r="BJ386" s="86"/>
      <c r="BK386" s="9"/>
      <c r="BL386" s="86"/>
      <c r="BM386" s="9"/>
      <c r="BN386" s="86"/>
      <c r="BO386" s="86"/>
      <c r="BP386" s="86"/>
    </row>
    <row r="387" spans="1:35" ht="12.75" outlineLevel="1">
      <c r="A387" s="1" t="s">
        <v>915</v>
      </c>
      <c r="B387" s="16" t="s">
        <v>916</v>
      </c>
      <c r="C387" s="1" t="s">
        <v>1276</v>
      </c>
      <c r="E387" s="5">
        <v>1591044.29</v>
      </c>
      <c r="G387" s="5">
        <v>-462949.28</v>
      </c>
      <c r="I387" s="9">
        <f t="shared" si="120"/>
        <v>2053993.57</v>
      </c>
      <c r="K387" s="21">
        <f t="shared" si="121"/>
        <v>4.436757240447593</v>
      </c>
      <c r="M387" s="9">
        <v>7451619.48</v>
      </c>
      <c r="O387" s="9">
        <v>4026716.45</v>
      </c>
      <c r="Q387" s="9">
        <f t="shared" si="122"/>
        <v>3424903.0300000003</v>
      </c>
      <c r="S387" s="21">
        <f t="shared" si="123"/>
        <v>0.8505448726095427</v>
      </c>
      <c r="U387" s="9">
        <v>7451619.48</v>
      </c>
      <c r="W387" s="9">
        <v>4026716.45</v>
      </c>
      <c r="Y387" s="9">
        <f t="shared" si="124"/>
        <v>3424903.0300000003</v>
      </c>
      <c r="AA387" s="21">
        <f t="shared" si="125"/>
        <v>0.8505448726095427</v>
      </c>
      <c r="AC387" s="9">
        <v>19705518.87</v>
      </c>
      <c r="AE387" s="9">
        <v>1479227.01</v>
      </c>
      <c r="AG387" s="9">
        <f t="shared" si="126"/>
        <v>18226291.86</v>
      </c>
      <c r="AI387" s="21" t="str">
        <f t="shared" si="127"/>
        <v>N.M.</v>
      </c>
    </row>
    <row r="388" spans="1:35" ht="12.75" outlineLevel="1">
      <c r="A388" s="1" t="s">
        <v>917</v>
      </c>
      <c r="B388" s="16" t="s">
        <v>918</v>
      </c>
      <c r="C388" s="1" t="s">
        <v>1277</v>
      </c>
      <c r="E388" s="5">
        <v>2877803.54</v>
      </c>
      <c r="G388" s="5">
        <v>2146402.15</v>
      </c>
      <c r="I388" s="9">
        <f t="shared" si="120"/>
        <v>731401.3900000001</v>
      </c>
      <c r="K388" s="21">
        <f t="shared" si="121"/>
        <v>0.34075692199618796</v>
      </c>
      <c r="M388" s="9">
        <v>6270432.36</v>
      </c>
      <c r="O388" s="9">
        <v>5669579.63</v>
      </c>
      <c r="Q388" s="9">
        <f t="shared" si="122"/>
        <v>600852.7300000004</v>
      </c>
      <c r="S388" s="21">
        <f t="shared" si="123"/>
        <v>0.1059783562824746</v>
      </c>
      <c r="U388" s="9">
        <v>6270432.36</v>
      </c>
      <c r="W388" s="9">
        <v>5669579.63</v>
      </c>
      <c r="Y388" s="9">
        <f t="shared" si="124"/>
        <v>600852.7300000004</v>
      </c>
      <c r="AA388" s="21">
        <f t="shared" si="125"/>
        <v>0.1059783562824746</v>
      </c>
      <c r="AC388" s="9">
        <v>26891221.61</v>
      </c>
      <c r="AE388" s="9">
        <v>35123576.02</v>
      </c>
      <c r="AG388" s="9">
        <f t="shared" si="126"/>
        <v>-8232354.410000004</v>
      </c>
      <c r="AI388" s="21">
        <f t="shared" si="127"/>
        <v>-0.23438258124151</v>
      </c>
    </row>
    <row r="389" spans="1:35" ht="12.75" outlineLevel="1">
      <c r="A389" s="1" t="s">
        <v>919</v>
      </c>
      <c r="B389" s="16" t="s">
        <v>920</v>
      </c>
      <c r="C389" s="1" t="s">
        <v>1278</v>
      </c>
      <c r="E389" s="5">
        <v>-3530345.56</v>
      </c>
      <c r="G389" s="5">
        <v>-1380584.92</v>
      </c>
      <c r="I389" s="9">
        <f t="shared" si="120"/>
        <v>-2149760.64</v>
      </c>
      <c r="K389" s="21">
        <f t="shared" si="121"/>
        <v>-1.557137564562128</v>
      </c>
      <c r="M389" s="9">
        <v>-5987240.78</v>
      </c>
      <c r="O389" s="9">
        <v>-4705442.87</v>
      </c>
      <c r="Q389" s="9">
        <f t="shared" si="122"/>
        <v>-1281797.9100000001</v>
      </c>
      <c r="S389" s="21">
        <f t="shared" si="123"/>
        <v>-0.2724074960451066</v>
      </c>
      <c r="U389" s="9">
        <v>-5987240.78</v>
      </c>
      <c r="W389" s="9">
        <v>-4705442.87</v>
      </c>
      <c r="Y389" s="9">
        <f t="shared" si="124"/>
        <v>-1281797.9100000001</v>
      </c>
      <c r="AA389" s="21">
        <f t="shared" si="125"/>
        <v>-0.2724074960451066</v>
      </c>
      <c r="AC389" s="9">
        <v>-25200493.6</v>
      </c>
      <c r="AE389" s="9">
        <v>-23631139.67</v>
      </c>
      <c r="AG389" s="9">
        <f t="shared" si="126"/>
        <v>-1569353.9299999997</v>
      </c>
      <c r="AI389" s="21">
        <f t="shared" si="127"/>
        <v>-0.06641042082250109</v>
      </c>
    </row>
    <row r="390" spans="1:35" ht="12.75" outlineLevel="1">
      <c r="A390" s="1" t="s">
        <v>921</v>
      </c>
      <c r="B390" s="16" t="s">
        <v>922</v>
      </c>
      <c r="C390" s="1" t="s">
        <v>1279</v>
      </c>
      <c r="E390" s="5">
        <v>-74202</v>
      </c>
      <c r="G390" s="5">
        <v>-75476</v>
      </c>
      <c r="I390" s="9">
        <f t="shared" si="120"/>
        <v>1274</v>
      </c>
      <c r="K390" s="21">
        <f t="shared" si="121"/>
        <v>0.01687953786634162</v>
      </c>
      <c r="M390" s="9">
        <v>-338722</v>
      </c>
      <c r="O390" s="9">
        <v>-270227.24</v>
      </c>
      <c r="Q390" s="9">
        <f t="shared" si="122"/>
        <v>-68494.76000000001</v>
      </c>
      <c r="S390" s="21">
        <f t="shared" si="123"/>
        <v>-0.25347096761969673</v>
      </c>
      <c r="U390" s="9">
        <v>-338722</v>
      </c>
      <c r="W390" s="9">
        <v>-270227.24</v>
      </c>
      <c r="Y390" s="9">
        <f t="shared" si="124"/>
        <v>-68494.76000000001</v>
      </c>
      <c r="AA390" s="21">
        <f t="shared" si="125"/>
        <v>-0.25347096761969673</v>
      </c>
      <c r="AC390" s="9">
        <v>-1149404.76</v>
      </c>
      <c r="AE390" s="9">
        <v>-1146609.75</v>
      </c>
      <c r="AG390" s="9">
        <f t="shared" si="126"/>
        <v>-2795.0100000000093</v>
      </c>
      <c r="AI390" s="21">
        <f t="shared" si="127"/>
        <v>-0.002437629716649461</v>
      </c>
    </row>
    <row r="391" spans="1:68" s="90" customFormat="1" ht="12.75">
      <c r="A391" s="90" t="s">
        <v>41</v>
      </c>
      <c r="B391" s="91"/>
      <c r="C391" s="77" t="s">
        <v>1280</v>
      </c>
      <c r="D391" s="105"/>
      <c r="E391" s="105">
        <v>864300.27</v>
      </c>
      <c r="F391" s="105"/>
      <c r="G391" s="105">
        <v>227391.95</v>
      </c>
      <c r="H391" s="105"/>
      <c r="I391" s="9">
        <f t="shared" si="120"/>
        <v>636908.3200000001</v>
      </c>
      <c r="J391" s="37" t="str">
        <f>IF((+E391-G391)=(I391),"  ",$AO$495)</f>
        <v>  </v>
      </c>
      <c r="K391" s="38">
        <f t="shared" si="121"/>
        <v>2.800927297558247</v>
      </c>
      <c r="L391" s="39"/>
      <c r="M391" s="5">
        <v>7396089.06</v>
      </c>
      <c r="N391" s="9"/>
      <c r="O391" s="5">
        <v>4720625.97</v>
      </c>
      <c r="P391" s="9"/>
      <c r="Q391" s="9">
        <f t="shared" si="122"/>
        <v>2675463.09</v>
      </c>
      <c r="R391" s="37" t="str">
        <f>IF((+M391-O391)=(Q391),"  ",$AO$495)</f>
        <v>  </v>
      </c>
      <c r="S391" s="38">
        <f t="shared" si="123"/>
        <v>0.5667602362489227</v>
      </c>
      <c r="T391" s="39"/>
      <c r="U391" s="9">
        <v>7396089.06</v>
      </c>
      <c r="V391" s="9"/>
      <c r="W391" s="9">
        <v>4720625.97</v>
      </c>
      <c r="X391" s="9"/>
      <c r="Y391" s="9">
        <f t="shared" si="124"/>
        <v>2675463.09</v>
      </c>
      <c r="Z391" s="37" t="str">
        <f>IF((+U391-W391)=(Y391),"  ",$AO$495)</f>
        <v>  </v>
      </c>
      <c r="AA391" s="38">
        <f t="shared" si="125"/>
        <v>0.5667602362489227</v>
      </c>
      <c r="AB391" s="39"/>
      <c r="AC391" s="9">
        <v>20246842.119999997</v>
      </c>
      <c r="AD391" s="9"/>
      <c r="AE391" s="9">
        <v>11825053.609999998</v>
      </c>
      <c r="AF391" s="9"/>
      <c r="AG391" s="9">
        <f t="shared" si="126"/>
        <v>8421788.51</v>
      </c>
      <c r="AH391" s="37" t="str">
        <f>IF((+AC391-AE391)=(AG391),"  ",$AO$495)</f>
        <v>  </v>
      </c>
      <c r="AI391" s="38">
        <f t="shared" si="127"/>
        <v>0.7121987593255403</v>
      </c>
      <c r="AJ391" s="105"/>
      <c r="AK391" s="105"/>
      <c r="AL391" s="105"/>
      <c r="AM391" s="105"/>
      <c r="AN391" s="105"/>
      <c r="AO391" s="105"/>
      <c r="AP391" s="106"/>
      <c r="AQ391" s="107"/>
      <c r="AR391" s="108"/>
      <c r="AS391" s="105"/>
      <c r="AT391" s="105"/>
      <c r="AU391" s="105"/>
      <c r="AV391" s="105"/>
      <c r="AW391" s="105"/>
      <c r="AX391" s="106"/>
      <c r="AY391" s="107"/>
      <c r="AZ391" s="108"/>
      <c r="BA391" s="105"/>
      <c r="BB391" s="105"/>
      <c r="BC391" s="105"/>
      <c r="BD391" s="106"/>
      <c r="BE391" s="107"/>
      <c r="BF391" s="108"/>
      <c r="BG391" s="105"/>
      <c r="BH391" s="109"/>
      <c r="BI391" s="105"/>
      <c r="BJ391" s="109"/>
      <c r="BK391" s="105"/>
      <c r="BL391" s="109"/>
      <c r="BM391" s="105"/>
      <c r="BN391" s="97"/>
      <c r="BO391" s="97"/>
      <c r="BP391" s="97"/>
    </row>
    <row r="392" spans="1:68" s="17" customFormat="1" ht="12.75">
      <c r="A392" s="17" t="s">
        <v>42</v>
      </c>
      <c r="B392" s="98"/>
      <c r="C392" s="17" t="s">
        <v>43</v>
      </c>
      <c r="D392" s="18"/>
      <c r="E392" s="18">
        <v>45475675.064999975</v>
      </c>
      <c r="F392" s="18"/>
      <c r="G392" s="18">
        <v>44850358.68500002</v>
      </c>
      <c r="H392" s="18"/>
      <c r="I392" s="18">
        <f t="shared" si="120"/>
        <v>625316.379999958</v>
      </c>
      <c r="J392" s="37" t="str">
        <f>IF((+E392-G392)=(I392),"  ",$AO$495)</f>
        <v>  </v>
      </c>
      <c r="K392" s="40">
        <f t="shared" si="121"/>
        <v>0.013942282700385448</v>
      </c>
      <c r="L392" s="39"/>
      <c r="M392" s="8">
        <v>133422998.94599992</v>
      </c>
      <c r="N392" s="18"/>
      <c r="O392" s="8">
        <v>134949855.49700004</v>
      </c>
      <c r="P392" s="18"/>
      <c r="Q392" s="18">
        <f t="shared" si="122"/>
        <v>-1526856.5510001183</v>
      </c>
      <c r="R392" s="37" t="str">
        <f>IF((+M392-O392)=(Q392),"  ",$AO$495)</f>
        <v>  </v>
      </c>
      <c r="S392" s="40">
        <f t="shared" si="123"/>
        <v>-0.011314251099987732</v>
      </c>
      <c r="T392" s="39"/>
      <c r="U392" s="18">
        <v>133422998.94599992</v>
      </c>
      <c r="V392" s="18"/>
      <c r="W392" s="18">
        <v>134949855.49700004</v>
      </c>
      <c r="X392" s="18"/>
      <c r="Y392" s="18">
        <f t="shared" si="124"/>
        <v>-1526856.5510001183</v>
      </c>
      <c r="Z392" s="37" t="str">
        <f>IF((+U392-W392)=(Y392),"  ",$AO$495)</f>
        <v>  </v>
      </c>
      <c r="AA392" s="40">
        <f t="shared" si="125"/>
        <v>-0.011314251099987732</v>
      </c>
      <c r="AB392" s="39"/>
      <c r="AC392" s="18">
        <v>524289040.66400015</v>
      </c>
      <c r="AD392" s="18"/>
      <c r="AE392" s="18">
        <v>505176637.534</v>
      </c>
      <c r="AF392" s="18"/>
      <c r="AG392" s="18">
        <f t="shared" si="126"/>
        <v>19112403.130000174</v>
      </c>
      <c r="AH392" s="37" t="str">
        <f>IF((+AC392-AE392)=(AG392),"  ",$AO$495)</f>
        <v>  </v>
      </c>
      <c r="AI392" s="40">
        <f t="shared" si="127"/>
        <v>0.03783310966892021</v>
      </c>
      <c r="AJ392" s="18"/>
      <c r="AK392" s="18"/>
      <c r="AL392" s="18"/>
      <c r="AM392" s="18"/>
      <c r="AN392" s="18"/>
      <c r="AO392" s="18"/>
      <c r="AP392" s="85"/>
      <c r="AQ392" s="117"/>
      <c r="AR392" s="39"/>
      <c r="AS392" s="18"/>
      <c r="AT392" s="18"/>
      <c r="AU392" s="18"/>
      <c r="AV392" s="18"/>
      <c r="AW392" s="18"/>
      <c r="AX392" s="85"/>
      <c r="AY392" s="117"/>
      <c r="AZ392" s="39"/>
      <c r="BA392" s="18"/>
      <c r="BB392" s="18"/>
      <c r="BC392" s="18"/>
      <c r="BD392" s="85"/>
      <c r="BE392" s="117"/>
      <c r="BF392" s="39"/>
      <c r="BG392" s="18"/>
      <c r="BH392" s="104"/>
      <c r="BI392" s="18"/>
      <c r="BJ392" s="104"/>
      <c r="BK392" s="18"/>
      <c r="BL392" s="104"/>
      <c r="BM392" s="18"/>
      <c r="BN392" s="104"/>
      <c r="BO392" s="104"/>
      <c r="BP392" s="104"/>
    </row>
    <row r="393" spans="5:53" ht="12.75">
      <c r="E393" s="41" t="str">
        <f>IF(ABS(E118+E143+E150+E303+E334+E343+E380+E386+E391-E392)&gt;$AO$491,$AO$494," ")</f>
        <v> </v>
      </c>
      <c r="F393" s="27"/>
      <c r="G393" s="41" t="str">
        <f>IF(ABS(G118+G143+G150+G303+G334+G343+G380+G386+G391-G392)&gt;$AO$491,$AO$494," ")</f>
        <v> </v>
      </c>
      <c r="H393" s="42"/>
      <c r="I393" s="41" t="str">
        <f>IF(ABS(I118+I143+I150+I303+I334+I343+I380+I386+I391-I392)&gt;$AO$491,$AO$494," ")</f>
        <v> </v>
      </c>
      <c r="M393" s="41" t="str">
        <f>IF(ABS(M118+M143+M150+M303+M334+M343+M380+M386+M391-M392)&gt;$AO$491,$AO$494," ")</f>
        <v> </v>
      </c>
      <c r="N393" s="42"/>
      <c r="O393" s="41" t="str">
        <f>IF(ABS(O118+O143+O150+O303+O334+O343+O380+O386+O391-O392)&gt;$AO$491,$AO$494," ")</f>
        <v> </v>
      </c>
      <c r="P393" s="28"/>
      <c r="Q393" s="41" t="str">
        <f>IF(ABS(Q118+Q143+Q150+Q303+Q334+Q343+Q380+Q386+Q391-Q392)&gt;$AO$491,$AO$494," ")</f>
        <v> </v>
      </c>
      <c r="U393" s="41" t="str">
        <f>IF(ABS(U118+U143+U150+U303+U334+U343+U380+U386+U391-U392)&gt;$AO$491,$AO$494," ")</f>
        <v> </v>
      </c>
      <c r="V393" s="28"/>
      <c r="W393" s="41" t="str">
        <f>IF(ABS(W118+W143+W150+W303+W334+W343+W380+W386+W391-W392)&gt;$AO$491,$AO$494," ")</f>
        <v> </v>
      </c>
      <c r="X393" s="28"/>
      <c r="Y393" s="41" t="str">
        <f>IF(ABS(Y118+Y143+Y150+Y303+Y334+Y343+Y380+Y386+Y391-Y392)&gt;$AO$491,$AO$494," ")</f>
        <v> </v>
      </c>
      <c r="AC393" s="41" t="str">
        <f>IF(ABS(AC118+AC143+AC150+AC303+AC334+AC343+AC380+AC386+AC391-AC392)&gt;$AO$491,$AO$494," ")</f>
        <v> </v>
      </c>
      <c r="AD393" s="28"/>
      <c r="AE393" s="41" t="str">
        <f>IF(ABS(AE118+AE143+AE150+AE303+AE334+AE343+AE380+AE386+AE391-AE392)&gt;$AO$491,$AO$494," ")</f>
        <v> </v>
      </c>
      <c r="AF393" s="42"/>
      <c r="AG393" s="41" t="str">
        <f>IF(ABS(AG118+AG143+AG150+AG303+AG334+AG343+AG380+AG386+AG391-AG392)&gt;$AO$491,$AO$494," ")</f>
        <v> </v>
      </c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</row>
    <row r="394" spans="1:53" ht="12.75">
      <c r="A394" s="76" t="s">
        <v>44</v>
      </c>
      <c r="C394" s="2" t="s">
        <v>45</v>
      </c>
      <c r="D394" s="8"/>
      <c r="E394" s="8">
        <v>4315391.4350000005</v>
      </c>
      <c r="F394" s="8"/>
      <c r="G394" s="8">
        <v>3148494.0399999847</v>
      </c>
      <c r="H394" s="18"/>
      <c r="I394" s="18">
        <f>(+E394-G394)</f>
        <v>1166897.3950000159</v>
      </c>
      <c r="J394" s="37" t="str">
        <f>IF((+E394-G394)=(I394),"  ",$AO$495)</f>
        <v>  </v>
      </c>
      <c r="K394" s="40">
        <f>IF(G394&lt;0,IF(I394=0,0,IF(OR(G394=0,E394=0),"N.M.",IF(ABS(I394/G394)&gt;=10,"N.M.",I394/(-G394)))),IF(I394=0,0,IF(OR(G394=0,E394=0),"N.M.",IF(ABS(I394/G394)&gt;=10,"N.M.",I394/G394))))</f>
        <v>0.37062080479594034</v>
      </c>
      <c r="L394" s="39"/>
      <c r="M394" s="8">
        <v>22454633.320999984</v>
      </c>
      <c r="N394" s="18"/>
      <c r="O394" s="8">
        <v>17215133.978000056</v>
      </c>
      <c r="P394" s="18"/>
      <c r="Q394" s="18">
        <f>(+M394-O394)</f>
        <v>5239499.342999928</v>
      </c>
      <c r="R394" s="37" t="str">
        <f>IF((+M394-O394)=(Q394),"  ",$AO$495)</f>
        <v>  </v>
      </c>
      <c r="S394" s="40">
        <f>IF(O394&lt;0,IF(Q394=0,0,IF(OR(O394=0,M394=0),"N.M.",IF(ABS(Q394/O394)&gt;=10,"N.M.",Q394/(-O394)))),IF(Q394=0,0,IF(OR(O394=0,M394=0),"N.M.",IF(ABS(Q394/O394)&gt;=10,"N.M.",Q394/O394))))</f>
        <v>0.3043542588571024</v>
      </c>
      <c r="T394" s="39"/>
      <c r="U394" s="18">
        <v>22454633.320999984</v>
      </c>
      <c r="V394" s="18"/>
      <c r="W394" s="18">
        <v>17215133.978000056</v>
      </c>
      <c r="X394" s="18"/>
      <c r="Y394" s="18">
        <f>(+U394-W394)</f>
        <v>5239499.342999928</v>
      </c>
      <c r="Z394" s="37" t="str">
        <f>IF((+U394-W394)=(Y394),"  ",$AO$495)</f>
        <v>  </v>
      </c>
      <c r="AA394" s="40">
        <f>IF(W394&lt;0,IF(Y394=0,0,IF(OR(W394=0,U394=0),"N.M.",IF(ABS(Y394/W394)&gt;=10,"N.M.",Y394/(-W394)))),IF(Y394=0,0,IF(OR(W394=0,U394=0),"N.M.",IF(ABS(Y394/W394)&gt;=10,"N.M.",Y394/W394))))</f>
        <v>0.3043542588571024</v>
      </c>
      <c r="AB394" s="39"/>
      <c r="AC394" s="18">
        <v>69911683.62800004</v>
      </c>
      <c r="AD394" s="18"/>
      <c r="AE394" s="18">
        <v>49113858.19800003</v>
      </c>
      <c r="AF394" s="18"/>
      <c r="AG394" s="18">
        <f>(+AC394-AE394)</f>
        <v>20797825.430000007</v>
      </c>
      <c r="AH394" s="37" t="str">
        <f>IF((+AC394-AE394)=(AG394),"  ",$AO$495)</f>
        <v>  </v>
      </c>
      <c r="AI394" s="40">
        <f>IF(AE394&lt;0,IF(AG394=0,0,IF(OR(AE394=0,AC394=0),"N.M.",IF(ABS(AG394/AE394)&gt;=10,"N.M.",AG394/(-AE394)))),IF(AG394=0,0,IF(OR(AE394=0,AC394=0),"N.M.",IF(ABS(AG394/AE394)&gt;=10,"N.M.",AG394/AE394))))</f>
        <v>0.4234614463835162</v>
      </c>
      <c r="AJ394" s="39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</row>
    <row r="395" spans="3:53" ht="12.75">
      <c r="C395" s="2"/>
      <c r="D395" s="8"/>
      <c r="E395" s="41" t="str">
        <f>IF(ABS(E108-E392-E394)&gt;$AO$491,$AO$494," ")</f>
        <v> </v>
      </c>
      <c r="F395" s="27"/>
      <c r="G395" s="41" t="str">
        <f>IF(ABS(G108-G392-G394)&gt;$AO$491,$AO$494," ")</f>
        <v> </v>
      </c>
      <c r="H395" s="42"/>
      <c r="I395" s="41" t="str">
        <f>IF(ABS(I108-I392-I394)&gt;$AO$491,$AO$494," ")</f>
        <v> </v>
      </c>
      <c r="M395" s="41" t="str">
        <f>IF(ABS(M108-M392-M394)&gt;$AO$491,$AO$494," ")</f>
        <v> </v>
      </c>
      <c r="N395" s="42"/>
      <c r="O395" s="41" t="str">
        <f>IF(ABS(O108-O392-O394)&gt;$AO$491,$AO$494," ")</f>
        <v> </v>
      </c>
      <c r="P395" s="42"/>
      <c r="Q395" s="41" t="str">
        <f>IF(ABS(Q108-Q392-Q394)&gt;$AO$491,$AO$494," ")</f>
        <v> </v>
      </c>
      <c r="U395" s="41" t="str">
        <f>IF(ABS(U108-U392-U394)&gt;$AO$491,$AO$494," ")</f>
        <v> </v>
      </c>
      <c r="V395" s="28"/>
      <c r="W395" s="41" t="str">
        <f>IF(ABS(W108-W392-W394)&gt;$AO$491,$AO$494," ")</f>
        <v> </v>
      </c>
      <c r="X395" s="42"/>
      <c r="Y395" s="41" t="str">
        <f>IF(ABS(Y108-Y392-Y394)&gt;$AO$491,$AO$494," ")</f>
        <v> </v>
      </c>
      <c r="AC395" s="41" t="str">
        <f>IF(ABS(AC108-AC392-AC394)&gt;$AO$491,$AO$494," ")</f>
        <v> </v>
      </c>
      <c r="AD395" s="28"/>
      <c r="AE395" s="41" t="str">
        <f>IF(ABS(AE108-AE392-AE394)&gt;$AO$491,$AO$494," ")</f>
        <v> </v>
      </c>
      <c r="AF395" s="42"/>
      <c r="AG395" s="41" t="str">
        <f>IF(ABS(AG108-AG392-AG394)&gt;$AO$491,$AO$494," ")</f>
        <v> </v>
      </c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</row>
    <row r="396" spans="3:53" ht="13.5" customHeight="1">
      <c r="C396" s="2" t="s">
        <v>46</v>
      </c>
      <c r="D396" s="8"/>
      <c r="E396" s="31"/>
      <c r="F396" s="31"/>
      <c r="G396" s="31"/>
      <c r="H396" s="18"/>
      <c r="M396" s="5"/>
      <c r="N396" s="18"/>
      <c r="O396" s="5"/>
      <c r="P396" s="9"/>
      <c r="U396" s="31"/>
      <c r="V396" s="31"/>
      <c r="W396" s="31"/>
      <c r="AC396" s="31"/>
      <c r="AD396" s="31"/>
      <c r="AE396" s="31"/>
      <c r="AF396" s="18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</row>
    <row r="397" spans="1:35" ht="12.75" outlineLevel="1">
      <c r="A397" s="1" t="s">
        <v>923</v>
      </c>
      <c r="B397" s="16" t="s">
        <v>924</v>
      </c>
      <c r="C397" s="1" t="s">
        <v>1281</v>
      </c>
      <c r="E397" s="5">
        <v>0</v>
      </c>
      <c r="G397" s="5">
        <v>-0.93</v>
      </c>
      <c r="I397" s="9">
        <f aca="true" t="shared" si="128" ref="I397:I430">+E397-G397</f>
        <v>0.93</v>
      </c>
      <c r="K397" s="21" t="str">
        <f aca="true" t="shared" si="129" ref="K397:K430">IF(G397&lt;0,IF(I397=0,0,IF(OR(G397=0,E397=0),"N.M.",IF(ABS(I397/G397)&gt;=10,"N.M.",I397/(-G397)))),IF(I397=0,0,IF(OR(G397=0,E397=0),"N.M.",IF(ABS(I397/G397)&gt;=10,"N.M.",I397/G397))))</f>
        <v>N.M.</v>
      </c>
      <c r="M397" s="9">
        <v>0</v>
      </c>
      <c r="O397" s="9">
        <v>-2.65</v>
      </c>
      <c r="Q397" s="9">
        <f aca="true" t="shared" si="130" ref="Q397:Q430">+M397-O397</f>
        <v>2.65</v>
      </c>
      <c r="S397" s="21" t="str">
        <f aca="true" t="shared" si="131" ref="S397:S430">IF(O397&lt;0,IF(Q397=0,0,IF(OR(O397=0,M397=0),"N.M.",IF(ABS(Q397/O397)&gt;=10,"N.M.",Q397/(-O397)))),IF(Q397=0,0,IF(OR(O397=0,M397=0),"N.M.",IF(ABS(Q397/O397)&gt;=10,"N.M.",Q397/O397))))</f>
        <v>N.M.</v>
      </c>
      <c r="U397" s="9">
        <v>0</v>
      </c>
      <c r="W397" s="9">
        <v>-2.65</v>
      </c>
      <c r="Y397" s="9">
        <f aca="true" t="shared" si="132" ref="Y397:Y430">+U397-W397</f>
        <v>2.65</v>
      </c>
      <c r="AA397" s="21" t="str">
        <f aca="true" t="shared" si="133" ref="AA397:AA430">IF(W397&lt;0,IF(Y397=0,0,IF(OR(W397=0,U397=0),"N.M.",IF(ABS(Y397/W397)&gt;=10,"N.M.",Y397/(-W397)))),IF(Y397=0,0,IF(OR(W397=0,U397=0),"N.M.",IF(ABS(Y397/W397)&gt;=10,"N.M.",Y397/W397))))</f>
        <v>N.M.</v>
      </c>
      <c r="AC397" s="9">
        <v>-13.17</v>
      </c>
      <c r="AE397" s="9">
        <v>-2.65</v>
      </c>
      <c r="AG397" s="9">
        <f aca="true" t="shared" si="134" ref="AG397:AG430">+AC397-AE397</f>
        <v>-10.52</v>
      </c>
      <c r="AI397" s="21">
        <f aca="true" t="shared" si="135" ref="AI397:AI430">IF(AE397&lt;0,IF(AG397=0,0,IF(OR(AE397=0,AC397=0),"N.M.",IF(ABS(AG397/AE397)&gt;=10,"N.M.",AG397/(-AE397)))),IF(AG397=0,0,IF(OR(AE397=0,AC397=0),"N.M.",IF(ABS(AG397/AE397)&gt;=10,"N.M.",AG397/AE397))))</f>
        <v>-3.969811320754717</v>
      </c>
    </row>
    <row r="398" spans="1:35" ht="12.75" outlineLevel="1">
      <c r="A398" s="1" t="s">
        <v>925</v>
      </c>
      <c r="B398" s="16" t="s">
        <v>926</v>
      </c>
      <c r="C398" s="1" t="s">
        <v>1282</v>
      </c>
      <c r="E398" s="5">
        <v>1075</v>
      </c>
      <c r="G398" s="5">
        <v>5200</v>
      </c>
      <c r="I398" s="9">
        <f t="shared" si="128"/>
        <v>-4125</v>
      </c>
      <c r="K398" s="21">
        <f t="shared" si="129"/>
        <v>-0.7932692307692307</v>
      </c>
      <c r="M398" s="9">
        <v>9525</v>
      </c>
      <c r="O398" s="9">
        <v>13650</v>
      </c>
      <c r="Q398" s="9">
        <f t="shared" si="130"/>
        <v>-4125</v>
      </c>
      <c r="S398" s="21">
        <f t="shared" si="131"/>
        <v>-0.3021978021978022</v>
      </c>
      <c r="U398" s="9">
        <v>9525</v>
      </c>
      <c r="W398" s="9">
        <v>13650</v>
      </c>
      <c r="Y398" s="9">
        <f t="shared" si="132"/>
        <v>-4125</v>
      </c>
      <c r="AA398" s="21">
        <f t="shared" si="133"/>
        <v>-0.3021978021978022</v>
      </c>
      <c r="AC398" s="9">
        <v>47800</v>
      </c>
      <c r="AE398" s="9">
        <v>51925</v>
      </c>
      <c r="AG398" s="9">
        <f t="shared" si="134"/>
        <v>-4125</v>
      </c>
      <c r="AI398" s="21">
        <f t="shared" si="135"/>
        <v>-0.07944150216658642</v>
      </c>
    </row>
    <row r="399" spans="1:35" ht="12.75" outlineLevel="1">
      <c r="A399" s="1" t="s">
        <v>927</v>
      </c>
      <c r="B399" s="16" t="s">
        <v>928</v>
      </c>
      <c r="C399" s="1" t="s">
        <v>1283</v>
      </c>
      <c r="E399" s="5">
        <v>-555.81</v>
      </c>
      <c r="G399" s="5">
        <v>-555.81</v>
      </c>
      <c r="I399" s="9">
        <f t="shared" si="128"/>
        <v>0</v>
      </c>
      <c r="K399" s="21">
        <f t="shared" si="129"/>
        <v>0</v>
      </c>
      <c r="M399" s="9">
        <v>-1667.43</v>
      </c>
      <c r="O399" s="9">
        <v>-1667.43</v>
      </c>
      <c r="Q399" s="9">
        <f t="shared" si="130"/>
        <v>0</v>
      </c>
      <c r="S399" s="21">
        <f t="shared" si="131"/>
        <v>0</v>
      </c>
      <c r="U399" s="9">
        <v>-1667.43</v>
      </c>
      <c r="W399" s="9">
        <v>-1667.43</v>
      </c>
      <c r="Y399" s="9">
        <f t="shared" si="132"/>
        <v>0</v>
      </c>
      <c r="AA399" s="21">
        <f t="shared" si="133"/>
        <v>0</v>
      </c>
      <c r="AC399" s="9">
        <v>-6669.72</v>
      </c>
      <c r="AE399" s="9">
        <v>-6669.72</v>
      </c>
      <c r="AG399" s="9">
        <f t="shared" si="134"/>
        <v>0</v>
      </c>
      <c r="AI399" s="21">
        <f t="shared" si="135"/>
        <v>0</v>
      </c>
    </row>
    <row r="400" spans="1:35" ht="12.75" outlineLevel="1">
      <c r="A400" s="1" t="s">
        <v>929</v>
      </c>
      <c r="B400" s="16" t="s">
        <v>930</v>
      </c>
      <c r="C400" s="1" t="s">
        <v>1284</v>
      </c>
      <c r="E400" s="5">
        <v>0</v>
      </c>
      <c r="G400" s="5">
        <v>0</v>
      </c>
      <c r="I400" s="9">
        <f t="shared" si="128"/>
        <v>0</v>
      </c>
      <c r="K400" s="21">
        <f t="shared" si="129"/>
        <v>0</v>
      </c>
      <c r="M400" s="9">
        <v>0</v>
      </c>
      <c r="O400" s="9">
        <v>0</v>
      </c>
      <c r="Q400" s="9">
        <f t="shared" si="130"/>
        <v>0</v>
      </c>
      <c r="S400" s="21">
        <f t="shared" si="131"/>
        <v>0</v>
      </c>
      <c r="U400" s="9">
        <v>0</v>
      </c>
      <c r="W400" s="9">
        <v>0</v>
      </c>
      <c r="Y400" s="9">
        <f t="shared" si="132"/>
        <v>0</v>
      </c>
      <c r="AA400" s="21">
        <f t="shared" si="133"/>
        <v>0</v>
      </c>
      <c r="AC400" s="9">
        <v>0</v>
      </c>
      <c r="AE400" s="9">
        <v>291104.44</v>
      </c>
      <c r="AG400" s="9">
        <f t="shared" si="134"/>
        <v>-291104.44</v>
      </c>
      <c r="AI400" s="21" t="str">
        <f t="shared" si="135"/>
        <v>N.M.</v>
      </c>
    </row>
    <row r="401" spans="1:35" ht="12.75" outlineLevel="1">
      <c r="A401" s="1" t="s">
        <v>931</v>
      </c>
      <c r="B401" s="16" t="s">
        <v>932</v>
      </c>
      <c r="C401" s="1" t="s">
        <v>1285</v>
      </c>
      <c r="E401" s="5">
        <v>10669.24</v>
      </c>
      <c r="G401" s="5">
        <v>36115.528</v>
      </c>
      <c r="I401" s="9">
        <f t="shared" si="128"/>
        <v>-25446.288</v>
      </c>
      <c r="K401" s="21">
        <f t="shared" si="129"/>
        <v>-0.704580257001919</v>
      </c>
      <c r="M401" s="9">
        <v>60111.78</v>
      </c>
      <c r="O401" s="9">
        <v>119839.043</v>
      </c>
      <c r="Q401" s="9">
        <f t="shared" si="130"/>
        <v>-59727.263000000006</v>
      </c>
      <c r="S401" s="21">
        <f t="shared" si="131"/>
        <v>-0.4983956939642784</v>
      </c>
      <c r="U401" s="9">
        <v>60111.78</v>
      </c>
      <c r="W401" s="9">
        <v>119839.043</v>
      </c>
      <c r="Y401" s="9">
        <f t="shared" si="132"/>
        <v>-59727.263000000006</v>
      </c>
      <c r="AA401" s="21">
        <f t="shared" si="133"/>
        <v>-0.4983956939642784</v>
      </c>
      <c r="AC401" s="9">
        <v>363720.843</v>
      </c>
      <c r="AE401" s="9">
        <v>298792.78599999996</v>
      </c>
      <c r="AG401" s="9">
        <f t="shared" si="134"/>
        <v>64928.05700000003</v>
      </c>
      <c r="AI401" s="21">
        <f t="shared" si="135"/>
        <v>0.21730128718703415</v>
      </c>
    </row>
    <row r="402" spans="1:35" ht="12.75" outlineLevel="1">
      <c r="A402" s="1" t="s">
        <v>933</v>
      </c>
      <c r="B402" s="16" t="s">
        <v>934</v>
      </c>
      <c r="C402" s="1" t="s">
        <v>1286</v>
      </c>
      <c r="E402" s="5">
        <v>0</v>
      </c>
      <c r="G402" s="5">
        <v>4962.29</v>
      </c>
      <c r="I402" s="9">
        <f t="shared" si="128"/>
        <v>-4962.29</v>
      </c>
      <c r="K402" s="21" t="str">
        <f t="shared" si="129"/>
        <v>N.M.</v>
      </c>
      <c r="M402" s="9">
        <v>4572.84</v>
      </c>
      <c r="O402" s="9">
        <v>15110.76</v>
      </c>
      <c r="Q402" s="9">
        <f t="shared" si="130"/>
        <v>-10537.92</v>
      </c>
      <c r="S402" s="21">
        <f t="shared" si="131"/>
        <v>-0.6973785567370536</v>
      </c>
      <c r="U402" s="9">
        <v>4572.84</v>
      </c>
      <c r="W402" s="9">
        <v>15110.76</v>
      </c>
      <c r="Y402" s="9">
        <f t="shared" si="132"/>
        <v>-10537.92</v>
      </c>
      <c r="AA402" s="21">
        <f t="shared" si="133"/>
        <v>-0.6973785567370536</v>
      </c>
      <c r="AC402" s="9">
        <v>56160.96</v>
      </c>
      <c r="AE402" s="9">
        <v>196405.02</v>
      </c>
      <c r="AG402" s="9">
        <f t="shared" si="134"/>
        <v>-140244.06</v>
      </c>
      <c r="AI402" s="21">
        <f t="shared" si="135"/>
        <v>-0.714055373941053</v>
      </c>
    </row>
    <row r="403" spans="1:35" ht="12.75" outlineLevel="1">
      <c r="A403" s="1" t="s">
        <v>935</v>
      </c>
      <c r="B403" s="16" t="s">
        <v>936</v>
      </c>
      <c r="C403" s="1" t="s">
        <v>1287</v>
      </c>
      <c r="E403" s="5">
        <v>9091.55</v>
      </c>
      <c r="G403" s="5">
        <v>49353.22</v>
      </c>
      <c r="I403" s="9">
        <f t="shared" si="128"/>
        <v>-40261.67</v>
      </c>
      <c r="K403" s="21">
        <f t="shared" si="129"/>
        <v>-0.8157860824481158</v>
      </c>
      <c r="M403" s="9">
        <v>14036.38</v>
      </c>
      <c r="O403" s="9">
        <v>101092.52</v>
      </c>
      <c r="Q403" s="9">
        <f t="shared" si="130"/>
        <v>-87056.14</v>
      </c>
      <c r="S403" s="21">
        <f t="shared" si="131"/>
        <v>-0.8611531298260247</v>
      </c>
      <c r="U403" s="9">
        <v>14036.38</v>
      </c>
      <c r="W403" s="9">
        <v>101092.52</v>
      </c>
      <c r="Y403" s="9">
        <f t="shared" si="132"/>
        <v>-87056.14</v>
      </c>
      <c r="AA403" s="21">
        <f t="shared" si="133"/>
        <v>-0.8611531298260247</v>
      </c>
      <c r="AC403" s="9">
        <v>153843.77</v>
      </c>
      <c r="AE403" s="9">
        <v>313401.33</v>
      </c>
      <c r="AG403" s="9">
        <f t="shared" si="134"/>
        <v>-159557.56000000003</v>
      </c>
      <c r="AI403" s="21">
        <f t="shared" si="135"/>
        <v>-0.5091157717805473</v>
      </c>
    </row>
    <row r="404" spans="1:35" ht="12.75" outlineLevel="1">
      <c r="A404" s="1" t="s">
        <v>937</v>
      </c>
      <c r="B404" s="16" t="s">
        <v>938</v>
      </c>
      <c r="C404" s="1" t="s">
        <v>1288</v>
      </c>
      <c r="E404" s="5">
        <v>0</v>
      </c>
      <c r="G404" s="5">
        <v>0</v>
      </c>
      <c r="I404" s="9">
        <f t="shared" si="128"/>
        <v>0</v>
      </c>
      <c r="K404" s="21">
        <f t="shared" si="129"/>
        <v>0</v>
      </c>
      <c r="M404" s="9">
        <v>0</v>
      </c>
      <c r="O404" s="9">
        <v>0</v>
      </c>
      <c r="Q404" s="9">
        <f t="shared" si="130"/>
        <v>0</v>
      </c>
      <c r="S404" s="21">
        <f t="shared" si="131"/>
        <v>0</v>
      </c>
      <c r="U404" s="9">
        <v>0</v>
      </c>
      <c r="W404" s="9">
        <v>0</v>
      </c>
      <c r="Y404" s="9">
        <f t="shared" si="132"/>
        <v>0</v>
      </c>
      <c r="AA404" s="21">
        <f t="shared" si="133"/>
        <v>0</v>
      </c>
      <c r="AC404" s="9">
        <v>0</v>
      </c>
      <c r="AE404" s="9">
        <v>238.58</v>
      </c>
      <c r="AG404" s="9">
        <f t="shared" si="134"/>
        <v>-238.58</v>
      </c>
      <c r="AI404" s="21" t="str">
        <f t="shared" si="135"/>
        <v>N.M.</v>
      </c>
    </row>
    <row r="405" spans="1:35" ht="12.75" outlineLevel="1">
      <c r="A405" s="1" t="s">
        <v>939</v>
      </c>
      <c r="B405" s="16" t="s">
        <v>940</v>
      </c>
      <c r="C405" s="1" t="s">
        <v>1289</v>
      </c>
      <c r="E405" s="5">
        <v>29425.45</v>
      </c>
      <c r="G405" s="5">
        <v>28225.45</v>
      </c>
      <c r="I405" s="9">
        <f t="shared" si="128"/>
        <v>1200</v>
      </c>
      <c r="K405" s="21">
        <f t="shared" si="129"/>
        <v>0.04251482261575989</v>
      </c>
      <c r="M405" s="9">
        <v>30644.45</v>
      </c>
      <c r="O405" s="9">
        <v>29309.45</v>
      </c>
      <c r="Q405" s="9">
        <f t="shared" si="130"/>
        <v>1335</v>
      </c>
      <c r="S405" s="21">
        <f t="shared" si="131"/>
        <v>0.04554844939089611</v>
      </c>
      <c r="U405" s="9">
        <v>30644.45</v>
      </c>
      <c r="W405" s="9">
        <v>29309.45</v>
      </c>
      <c r="Y405" s="9">
        <f t="shared" si="132"/>
        <v>1335</v>
      </c>
      <c r="AA405" s="21">
        <f t="shared" si="133"/>
        <v>0.04554844939089611</v>
      </c>
      <c r="AC405" s="9">
        <v>67190.9</v>
      </c>
      <c r="AE405" s="9">
        <v>69378.35</v>
      </c>
      <c r="AG405" s="9">
        <f t="shared" si="134"/>
        <v>-2187.4500000000116</v>
      </c>
      <c r="AI405" s="21">
        <f t="shared" si="135"/>
        <v>-0.031529288315447275</v>
      </c>
    </row>
    <row r="406" spans="1:35" ht="12.75" outlineLevel="1">
      <c r="A406" s="1" t="s">
        <v>941</v>
      </c>
      <c r="B406" s="16" t="s">
        <v>942</v>
      </c>
      <c r="C406" s="1" t="s">
        <v>1290</v>
      </c>
      <c r="E406" s="5">
        <v>1117.3</v>
      </c>
      <c r="G406" s="5">
        <v>29982.63</v>
      </c>
      <c r="I406" s="9">
        <f t="shared" si="128"/>
        <v>-28865.33</v>
      </c>
      <c r="K406" s="21">
        <f t="shared" si="129"/>
        <v>-0.9627350902839411</v>
      </c>
      <c r="M406" s="9">
        <v>12221.84</v>
      </c>
      <c r="O406" s="9">
        <v>361414.5</v>
      </c>
      <c r="Q406" s="9">
        <f t="shared" si="130"/>
        <v>-349192.66</v>
      </c>
      <c r="S406" s="21">
        <f t="shared" si="131"/>
        <v>-0.9661833158326519</v>
      </c>
      <c r="U406" s="9">
        <v>12221.84</v>
      </c>
      <c r="W406" s="9">
        <v>361414.5</v>
      </c>
      <c r="Y406" s="9">
        <f t="shared" si="132"/>
        <v>-349192.66</v>
      </c>
      <c r="AA406" s="21">
        <f t="shared" si="133"/>
        <v>-0.9661833158326519</v>
      </c>
      <c r="AC406" s="9">
        <v>275508.47</v>
      </c>
      <c r="AE406" s="9">
        <v>1274178.56</v>
      </c>
      <c r="AG406" s="9">
        <f t="shared" si="134"/>
        <v>-998670.0900000001</v>
      </c>
      <c r="AI406" s="21">
        <f t="shared" si="135"/>
        <v>-0.7837756193292092</v>
      </c>
    </row>
    <row r="407" spans="1:35" ht="12.75" outlineLevel="1">
      <c r="A407" s="1" t="s">
        <v>943</v>
      </c>
      <c r="B407" s="16" t="s">
        <v>944</v>
      </c>
      <c r="C407" s="1" t="s">
        <v>1291</v>
      </c>
      <c r="E407" s="5">
        <v>2180.63</v>
      </c>
      <c r="G407" s="5">
        <v>2060.74</v>
      </c>
      <c r="I407" s="9">
        <f t="shared" si="128"/>
        <v>119.89000000000033</v>
      </c>
      <c r="K407" s="21">
        <f t="shared" si="129"/>
        <v>0.05817813018624394</v>
      </c>
      <c r="M407" s="9">
        <v>6520.61</v>
      </c>
      <c r="O407" s="9">
        <v>5594.59</v>
      </c>
      <c r="Q407" s="9">
        <f t="shared" si="130"/>
        <v>926.0199999999995</v>
      </c>
      <c r="S407" s="21">
        <f t="shared" si="131"/>
        <v>0.16552061902659523</v>
      </c>
      <c r="U407" s="9">
        <v>6520.61</v>
      </c>
      <c r="W407" s="9">
        <v>5594.59</v>
      </c>
      <c r="Y407" s="9">
        <f t="shared" si="132"/>
        <v>926.0199999999995</v>
      </c>
      <c r="AA407" s="21">
        <f t="shared" si="133"/>
        <v>0.16552061902659523</v>
      </c>
      <c r="AC407" s="9">
        <v>25769.33</v>
      </c>
      <c r="AE407" s="9">
        <v>46680.44</v>
      </c>
      <c r="AG407" s="9">
        <f t="shared" si="134"/>
        <v>-20911.11</v>
      </c>
      <c r="AI407" s="21">
        <f t="shared" si="135"/>
        <v>-0.44796300120564414</v>
      </c>
    </row>
    <row r="408" spans="1:35" ht="12.75" outlineLevel="1">
      <c r="A408" s="1" t="s">
        <v>945</v>
      </c>
      <c r="B408" s="16" t="s">
        <v>946</v>
      </c>
      <c r="C408" s="1" t="s">
        <v>1292</v>
      </c>
      <c r="E408" s="5">
        <v>-375.9</v>
      </c>
      <c r="G408" s="5">
        <v>0</v>
      </c>
      <c r="I408" s="9">
        <f t="shared" si="128"/>
        <v>-375.9</v>
      </c>
      <c r="K408" s="21" t="str">
        <f t="shared" si="129"/>
        <v>N.M.</v>
      </c>
      <c r="M408" s="9">
        <v>-465.76</v>
      </c>
      <c r="O408" s="9">
        <v>0</v>
      </c>
      <c r="Q408" s="9">
        <f t="shared" si="130"/>
        <v>-465.76</v>
      </c>
      <c r="S408" s="21" t="str">
        <f t="shared" si="131"/>
        <v>N.M.</v>
      </c>
      <c r="U408" s="9">
        <v>-465.76</v>
      </c>
      <c r="W408" s="9">
        <v>0</v>
      </c>
      <c r="Y408" s="9">
        <f t="shared" si="132"/>
        <v>-465.76</v>
      </c>
      <c r="AA408" s="21" t="str">
        <f t="shared" si="133"/>
        <v>N.M.</v>
      </c>
      <c r="AC408" s="9">
        <v>-19662.27</v>
      </c>
      <c r="AE408" s="9">
        <v>-136262.42</v>
      </c>
      <c r="AG408" s="9">
        <f t="shared" si="134"/>
        <v>116600.15000000001</v>
      </c>
      <c r="AI408" s="21">
        <f t="shared" si="135"/>
        <v>0.8557029150076741</v>
      </c>
    </row>
    <row r="409" spans="1:35" ht="12.75" outlineLevel="1">
      <c r="A409" s="1" t="s">
        <v>947</v>
      </c>
      <c r="B409" s="16" t="s">
        <v>948</v>
      </c>
      <c r="C409" s="1" t="s">
        <v>1293</v>
      </c>
      <c r="E409" s="5">
        <v>-506673.07</v>
      </c>
      <c r="G409" s="5">
        <v>205011.04</v>
      </c>
      <c r="I409" s="9">
        <f t="shared" si="128"/>
        <v>-711684.11</v>
      </c>
      <c r="K409" s="21">
        <f t="shared" si="129"/>
        <v>-3.471442854979907</v>
      </c>
      <c r="M409" s="9">
        <v>-506673.07</v>
      </c>
      <c r="O409" s="9">
        <v>205011.04</v>
      </c>
      <c r="Q409" s="9">
        <f t="shared" si="130"/>
        <v>-711684.11</v>
      </c>
      <c r="S409" s="21">
        <f t="shared" si="131"/>
        <v>-3.471442854979907</v>
      </c>
      <c r="U409" s="9">
        <v>-506673.07</v>
      </c>
      <c r="W409" s="9">
        <v>205011.04</v>
      </c>
      <c r="Y409" s="9">
        <f t="shared" si="132"/>
        <v>-711684.11</v>
      </c>
      <c r="AA409" s="21">
        <f t="shared" si="133"/>
        <v>-3.471442854979907</v>
      </c>
      <c r="AC409" s="9">
        <v>-474117.96</v>
      </c>
      <c r="AE409" s="9">
        <v>660884.03</v>
      </c>
      <c r="AG409" s="9">
        <f t="shared" si="134"/>
        <v>-1135001.99</v>
      </c>
      <c r="AI409" s="21">
        <f t="shared" si="135"/>
        <v>-1.717399632126078</v>
      </c>
    </row>
    <row r="410" spans="1:35" ht="12.75" outlineLevel="1">
      <c r="A410" s="1" t="s">
        <v>949</v>
      </c>
      <c r="B410" s="16" t="s">
        <v>950</v>
      </c>
      <c r="C410" s="1" t="s">
        <v>1294</v>
      </c>
      <c r="E410" s="5">
        <v>-40541.83</v>
      </c>
      <c r="G410" s="5">
        <v>57403</v>
      </c>
      <c r="I410" s="9">
        <f t="shared" si="128"/>
        <v>-97944.83</v>
      </c>
      <c r="K410" s="21">
        <f t="shared" si="129"/>
        <v>-1.7062667456404719</v>
      </c>
      <c r="M410" s="9">
        <v>-127858.55</v>
      </c>
      <c r="O410" s="9">
        <v>-111734</v>
      </c>
      <c r="Q410" s="9">
        <f t="shared" si="130"/>
        <v>-16124.550000000003</v>
      </c>
      <c r="S410" s="21">
        <f t="shared" si="131"/>
        <v>-0.14431193727961053</v>
      </c>
      <c r="U410" s="9">
        <v>-127858.55</v>
      </c>
      <c r="W410" s="9">
        <v>-111734</v>
      </c>
      <c r="Y410" s="9">
        <f t="shared" si="132"/>
        <v>-16124.550000000003</v>
      </c>
      <c r="AA410" s="21">
        <f t="shared" si="133"/>
        <v>-0.14431193727961053</v>
      </c>
      <c r="AC410" s="9">
        <v>-454433.91</v>
      </c>
      <c r="AE410" s="9">
        <v>-557356</v>
      </c>
      <c r="AG410" s="9">
        <f t="shared" si="134"/>
        <v>102922.09000000003</v>
      </c>
      <c r="AI410" s="21">
        <f t="shared" si="135"/>
        <v>0.18466131162129776</v>
      </c>
    </row>
    <row r="411" spans="1:35" ht="12.75" outlineLevel="1">
      <c r="A411" s="1" t="s">
        <v>951</v>
      </c>
      <c r="B411" s="16" t="s">
        <v>952</v>
      </c>
      <c r="C411" s="1" t="s">
        <v>1295</v>
      </c>
      <c r="E411" s="5">
        <v>0</v>
      </c>
      <c r="G411" s="5">
        <v>16957.15</v>
      </c>
      <c r="I411" s="9">
        <f t="shared" si="128"/>
        <v>-16957.15</v>
      </c>
      <c r="K411" s="21" t="str">
        <f t="shared" si="129"/>
        <v>N.M.</v>
      </c>
      <c r="M411" s="9">
        <v>0</v>
      </c>
      <c r="O411" s="9">
        <v>75836.74</v>
      </c>
      <c r="Q411" s="9">
        <f t="shared" si="130"/>
        <v>-75836.74</v>
      </c>
      <c r="S411" s="21" t="str">
        <f t="shared" si="131"/>
        <v>N.M.</v>
      </c>
      <c r="U411" s="9">
        <v>0</v>
      </c>
      <c r="W411" s="9">
        <v>75836.74</v>
      </c>
      <c r="Y411" s="9">
        <f t="shared" si="132"/>
        <v>-75836.74</v>
      </c>
      <c r="AA411" s="21" t="str">
        <f t="shared" si="133"/>
        <v>N.M.</v>
      </c>
      <c r="AC411" s="9">
        <v>255026.5</v>
      </c>
      <c r="AE411" s="9">
        <v>593312.36</v>
      </c>
      <c r="AG411" s="9">
        <f t="shared" si="134"/>
        <v>-338285.86</v>
      </c>
      <c r="AI411" s="21">
        <f t="shared" si="135"/>
        <v>-0.5701648622320964</v>
      </c>
    </row>
    <row r="412" spans="1:35" ht="12.75" outlineLevel="1">
      <c r="A412" s="1" t="s">
        <v>953</v>
      </c>
      <c r="B412" s="16" t="s">
        <v>954</v>
      </c>
      <c r="C412" s="1" t="s">
        <v>1296</v>
      </c>
      <c r="E412" s="5">
        <v>-564.5</v>
      </c>
      <c r="G412" s="5">
        <v>-3937.26</v>
      </c>
      <c r="I412" s="9">
        <f t="shared" si="128"/>
        <v>3372.76</v>
      </c>
      <c r="K412" s="21">
        <f t="shared" si="129"/>
        <v>0.8566261816593266</v>
      </c>
      <c r="M412" s="9">
        <v>1457.02</v>
      </c>
      <c r="O412" s="9">
        <v>-1255.89</v>
      </c>
      <c r="Q412" s="9">
        <f t="shared" si="130"/>
        <v>2712.91</v>
      </c>
      <c r="S412" s="21">
        <f t="shared" si="131"/>
        <v>2.1601493761396298</v>
      </c>
      <c r="U412" s="9">
        <v>1457.02</v>
      </c>
      <c r="W412" s="9">
        <v>-1255.89</v>
      </c>
      <c r="Y412" s="9">
        <f t="shared" si="132"/>
        <v>2712.91</v>
      </c>
      <c r="AA412" s="21">
        <f t="shared" si="133"/>
        <v>2.1601493761396298</v>
      </c>
      <c r="AC412" s="9">
        <v>14157.19</v>
      </c>
      <c r="AE412" s="9">
        <v>80672.73</v>
      </c>
      <c r="AG412" s="9">
        <f t="shared" si="134"/>
        <v>-66515.54</v>
      </c>
      <c r="AI412" s="21">
        <f t="shared" si="135"/>
        <v>-0.8245108353219235</v>
      </c>
    </row>
    <row r="413" spans="1:35" ht="12.75" outlineLevel="1">
      <c r="A413" s="1" t="s">
        <v>955</v>
      </c>
      <c r="B413" s="16" t="s">
        <v>956</v>
      </c>
      <c r="C413" s="1" t="s">
        <v>1297</v>
      </c>
      <c r="E413" s="5">
        <v>0</v>
      </c>
      <c r="G413" s="5">
        <v>-483.34</v>
      </c>
      <c r="I413" s="9">
        <f t="shared" si="128"/>
        <v>483.34</v>
      </c>
      <c r="K413" s="21" t="str">
        <f t="shared" si="129"/>
        <v>N.M.</v>
      </c>
      <c r="M413" s="9">
        <v>0</v>
      </c>
      <c r="O413" s="9">
        <v>6444.11</v>
      </c>
      <c r="Q413" s="9">
        <f t="shared" si="130"/>
        <v>-6444.11</v>
      </c>
      <c r="S413" s="21" t="str">
        <f t="shared" si="131"/>
        <v>N.M.</v>
      </c>
      <c r="U413" s="9">
        <v>0</v>
      </c>
      <c r="W413" s="9">
        <v>6444.11</v>
      </c>
      <c r="Y413" s="9">
        <f t="shared" si="132"/>
        <v>-6444.11</v>
      </c>
      <c r="AA413" s="21" t="str">
        <f t="shared" si="133"/>
        <v>N.M.</v>
      </c>
      <c r="AC413" s="9">
        <v>8593.62</v>
      </c>
      <c r="AE413" s="9">
        <v>-971.24</v>
      </c>
      <c r="AG413" s="9">
        <f t="shared" si="134"/>
        <v>9564.86</v>
      </c>
      <c r="AI413" s="21">
        <f t="shared" si="135"/>
        <v>9.848091100037067</v>
      </c>
    </row>
    <row r="414" spans="1:35" ht="12.75" outlineLevel="1">
      <c r="A414" s="1" t="s">
        <v>957</v>
      </c>
      <c r="B414" s="16" t="s">
        <v>958</v>
      </c>
      <c r="C414" s="1" t="s">
        <v>1298</v>
      </c>
      <c r="E414" s="5">
        <v>0</v>
      </c>
      <c r="G414" s="5">
        <v>-28344.28</v>
      </c>
      <c r="I414" s="9">
        <f t="shared" si="128"/>
        <v>28344.28</v>
      </c>
      <c r="K414" s="21" t="str">
        <f t="shared" si="129"/>
        <v>N.M.</v>
      </c>
      <c r="M414" s="9">
        <v>0</v>
      </c>
      <c r="O414" s="9">
        <v>-105990.76</v>
      </c>
      <c r="Q414" s="9">
        <f t="shared" si="130"/>
        <v>105990.76</v>
      </c>
      <c r="S414" s="21" t="str">
        <f t="shared" si="131"/>
        <v>N.M.</v>
      </c>
      <c r="U414" s="9">
        <v>0</v>
      </c>
      <c r="W414" s="9">
        <v>-105990.76</v>
      </c>
      <c r="Y414" s="9">
        <f t="shared" si="132"/>
        <v>105990.76</v>
      </c>
      <c r="AA414" s="21" t="str">
        <f t="shared" si="133"/>
        <v>N.M.</v>
      </c>
      <c r="AC414" s="9">
        <v>-323504.19</v>
      </c>
      <c r="AE414" s="9">
        <v>-771536</v>
      </c>
      <c r="AG414" s="9">
        <f t="shared" si="134"/>
        <v>448031.81</v>
      </c>
      <c r="AI414" s="21">
        <f t="shared" si="135"/>
        <v>0.580701107919786</v>
      </c>
    </row>
    <row r="415" spans="1:35" ht="12.75" outlineLevel="1">
      <c r="A415" s="1" t="s">
        <v>959</v>
      </c>
      <c r="B415" s="16" t="s">
        <v>960</v>
      </c>
      <c r="C415" s="1" t="s">
        <v>1299</v>
      </c>
      <c r="E415" s="5">
        <v>-1045660</v>
      </c>
      <c r="G415" s="5">
        <v>-933658</v>
      </c>
      <c r="I415" s="9">
        <f t="shared" si="128"/>
        <v>-112002</v>
      </c>
      <c r="K415" s="21">
        <f t="shared" si="129"/>
        <v>-0.11996041377035274</v>
      </c>
      <c r="M415" s="9">
        <v>-3311153</v>
      </c>
      <c r="O415" s="9">
        <v>1224429</v>
      </c>
      <c r="Q415" s="9">
        <f t="shared" si="130"/>
        <v>-4535582</v>
      </c>
      <c r="S415" s="21">
        <f t="shared" si="131"/>
        <v>-3.70424254897589</v>
      </c>
      <c r="U415" s="9">
        <v>-3311153</v>
      </c>
      <c r="W415" s="9">
        <v>1224429</v>
      </c>
      <c r="Y415" s="9">
        <f t="shared" si="132"/>
        <v>-4535582</v>
      </c>
      <c r="AA415" s="21">
        <f t="shared" si="133"/>
        <v>-3.70424254897589</v>
      </c>
      <c r="AC415" s="9">
        <v>531383</v>
      </c>
      <c r="AE415" s="9">
        <v>3265699</v>
      </c>
      <c r="AG415" s="9">
        <f t="shared" si="134"/>
        <v>-2734316</v>
      </c>
      <c r="AI415" s="21">
        <f t="shared" si="135"/>
        <v>-0.8372835340917825</v>
      </c>
    </row>
    <row r="416" spans="1:35" ht="12.75" outlineLevel="1">
      <c r="A416" s="1" t="s">
        <v>961</v>
      </c>
      <c r="B416" s="16" t="s">
        <v>962</v>
      </c>
      <c r="C416" s="1" t="s">
        <v>1300</v>
      </c>
      <c r="E416" s="5">
        <v>999081</v>
      </c>
      <c r="G416" s="5">
        <v>952671</v>
      </c>
      <c r="I416" s="9">
        <f t="shared" si="128"/>
        <v>46410</v>
      </c>
      <c r="K416" s="21">
        <f t="shared" si="129"/>
        <v>0.048715663644637024</v>
      </c>
      <c r="M416" s="9">
        <v>3402561</v>
      </c>
      <c r="O416" s="9">
        <v>-1195066</v>
      </c>
      <c r="Q416" s="9">
        <f t="shared" si="130"/>
        <v>4597627</v>
      </c>
      <c r="S416" s="21">
        <f t="shared" si="131"/>
        <v>3.847174130968499</v>
      </c>
      <c r="U416" s="9">
        <v>3402561</v>
      </c>
      <c r="W416" s="9">
        <v>-1195066</v>
      </c>
      <c r="Y416" s="9">
        <f t="shared" si="132"/>
        <v>4597627</v>
      </c>
      <c r="AA416" s="21">
        <f t="shared" si="133"/>
        <v>3.847174130968499</v>
      </c>
      <c r="AC416" s="9">
        <v>-229185</v>
      </c>
      <c r="AE416" s="9">
        <v>-1034346</v>
      </c>
      <c r="AG416" s="9">
        <f t="shared" si="134"/>
        <v>805161</v>
      </c>
      <c r="AI416" s="21">
        <f t="shared" si="135"/>
        <v>0.7784252078124728</v>
      </c>
    </row>
    <row r="417" spans="1:35" ht="12.75" outlineLevel="1">
      <c r="A417" s="1" t="s">
        <v>963</v>
      </c>
      <c r="B417" s="16" t="s">
        <v>964</v>
      </c>
      <c r="C417" s="1" t="s">
        <v>1301</v>
      </c>
      <c r="E417" s="5">
        <v>-136837.92</v>
      </c>
      <c r="G417" s="5">
        <v>-47350.18</v>
      </c>
      <c r="I417" s="9">
        <f t="shared" si="128"/>
        <v>-89487.74000000002</v>
      </c>
      <c r="K417" s="21">
        <f t="shared" si="129"/>
        <v>-1.8899134068761727</v>
      </c>
      <c r="M417" s="9">
        <v>-308012.31</v>
      </c>
      <c r="O417" s="9">
        <v>-181539.8</v>
      </c>
      <c r="Q417" s="9">
        <f t="shared" si="130"/>
        <v>-126472.51000000001</v>
      </c>
      <c r="S417" s="21">
        <f t="shared" si="131"/>
        <v>-0.6966654695003521</v>
      </c>
      <c r="U417" s="9">
        <v>-308012.31</v>
      </c>
      <c r="W417" s="9">
        <v>-181539.8</v>
      </c>
      <c r="Y417" s="9">
        <f t="shared" si="132"/>
        <v>-126472.51000000001</v>
      </c>
      <c r="AA417" s="21">
        <f t="shared" si="133"/>
        <v>-0.6966654695003521</v>
      </c>
      <c r="AC417" s="9">
        <v>-495224.05</v>
      </c>
      <c r="AE417" s="9">
        <v>-10448958.71</v>
      </c>
      <c r="AG417" s="9">
        <f t="shared" si="134"/>
        <v>9953734.66</v>
      </c>
      <c r="AI417" s="21">
        <f t="shared" si="135"/>
        <v>0.9526054161238043</v>
      </c>
    </row>
    <row r="418" spans="1:35" ht="12.75" outlineLevel="1">
      <c r="A418" s="1" t="s">
        <v>965</v>
      </c>
      <c r="B418" s="16" t="s">
        <v>966</v>
      </c>
      <c r="C418" s="1" t="s">
        <v>1302</v>
      </c>
      <c r="E418" s="5">
        <v>183416.92</v>
      </c>
      <c r="G418" s="5">
        <v>28337.18</v>
      </c>
      <c r="I418" s="9">
        <f t="shared" si="128"/>
        <v>155079.74000000002</v>
      </c>
      <c r="K418" s="21">
        <f t="shared" si="129"/>
        <v>5.4726595942150915</v>
      </c>
      <c r="M418" s="9">
        <v>216604.31</v>
      </c>
      <c r="O418" s="9">
        <v>152176.8</v>
      </c>
      <c r="Q418" s="9">
        <f t="shared" si="130"/>
        <v>64427.51000000001</v>
      </c>
      <c r="S418" s="21">
        <f t="shared" si="131"/>
        <v>0.42337274801415203</v>
      </c>
      <c r="U418" s="9">
        <v>216604.31</v>
      </c>
      <c r="W418" s="9">
        <v>152176.8</v>
      </c>
      <c r="Y418" s="9">
        <f t="shared" si="132"/>
        <v>64427.51000000001</v>
      </c>
      <c r="AA418" s="21">
        <f t="shared" si="133"/>
        <v>0.42337274801415203</v>
      </c>
      <c r="AC418" s="9">
        <v>193026.05</v>
      </c>
      <c r="AE418" s="9">
        <v>8217605.71</v>
      </c>
      <c r="AG418" s="9">
        <f t="shared" si="134"/>
        <v>-8024579.66</v>
      </c>
      <c r="AI418" s="21">
        <f t="shared" si="135"/>
        <v>-0.97651067028379</v>
      </c>
    </row>
    <row r="419" spans="1:35" ht="12.75" outlineLevel="1">
      <c r="A419" s="1" t="s">
        <v>967</v>
      </c>
      <c r="B419" s="16" t="s">
        <v>968</v>
      </c>
      <c r="C419" s="1" t="s">
        <v>1303</v>
      </c>
      <c r="E419" s="5">
        <v>1358196.49</v>
      </c>
      <c r="G419" s="5">
        <v>11279932</v>
      </c>
      <c r="I419" s="9">
        <f t="shared" si="128"/>
        <v>-9921735.51</v>
      </c>
      <c r="K419" s="21">
        <f t="shared" si="129"/>
        <v>-0.8795917838866404</v>
      </c>
      <c r="M419" s="9">
        <v>3757339.19</v>
      </c>
      <c r="O419" s="9">
        <v>35352922</v>
      </c>
      <c r="Q419" s="9">
        <f t="shared" si="130"/>
        <v>-31595582.81</v>
      </c>
      <c r="S419" s="21">
        <f t="shared" si="131"/>
        <v>-0.8937191333152037</v>
      </c>
      <c r="U419" s="9">
        <v>3757339.19</v>
      </c>
      <c r="W419" s="9">
        <v>35352922</v>
      </c>
      <c r="Y419" s="9">
        <f t="shared" si="132"/>
        <v>-31595582.81</v>
      </c>
      <c r="AA419" s="21">
        <f t="shared" si="133"/>
        <v>-0.8937191333152037</v>
      </c>
      <c r="AC419" s="9">
        <v>78665915.19</v>
      </c>
      <c r="AE419" s="9">
        <v>129442263</v>
      </c>
      <c r="AG419" s="9">
        <f t="shared" si="134"/>
        <v>-50776347.81</v>
      </c>
      <c r="AI419" s="21">
        <f t="shared" si="135"/>
        <v>-0.39227024182974923</v>
      </c>
    </row>
    <row r="420" spans="1:35" ht="12.75" outlineLevel="1">
      <c r="A420" s="1" t="s">
        <v>969</v>
      </c>
      <c r="B420" s="16" t="s">
        <v>970</v>
      </c>
      <c r="C420" s="1" t="s">
        <v>1304</v>
      </c>
      <c r="E420" s="5">
        <v>-1208665.75</v>
      </c>
      <c r="G420" s="5">
        <v>-11356603</v>
      </c>
      <c r="I420" s="9">
        <f t="shared" si="128"/>
        <v>10147937.25</v>
      </c>
      <c r="K420" s="21">
        <f t="shared" si="129"/>
        <v>0.8935715415956691</v>
      </c>
      <c r="M420" s="9">
        <v>-3350707.27</v>
      </c>
      <c r="O420" s="9">
        <v>-35260240</v>
      </c>
      <c r="Q420" s="9">
        <f t="shared" si="130"/>
        <v>31909532.73</v>
      </c>
      <c r="S420" s="21">
        <f t="shared" si="131"/>
        <v>0.9049720798837444</v>
      </c>
      <c r="U420" s="9">
        <v>-3350707.27</v>
      </c>
      <c r="W420" s="9">
        <v>-35260240</v>
      </c>
      <c r="Y420" s="9">
        <f t="shared" si="132"/>
        <v>31909532.73</v>
      </c>
      <c r="AA420" s="21">
        <f t="shared" si="133"/>
        <v>0.9049720798837444</v>
      </c>
      <c r="AC420" s="9">
        <v>-78413299.77</v>
      </c>
      <c r="AE420" s="9">
        <v>-128885811</v>
      </c>
      <c r="AG420" s="9">
        <f t="shared" si="134"/>
        <v>50472511.230000004</v>
      </c>
      <c r="AI420" s="21">
        <f t="shared" si="135"/>
        <v>0.39160642151679526</v>
      </c>
    </row>
    <row r="421" spans="1:35" ht="12.75" outlineLevel="1">
      <c r="A421" s="1" t="s">
        <v>971</v>
      </c>
      <c r="B421" s="16" t="s">
        <v>972</v>
      </c>
      <c r="C421" s="1" t="s">
        <v>1305</v>
      </c>
      <c r="E421" s="5">
        <v>130149.54</v>
      </c>
      <c r="G421" s="5">
        <v>129109</v>
      </c>
      <c r="I421" s="9">
        <f t="shared" si="128"/>
        <v>1040.5399999999936</v>
      </c>
      <c r="K421" s="21">
        <f t="shared" si="129"/>
        <v>0.008059391676800174</v>
      </c>
      <c r="M421" s="9">
        <v>1837911.04</v>
      </c>
      <c r="O421" s="9">
        <v>-846507</v>
      </c>
      <c r="Q421" s="9">
        <f t="shared" si="130"/>
        <v>2684418.04</v>
      </c>
      <c r="S421" s="21">
        <f t="shared" si="131"/>
        <v>3.171170516014634</v>
      </c>
      <c r="U421" s="9">
        <v>1837911.04</v>
      </c>
      <c r="W421" s="9">
        <v>-846507</v>
      </c>
      <c r="Y421" s="9">
        <f t="shared" si="132"/>
        <v>2684418.04</v>
      </c>
      <c r="AA421" s="21">
        <f t="shared" si="133"/>
        <v>3.171170516014634</v>
      </c>
      <c r="AC421" s="9">
        <v>1889837.42</v>
      </c>
      <c r="AE421" s="9">
        <v>36293</v>
      </c>
      <c r="AG421" s="9">
        <f t="shared" si="134"/>
        <v>1853544.42</v>
      </c>
      <c r="AI421" s="21" t="str">
        <f t="shared" si="135"/>
        <v>N.M.</v>
      </c>
    </row>
    <row r="422" spans="1:35" ht="12.75" outlineLevel="1">
      <c r="A422" s="1" t="s">
        <v>973</v>
      </c>
      <c r="B422" s="16" t="s">
        <v>974</v>
      </c>
      <c r="C422" s="1" t="s">
        <v>1306</v>
      </c>
      <c r="E422" s="5">
        <v>-232.54</v>
      </c>
      <c r="G422" s="5">
        <v>-107608.755</v>
      </c>
      <c r="I422" s="9">
        <f t="shared" si="128"/>
        <v>107376.21500000001</v>
      </c>
      <c r="K422" s="21">
        <f t="shared" si="129"/>
        <v>0.9978390234140336</v>
      </c>
      <c r="M422" s="9">
        <v>-31439.32</v>
      </c>
      <c r="O422" s="9">
        <v>440064.18</v>
      </c>
      <c r="Q422" s="9">
        <f t="shared" si="130"/>
        <v>-471503.5</v>
      </c>
      <c r="S422" s="21">
        <f t="shared" si="131"/>
        <v>-1.0714425791256175</v>
      </c>
      <c r="U422" s="9">
        <v>-31439.32</v>
      </c>
      <c r="W422" s="9">
        <v>440064.18</v>
      </c>
      <c r="Y422" s="9">
        <f t="shared" si="132"/>
        <v>-471503.5</v>
      </c>
      <c r="AA422" s="21">
        <f t="shared" si="133"/>
        <v>-1.0714425791256175</v>
      </c>
      <c r="AC422" s="9">
        <v>-116921.86</v>
      </c>
      <c r="AE422" s="9">
        <v>17754.03</v>
      </c>
      <c r="AG422" s="9">
        <f t="shared" si="134"/>
        <v>-134675.89</v>
      </c>
      <c r="AI422" s="21">
        <f t="shared" si="135"/>
        <v>-7.585651821023172</v>
      </c>
    </row>
    <row r="423" spans="1:35" ht="12.75" outlineLevel="1">
      <c r="A423" s="1" t="s">
        <v>975</v>
      </c>
      <c r="B423" s="16" t="s">
        <v>976</v>
      </c>
      <c r="C423" s="1" t="s">
        <v>1307</v>
      </c>
      <c r="E423" s="5">
        <v>0</v>
      </c>
      <c r="G423" s="5">
        <v>277.59</v>
      </c>
      <c r="I423" s="9">
        <f t="shared" si="128"/>
        <v>-277.59</v>
      </c>
      <c r="K423" s="21" t="str">
        <f t="shared" si="129"/>
        <v>N.M.</v>
      </c>
      <c r="M423" s="9">
        <v>0</v>
      </c>
      <c r="O423" s="9">
        <v>241652.17</v>
      </c>
      <c r="Q423" s="9">
        <f t="shared" si="130"/>
        <v>-241652.17</v>
      </c>
      <c r="S423" s="21" t="str">
        <f t="shared" si="131"/>
        <v>N.M.</v>
      </c>
      <c r="U423" s="9">
        <v>0</v>
      </c>
      <c r="W423" s="9">
        <v>241652.17</v>
      </c>
      <c r="Y423" s="9">
        <f t="shared" si="132"/>
        <v>-241652.17</v>
      </c>
      <c r="AA423" s="21" t="str">
        <f t="shared" si="133"/>
        <v>N.M.</v>
      </c>
      <c r="AC423" s="9">
        <v>-220599.54</v>
      </c>
      <c r="AE423" s="9">
        <v>548766.36</v>
      </c>
      <c r="AG423" s="9">
        <f t="shared" si="134"/>
        <v>-769365.9</v>
      </c>
      <c r="AI423" s="21">
        <f t="shared" si="135"/>
        <v>-1.4019917328751712</v>
      </c>
    </row>
    <row r="424" spans="1:35" ht="12.75" outlineLevel="1">
      <c r="A424" s="1" t="s">
        <v>977</v>
      </c>
      <c r="B424" s="16" t="s">
        <v>978</v>
      </c>
      <c r="C424" s="1" t="s">
        <v>1308</v>
      </c>
      <c r="E424" s="5">
        <v>-1174.27</v>
      </c>
      <c r="G424" s="5">
        <v>15494.4</v>
      </c>
      <c r="I424" s="9">
        <f t="shared" si="128"/>
        <v>-16668.67</v>
      </c>
      <c r="K424" s="21">
        <f t="shared" si="129"/>
        <v>-1.0757867358529531</v>
      </c>
      <c r="M424" s="9">
        <v>-6637.09</v>
      </c>
      <c r="O424" s="9">
        <v>15479.17</v>
      </c>
      <c r="Q424" s="9">
        <f t="shared" si="130"/>
        <v>-22116.260000000002</v>
      </c>
      <c r="S424" s="21">
        <f t="shared" si="131"/>
        <v>-1.4287755738841297</v>
      </c>
      <c r="U424" s="9">
        <v>-6637.09</v>
      </c>
      <c r="W424" s="9">
        <v>15479.17</v>
      </c>
      <c r="Y424" s="9">
        <f t="shared" si="132"/>
        <v>-22116.260000000002</v>
      </c>
      <c r="AA424" s="21">
        <f t="shared" si="133"/>
        <v>-1.4287755738841297</v>
      </c>
      <c r="AC424" s="9">
        <v>-42553.61</v>
      </c>
      <c r="AE424" s="9">
        <v>16790.88</v>
      </c>
      <c r="AG424" s="9">
        <f t="shared" si="134"/>
        <v>-59344.490000000005</v>
      </c>
      <c r="AI424" s="21">
        <f t="shared" si="135"/>
        <v>-3.5343287546572904</v>
      </c>
    </row>
    <row r="425" spans="1:35" ht="12.75" outlineLevel="1">
      <c r="A425" s="1" t="s">
        <v>979</v>
      </c>
      <c r="B425" s="16" t="s">
        <v>980</v>
      </c>
      <c r="C425" s="1" t="s">
        <v>1309</v>
      </c>
      <c r="E425" s="5">
        <v>15626.71</v>
      </c>
      <c r="G425" s="5">
        <v>10368.51</v>
      </c>
      <c r="I425" s="9">
        <f t="shared" si="128"/>
        <v>5258.199999999999</v>
      </c>
      <c r="K425" s="21">
        <f t="shared" si="129"/>
        <v>0.5071316900885469</v>
      </c>
      <c r="M425" s="9">
        <v>47107.27</v>
      </c>
      <c r="O425" s="9">
        <v>31254.78</v>
      </c>
      <c r="Q425" s="9">
        <f t="shared" si="130"/>
        <v>15852.489999999998</v>
      </c>
      <c r="S425" s="21">
        <f t="shared" si="131"/>
        <v>0.5072020983670338</v>
      </c>
      <c r="U425" s="9">
        <v>47107.27</v>
      </c>
      <c r="W425" s="9">
        <v>31254.78</v>
      </c>
      <c r="Y425" s="9">
        <f t="shared" si="132"/>
        <v>15852.489999999998</v>
      </c>
      <c r="AA425" s="21">
        <f t="shared" si="133"/>
        <v>0.5072020983670338</v>
      </c>
      <c r="AC425" s="9">
        <v>182147.15</v>
      </c>
      <c r="AE425" s="9">
        <v>120615.12</v>
      </c>
      <c r="AG425" s="9">
        <f t="shared" si="134"/>
        <v>61532.03</v>
      </c>
      <c r="AI425" s="21">
        <f t="shared" si="135"/>
        <v>0.5101518781393245</v>
      </c>
    </row>
    <row r="426" spans="1:35" ht="12.75" outlineLevel="1">
      <c r="A426" s="1" t="s">
        <v>981</v>
      </c>
      <c r="B426" s="16" t="s">
        <v>982</v>
      </c>
      <c r="C426" s="1" t="s">
        <v>1310</v>
      </c>
      <c r="E426" s="5">
        <v>0</v>
      </c>
      <c r="G426" s="5">
        <v>0</v>
      </c>
      <c r="I426" s="9">
        <f t="shared" si="128"/>
        <v>0</v>
      </c>
      <c r="K426" s="21">
        <f t="shared" si="129"/>
        <v>0</v>
      </c>
      <c r="M426" s="9">
        <v>0</v>
      </c>
      <c r="O426" s="9">
        <v>0</v>
      </c>
      <c r="Q426" s="9">
        <f t="shared" si="130"/>
        <v>0</v>
      </c>
      <c r="S426" s="21">
        <f t="shared" si="131"/>
        <v>0</v>
      </c>
      <c r="U426" s="9">
        <v>0</v>
      </c>
      <c r="W426" s="9">
        <v>0</v>
      </c>
      <c r="Y426" s="9">
        <f t="shared" si="132"/>
        <v>0</v>
      </c>
      <c r="AA426" s="21">
        <f t="shared" si="133"/>
        <v>0</v>
      </c>
      <c r="AC426" s="9">
        <v>7311</v>
      </c>
      <c r="AE426" s="9">
        <v>0</v>
      </c>
      <c r="AG426" s="9">
        <f t="shared" si="134"/>
        <v>7311</v>
      </c>
      <c r="AI426" s="21" t="str">
        <f t="shared" si="135"/>
        <v>N.M.</v>
      </c>
    </row>
    <row r="427" spans="1:35" ht="12.75" outlineLevel="1">
      <c r="A427" s="1" t="s">
        <v>983</v>
      </c>
      <c r="B427" s="16" t="s">
        <v>984</v>
      </c>
      <c r="C427" s="1" t="s">
        <v>1311</v>
      </c>
      <c r="E427" s="5">
        <v>0</v>
      </c>
      <c r="G427" s="5">
        <v>0</v>
      </c>
      <c r="I427" s="9">
        <f t="shared" si="128"/>
        <v>0</v>
      </c>
      <c r="K427" s="21">
        <f t="shared" si="129"/>
        <v>0</v>
      </c>
      <c r="M427" s="9">
        <v>0</v>
      </c>
      <c r="O427" s="9">
        <v>0</v>
      </c>
      <c r="Q427" s="9">
        <f t="shared" si="130"/>
        <v>0</v>
      </c>
      <c r="S427" s="21">
        <f t="shared" si="131"/>
        <v>0</v>
      </c>
      <c r="U427" s="9">
        <v>0</v>
      </c>
      <c r="W427" s="9">
        <v>0</v>
      </c>
      <c r="Y427" s="9">
        <f t="shared" si="132"/>
        <v>0</v>
      </c>
      <c r="AA427" s="21">
        <f t="shared" si="133"/>
        <v>0</v>
      </c>
      <c r="AC427" s="9">
        <v>1427</v>
      </c>
      <c r="AE427" s="9">
        <v>0</v>
      </c>
      <c r="AG427" s="9">
        <f t="shared" si="134"/>
        <v>1427</v>
      </c>
      <c r="AI427" s="21" t="str">
        <f t="shared" si="135"/>
        <v>N.M.</v>
      </c>
    </row>
    <row r="428" spans="1:35" ht="12.75" outlineLevel="1">
      <c r="A428" s="1" t="s">
        <v>985</v>
      </c>
      <c r="B428" s="16" t="s">
        <v>986</v>
      </c>
      <c r="C428" s="1" t="s">
        <v>1312</v>
      </c>
      <c r="E428" s="5">
        <v>-188661</v>
      </c>
      <c r="G428" s="5">
        <v>0</v>
      </c>
      <c r="I428" s="9">
        <f t="shared" si="128"/>
        <v>-188661</v>
      </c>
      <c r="K428" s="21" t="str">
        <f t="shared" si="129"/>
        <v>N.M.</v>
      </c>
      <c r="M428" s="9">
        <v>-2108156</v>
      </c>
      <c r="O428" s="9">
        <v>0</v>
      </c>
      <c r="Q428" s="9">
        <f t="shared" si="130"/>
        <v>-2108156</v>
      </c>
      <c r="S428" s="21" t="str">
        <f t="shared" si="131"/>
        <v>N.M.</v>
      </c>
      <c r="U428" s="9">
        <v>-2108156</v>
      </c>
      <c r="W428" s="9">
        <v>0</v>
      </c>
      <c r="Y428" s="9">
        <f t="shared" si="132"/>
        <v>-2108156</v>
      </c>
      <c r="AA428" s="21" t="str">
        <f t="shared" si="133"/>
        <v>N.M.</v>
      </c>
      <c r="AC428" s="9">
        <v>-2108156</v>
      </c>
      <c r="AE428" s="9">
        <v>0</v>
      </c>
      <c r="AG428" s="9">
        <f t="shared" si="134"/>
        <v>-2108156</v>
      </c>
      <c r="AI428" s="21" t="str">
        <f t="shared" si="135"/>
        <v>N.M.</v>
      </c>
    </row>
    <row r="429" spans="1:35" ht="12.75" outlineLevel="1">
      <c r="A429" s="1" t="s">
        <v>987</v>
      </c>
      <c r="B429" s="16" t="s">
        <v>988</v>
      </c>
      <c r="C429" s="1" t="s">
        <v>1313</v>
      </c>
      <c r="E429" s="5">
        <v>-35202.21</v>
      </c>
      <c r="G429" s="5">
        <v>0</v>
      </c>
      <c r="I429" s="9">
        <f t="shared" si="128"/>
        <v>-35202.21</v>
      </c>
      <c r="K429" s="21" t="str">
        <f t="shared" si="129"/>
        <v>N.M.</v>
      </c>
      <c r="M429" s="9">
        <v>-86779.29</v>
      </c>
      <c r="O429" s="9">
        <v>0</v>
      </c>
      <c r="Q429" s="9">
        <f t="shared" si="130"/>
        <v>-86779.29</v>
      </c>
      <c r="S429" s="21" t="str">
        <f t="shared" si="131"/>
        <v>N.M.</v>
      </c>
      <c r="U429" s="9">
        <v>-86779.29</v>
      </c>
      <c r="W429" s="9">
        <v>0</v>
      </c>
      <c r="Y429" s="9">
        <f t="shared" si="132"/>
        <v>-86779.29</v>
      </c>
      <c r="AA429" s="21" t="str">
        <f t="shared" si="133"/>
        <v>N.M.</v>
      </c>
      <c r="AC429" s="9">
        <v>-86779.29</v>
      </c>
      <c r="AE429" s="9">
        <v>0</v>
      </c>
      <c r="AG429" s="9">
        <f t="shared" si="134"/>
        <v>-86779.29</v>
      </c>
      <c r="AI429" s="21" t="str">
        <f t="shared" si="135"/>
        <v>N.M.</v>
      </c>
    </row>
    <row r="430" spans="1:35" ht="12.75" outlineLevel="1">
      <c r="A430" s="1" t="s">
        <v>989</v>
      </c>
      <c r="B430" s="16" t="s">
        <v>990</v>
      </c>
      <c r="C430" s="1" t="s">
        <v>1314</v>
      </c>
      <c r="E430" s="5">
        <v>0</v>
      </c>
      <c r="G430" s="5">
        <v>0</v>
      </c>
      <c r="I430" s="9">
        <f t="shared" si="128"/>
        <v>0</v>
      </c>
      <c r="K430" s="21">
        <f t="shared" si="129"/>
        <v>0</v>
      </c>
      <c r="M430" s="9">
        <v>0</v>
      </c>
      <c r="O430" s="9">
        <v>0</v>
      </c>
      <c r="Q430" s="9">
        <f t="shared" si="130"/>
        <v>0</v>
      </c>
      <c r="S430" s="21">
        <f t="shared" si="131"/>
        <v>0</v>
      </c>
      <c r="U430" s="9">
        <v>0</v>
      </c>
      <c r="W430" s="9">
        <v>0</v>
      </c>
      <c r="Y430" s="9">
        <f t="shared" si="132"/>
        <v>0</v>
      </c>
      <c r="AA430" s="21">
        <f t="shared" si="133"/>
        <v>0</v>
      </c>
      <c r="AC430" s="9">
        <v>89362.57</v>
      </c>
      <c r="AE430" s="9">
        <v>44339.85</v>
      </c>
      <c r="AG430" s="9">
        <f t="shared" si="134"/>
        <v>45022.72000000001</v>
      </c>
      <c r="AI430" s="21">
        <f t="shared" si="135"/>
        <v>1.0154008189021841</v>
      </c>
    </row>
    <row r="431" spans="1:53" s="16" customFormat="1" ht="12.75">
      <c r="A431" s="16" t="s">
        <v>47</v>
      </c>
      <c r="C431" s="16" t="s">
        <v>1315</v>
      </c>
      <c r="D431" s="71"/>
      <c r="E431" s="71">
        <v>-425114.97</v>
      </c>
      <c r="F431" s="71"/>
      <c r="G431" s="71">
        <v>372919.1729999994</v>
      </c>
      <c r="H431" s="71"/>
      <c r="I431" s="71">
        <f>+E431-G431</f>
        <v>-798034.1429999995</v>
      </c>
      <c r="J431" s="75" t="str">
        <f>IF((+E431-G431)=(I431),"  ",$AO$495)</f>
        <v>  </v>
      </c>
      <c r="K431" s="72">
        <f>IF(G431&lt;0,IF(I431=0,0,IF(OR(G431=0,E431=0),"N.M.",IF(ABS(I431/G431)&gt;=10,"N.M.",I431/(-G431)))),IF(I431=0,0,IF(OR(G431=0,E431=0),"N.M.",IF(ABS(I431/G431)&gt;=10,"N.M.",I431/G431))))</f>
        <v>-2.1399654423238803</v>
      </c>
      <c r="L431" s="73"/>
      <c r="M431" s="71">
        <v>-438936.36</v>
      </c>
      <c r="N431" s="71"/>
      <c r="O431" s="71">
        <v>687277.323000002</v>
      </c>
      <c r="P431" s="71"/>
      <c r="Q431" s="71">
        <f>+M431-O431</f>
        <v>-1126213.683000002</v>
      </c>
      <c r="R431" s="75" t="str">
        <f>IF((+M431-O431)=(Q431),"  ",$AO$495)</f>
        <v>  </v>
      </c>
      <c r="S431" s="72">
        <f>IF(O431&lt;0,IF(Q431=0,0,IF(OR(O431=0,M431=0),"N.M.",IF(ABS(Q431/O431)&gt;=10,"N.M.",Q431/(-O431)))),IF(Q431=0,0,IF(OR(O431=0,M431=0),"N.M.",IF(ABS(Q431/O431)&gt;=10,"N.M.",Q431/O431))))</f>
        <v>-1.6386597452161227</v>
      </c>
      <c r="T431" s="73"/>
      <c r="U431" s="71">
        <v>-438936.36</v>
      </c>
      <c r="V431" s="71"/>
      <c r="W431" s="71">
        <v>687277.323000002</v>
      </c>
      <c r="X431" s="71"/>
      <c r="Y431" s="71">
        <f>+U431-W431</f>
        <v>-1126213.683000002</v>
      </c>
      <c r="Z431" s="75" t="str">
        <f>IF((+U431-W431)=(Y431),"  ",$AO$495)</f>
        <v>  </v>
      </c>
      <c r="AA431" s="72">
        <f>IF(W431&lt;0,IF(Y431=0,0,IF(OR(W431=0,U431=0),"N.M.",IF(ABS(Y431/W431)&gt;=10,"N.M.",Y431/(-W431)))),IF(Y431=0,0,IF(OR(W431=0,U431=0),"N.M.",IF(ABS(Y431/W431)&gt;=10,"N.M.",Y431/W431))))</f>
        <v>-1.6386597452161227</v>
      </c>
      <c r="AB431" s="73"/>
      <c r="AC431" s="71">
        <v>-162939.37699999425</v>
      </c>
      <c r="AD431" s="71"/>
      <c r="AE431" s="71">
        <v>3745186.8359999983</v>
      </c>
      <c r="AF431" s="71"/>
      <c r="AG431" s="71">
        <f>+AC431-AE431</f>
        <v>-3908126.2129999925</v>
      </c>
      <c r="AH431" s="75" t="str">
        <f>IF((+AC431-AE431)=(AG431),"  ",$AO$495)</f>
        <v>  </v>
      </c>
      <c r="AI431" s="72">
        <f>IF(AE431&lt;0,IF(AG431=0,0,IF(OR(AE431=0,AC431=0),"N.M.",IF(ABS(AG431/AE431)&gt;=10,"N.M.",AG431/(-AE431)))),IF(AG431=0,0,IF(OR(AE431=0,AC431=0),"N.M.",IF(ABS(AG431/AE431)&gt;=10,"N.M.",AG431/AE431))))</f>
        <v>-1.0435063413749526</v>
      </c>
      <c r="AJ431" s="73"/>
      <c r="AK431" s="74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</row>
    <row r="432" spans="1:35" ht="12.75" outlineLevel="1">
      <c r="A432" s="1" t="s">
        <v>991</v>
      </c>
      <c r="B432" s="16" t="s">
        <v>992</v>
      </c>
      <c r="C432" s="1" t="s">
        <v>1266</v>
      </c>
      <c r="E432" s="5">
        <v>0</v>
      </c>
      <c r="G432" s="5">
        <v>0</v>
      </c>
      <c r="I432" s="9">
        <f aca="true" t="shared" si="136" ref="I432:I441">+E432-G432</f>
        <v>0</v>
      </c>
      <c r="K432" s="21">
        <f aca="true" t="shared" si="137" ref="K432:K441">IF(G432&lt;0,IF(I432=0,0,IF(OR(G432=0,E432=0),"N.M.",IF(ABS(I432/G432)&gt;=10,"N.M.",I432/(-G432)))),IF(I432=0,0,IF(OR(G432=0,E432=0),"N.M.",IF(ABS(I432/G432)&gt;=10,"N.M.",I432/G432))))</f>
        <v>0</v>
      </c>
      <c r="M432" s="9">
        <v>0</v>
      </c>
      <c r="O432" s="9">
        <v>0</v>
      </c>
      <c r="Q432" s="9">
        <f aca="true" t="shared" si="138" ref="Q432:Q441">+M432-O432</f>
        <v>0</v>
      </c>
      <c r="S432" s="21">
        <f aca="true" t="shared" si="139" ref="S432:S441">IF(O432&lt;0,IF(Q432=0,0,IF(OR(O432=0,M432=0),"N.M.",IF(ABS(Q432/O432)&gt;=10,"N.M.",Q432/(-O432)))),IF(Q432=0,0,IF(OR(O432=0,M432=0),"N.M.",IF(ABS(Q432/O432)&gt;=10,"N.M.",Q432/O432))))</f>
        <v>0</v>
      </c>
      <c r="U432" s="9">
        <v>0</v>
      </c>
      <c r="W432" s="9">
        <v>0</v>
      </c>
      <c r="Y432" s="9">
        <f aca="true" t="shared" si="140" ref="Y432:Y441">+U432-W432</f>
        <v>0</v>
      </c>
      <c r="AA432" s="21">
        <f aca="true" t="shared" si="141" ref="AA432:AA441">IF(W432&lt;0,IF(Y432=0,0,IF(OR(W432=0,U432=0),"N.M.",IF(ABS(Y432/W432)&gt;=10,"N.M.",Y432/(-W432)))),IF(Y432=0,0,IF(OR(W432=0,U432=0),"N.M.",IF(ABS(Y432/W432)&gt;=10,"N.M.",Y432/W432))))</f>
        <v>0</v>
      </c>
      <c r="AC432" s="9">
        <v>0</v>
      </c>
      <c r="AE432" s="9">
        <v>-100</v>
      </c>
      <c r="AG432" s="9">
        <f aca="true" t="shared" si="142" ref="AG432:AG441">+AC432-AE432</f>
        <v>100</v>
      </c>
      <c r="AI432" s="21" t="str">
        <f aca="true" t="shared" si="143" ref="AI432:AI441">IF(AE432&lt;0,IF(AG432=0,0,IF(OR(AE432=0,AC432=0),"N.M.",IF(ABS(AG432/AE432)&gt;=10,"N.M.",AG432/(-AE432)))),IF(AG432=0,0,IF(OR(AE432=0,AC432=0),"N.M.",IF(ABS(AG432/AE432)&gt;=10,"N.M.",AG432/AE432))))</f>
        <v>N.M.</v>
      </c>
    </row>
    <row r="433" spans="1:35" ht="12.75" outlineLevel="1">
      <c r="A433" s="1" t="s">
        <v>993</v>
      </c>
      <c r="B433" s="16" t="s">
        <v>994</v>
      </c>
      <c r="C433" s="1" t="s">
        <v>1266</v>
      </c>
      <c r="E433" s="5">
        <v>0</v>
      </c>
      <c r="G433" s="5">
        <v>0</v>
      </c>
      <c r="I433" s="9">
        <f t="shared" si="136"/>
        <v>0</v>
      </c>
      <c r="K433" s="21">
        <f t="shared" si="137"/>
        <v>0</v>
      </c>
      <c r="M433" s="9">
        <v>0</v>
      </c>
      <c r="O433" s="9">
        <v>0</v>
      </c>
      <c r="Q433" s="9">
        <f t="shared" si="138"/>
        <v>0</v>
      </c>
      <c r="S433" s="21">
        <f t="shared" si="139"/>
        <v>0</v>
      </c>
      <c r="U433" s="9">
        <v>0</v>
      </c>
      <c r="W433" s="9">
        <v>0</v>
      </c>
      <c r="Y433" s="9">
        <f t="shared" si="140"/>
        <v>0</v>
      </c>
      <c r="AA433" s="21">
        <f t="shared" si="141"/>
        <v>0</v>
      </c>
      <c r="AC433" s="9">
        <v>-25</v>
      </c>
      <c r="AE433" s="9">
        <v>0</v>
      </c>
      <c r="AG433" s="9">
        <f t="shared" si="142"/>
        <v>-25</v>
      </c>
      <c r="AI433" s="21" t="str">
        <f t="shared" si="143"/>
        <v>N.M.</v>
      </c>
    </row>
    <row r="434" spans="1:35" ht="12.75" outlineLevel="1">
      <c r="A434" s="1" t="s">
        <v>995</v>
      </c>
      <c r="B434" s="16" t="s">
        <v>996</v>
      </c>
      <c r="C434" s="1" t="s">
        <v>1316</v>
      </c>
      <c r="E434" s="5">
        <v>0</v>
      </c>
      <c r="G434" s="5">
        <v>0</v>
      </c>
      <c r="I434" s="9">
        <f t="shared" si="136"/>
        <v>0</v>
      </c>
      <c r="K434" s="21">
        <f t="shared" si="137"/>
        <v>0</v>
      </c>
      <c r="M434" s="9">
        <v>0</v>
      </c>
      <c r="O434" s="9">
        <v>0</v>
      </c>
      <c r="Q434" s="9">
        <f t="shared" si="138"/>
        <v>0</v>
      </c>
      <c r="S434" s="21">
        <f t="shared" si="139"/>
        <v>0</v>
      </c>
      <c r="U434" s="9">
        <v>0</v>
      </c>
      <c r="W434" s="9">
        <v>0</v>
      </c>
      <c r="Y434" s="9">
        <f t="shared" si="140"/>
        <v>0</v>
      </c>
      <c r="AA434" s="21">
        <f t="shared" si="141"/>
        <v>0</v>
      </c>
      <c r="AC434" s="9">
        <v>-2112.03</v>
      </c>
      <c r="AE434" s="9">
        <v>0</v>
      </c>
      <c r="AG434" s="9">
        <f t="shared" si="142"/>
        <v>-2112.03</v>
      </c>
      <c r="AI434" s="21" t="str">
        <f t="shared" si="143"/>
        <v>N.M.</v>
      </c>
    </row>
    <row r="435" spans="1:35" ht="12.75" outlineLevel="1">
      <c r="A435" s="1" t="s">
        <v>997</v>
      </c>
      <c r="B435" s="16" t="s">
        <v>998</v>
      </c>
      <c r="C435" s="1" t="s">
        <v>1317</v>
      </c>
      <c r="E435" s="5">
        <v>-20842.44</v>
      </c>
      <c r="G435" s="5">
        <v>-27571.71</v>
      </c>
      <c r="I435" s="9">
        <f t="shared" si="136"/>
        <v>6729.27</v>
      </c>
      <c r="K435" s="21">
        <f t="shared" si="137"/>
        <v>0.24406429633852963</v>
      </c>
      <c r="M435" s="9">
        <v>-87590.37</v>
      </c>
      <c r="O435" s="9">
        <v>-64807.46</v>
      </c>
      <c r="Q435" s="9">
        <f t="shared" si="138"/>
        <v>-22782.909999999996</v>
      </c>
      <c r="S435" s="21">
        <f t="shared" si="139"/>
        <v>-0.3515476459037277</v>
      </c>
      <c r="U435" s="9">
        <v>-87590.37</v>
      </c>
      <c r="W435" s="9">
        <v>-64807.46</v>
      </c>
      <c r="Y435" s="9">
        <f t="shared" si="140"/>
        <v>-22782.909999999996</v>
      </c>
      <c r="AA435" s="21">
        <f t="shared" si="141"/>
        <v>-0.3515476459037277</v>
      </c>
      <c r="AC435" s="9">
        <v>-1012383.89</v>
      </c>
      <c r="AE435" s="9">
        <v>-1094314.74</v>
      </c>
      <c r="AG435" s="9">
        <f t="shared" si="142"/>
        <v>81930.84999999998</v>
      </c>
      <c r="AI435" s="21">
        <f t="shared" si="143"/>
        <v>0.07486954804245805</v>
      </c>
    </row>
    <row r="436" spans="1:35" ht="12.75" outlineLevel="1">
      <c r="A436" s="1" t="s">
        <v>999</v>
      </c>
      <c r="B436" s="16" t="s">
        <v>1000</v>
      </c>
      <c r="C436" s="1" t="s">
        <v>1318</v>
      </c>
      <c r="E436" s="5">
        <v>0</v>
      </c>
      <c r="G436" s="5">
        <v>-0.7</v>
      </c>
      <c r="I436" s="9">
        <f t="shared" si="136"/>
        <v>0.7</v>
      </c>
      <c r="K436" s="21" t="str">
        <f t="shared" si="137"/>
        <v>N.M.</v>
      </c>
      <c r="M436" s="9">
        <v>-259.98</v>
      </c>
      <c r="O436" s="9">
        <v>-0.7</v>
      </c>
      <c r="Q436" s="9">
        <f t="shared" si="138"/>
        <v>-259.28000000000003</v>
      </c>
      <c r="S436" s="21" t="str">
        <f t="shared" si="139"/>
        <v>N.M.</v>
      </c>
      <c r="U436" s="9">
        <v>-259.98</v>
      </c>
      <c r="W436" s="9">
        <v>-0.7</v>
      </c>
      <c r="Y436" s="9">
        <f t="shared" si="140"/>
        <v>-259.28000000000003</v>
      </c>
      <c r="AA436" s="21" t="str">
        <f t="shared" si="141"/>
        <v>N.M.</v>
      </c>
      <c r="AC436" s="9">
        <v>-642.01</v>
      </c>
      <c r="AE436" s="9">
        <v>-53385.37</v>
      </c>
      <c r="AG436" s="9">
        <f t="shared" si="142"/>
        <v>52743.36</v>
      </c>
      <c r="AI436" s="21">
        <f t="shared" si="143"/>
        <v>0.9879740460729222</v>
      </c>
    </row>
    <row r="437" spans="1:35" ht="12.75" outlineLevel="1">
      <c r="A437" s="1" t="s">
        <v>1001</v>
      </c>
      <c r="B437" s="16" t="s">
        <v>1002</v>
      </c>
      <c r="C437" s="1" t="s">
        <v>1319</v>
      </c>
      <c r="E437" s="5">
        <v>-7593.564</v>
      </c>
      <c r="G437" s="5">
        <v>-28884.49</v>
      </c>
      <c r="I437" s="9">
        <f t="shared" si="136"/>
        <v>21290.926</v>
      </c>
      <c r="K437" s="21">
        <f t="shared" si="137"/>
        <v>0.7371058308455506</v>
      </c>
      <c r="M437" s="9">
        <v>-67470.09</v>
      </c>
      <c r="O437" s="9">
        <v>-77775.812</v>
      </c>
      <c r="Q437" s="9">
        <f t="shared" si="138"/>
        <v>10305.722000000009</v>
      </c>
      <c r="S437" s="21">
        <f t="shared" si="139"/>
        <v>0.13250548898158734</v>
      </c>
      <c r="U437" s="9">
        <v>-67470.09</v>
      </c>
      <c r="W437" s="9">
        <v>-77775.812</v>
      </c>
      <c r="Y437" s="9">
        <f t="shared" si="140"/>
        <v>10305.722000000009</v>
      </c>
      <c r="AA437" s="21">
        <f t="shared" si="141"/>
        <v>0.13250548898158734</v>
      </c>
      <c r="AC437" s="9">
        <v>-160722.15399999998</v>
      </c>
      <c r="AE437" s="9">
        <v>-142389.764</v>
      </c>
      <c r="AG437" s="9">
        <f t="shared" si="142"/>
        <v>-18332.389999999985</v>
      </c>
      <c r="AI437" s="21">
        <f t="shared" si="143"/>
        <v>-0.1287479484831507</v>
      </c>
    </row>
    <row r="438" spans="1:35" ht="12.75" outlineLevel="1">
      <c r="A438" s="1" t="s">
        <v>1003</v>
      </c>
      <c r="B438" s="16" t="s">
        <v>1004</v>
      </c>
      <c r="C438" s="1" t="s">
        <v>1320</v>
      </c>
      <c r="E438" s="5">
        <v>-1594.12</v>
      </c>
      <c r="G438" s="5">
        <v>-1954.58</v>
      </c>
      <c r="I438" s="9">
        <f t="shared" si="136"/>
        <v>360.46000000000004</v>
      </c>
      <c r="K438" s="21">
        <f t="shared" si="137"/>
        <v>0.18441813586550565</v>
      </c>
      <c r="M438" s="9">
        <v>-3696.96</v>
      </c>
      <c r="O438" s="9">
        <v>-3996.97</v>
      </c>
      <c r="Q438" s="9">
        <f t="shared" si="138"/>
        <v>300.00999999999976</v>
      </c>
      <c r="S438" s="21">
        <f t="shared" si="139"/>
        <v>0.07505935746327838</v>
      </c>
      <c r="U438" s="9">
        <v>-3696.96</v>
      </c>
      <c r="W438" s="9">
        <v>-3996.97</v>
      </c>
      <c r="Y438" s="9">
        <f t="shared" si="140"/>
        <v>300.00999999999976</v>
      </c>
      <c r="AA438" s="21">
        <f t="shared" si="141"/>
        <v>0.07505935746327838</v>
      </c>
      <c r="AC438" s="9">
        <v>-21516.735</v>
      </c>
      <c r="AE438" s="9">
        <v>45951.4</v>
      </c>
      <c r="AG438" s="9">
        <f t="shared" si="142"/>
        <v>-67468.13500000001</v>
      </c>
      <c r="AI438" s="21">
        <f t="shared" si="143"/>
        <v>-1.4682498248149134</v>
      </c>
    </row>
    <row r="439" spans="1:35" ht="12.75" outlineLevel="1">
      <c r="A439" s="1" t="s">
        <v>1005</v>
      </c>
      <c r="B439" s="16" t="s">
        <v>1006</v>
      </c>
      <c r="C439" s="1" t="s">
        <v>1321</v>
      </c>
      <c r="E439" s="5">
        <v>-6322.69</v>
      </c>
      <c r="G439" s="5">
        <v>-170760.7</v>
      </c>
      <c r="I439" s="9">
        <f t="shared" si="136"/>
        <v>164438.01</v>
      </c>
      <c r="K439" s="21">
        <f t="shared" si="137"/>
        <v>0.9629733890760579</v>
      </c>
      <c r="M439" s="9">
        <v>-29698.16</v>
      </c>
      <c r="O439" s="9">
        <v>-532811.94</v>
      </c>
      <c r="Q439" s="9">
        <f t="shared" si="138"/>
        <v>503113.77999999997</v>
      </c>
      <c r="S439" s="21">
        <f t="shared" si="139"/>
        <v>0.9442614593058857</v>
      </c>
      <c r="U439" s="9">
        <v>-29698.16</v>
      </c>
      <c r="W439" s="9">
        <v>-532811.94</v>
      </c>
      <c r="Y439" s="9">
        <f t="shared" si="140"/>
        <v>503113.77999999997</v>
      </c>
      <c r="AA439" s="21">
        <f t="shared" si="141"/>
        <v>0.9442614593058857</v>
      </c>
      <c r="AC439" s="9">
        <v>-375796.18</v>
      </c>
      <c r="AE439" s="9">
        <v>-1117174.84</v>
      </c>
      <c r="AG439" s="9">
        <f t="shared" si="142"/>
        <v>741378.6600000001</v>
      </c>
      <c r="AI439" s="21">
        <f t="shared" si="143"/>
        <v>0.6636191878435072</v>
      </c>
    </row>
    <row r="440" spans="1:35" ht="12.75" outlineLevel="1">
      <c r="A440" s="1" t="s">
        <v>1007</v>
      </c>
      <c r="B440" s="16" t="s">
        <v>1008</v>
      </c>
      <c r="C440" s="1" t="s">
        <v>1322</v>
      </c>
      <c r="E440" s="5">
        <v>-2051.49</v>
      </c>
      <c r="G440" s="5">
        <v>-19276.466</v>
      </c>
      <c r="I440" s="9">
        <f t="shared" si="136"/>
        <v>17224.976000000002</v>
      </c>
      <c r="K440" s="21">
        <f t="shared" si="137"/>
        <v>0.8935754095174916</v>
      </c>
      <c r="M440" s="9">
        <v>-20599.06</v>
      </c>
      <c r="O440" s="9">
        <v>-39314.266</v>
      </c>
      <c r="Q440" s="9">
        <f t="shared" si="138"/>
        <v>18715.206000000002</v>
      </c>
      <c r="S440" s="21">
        <f t="shared" si="139"/>
        <v>0.4760410890031624</v>
      </c>
      <c r="U440" s="9">
        <v>-20599.06</v>
      </c>
      <c r="W440" s="9">
        <v>-39314.266</v>
      </c>
      <c r="Y440" s="9">
        <f t="shared" si="140"/>
        <v>18715.206000000002</v>
      </c>
      <c r="AA440" s="21">
        <f t="shared" si="141"/>
        <v>0.4760410890031624</v>
      </c>
      <c r="AC440" s="9">
        <v>-61589.56</v>
      </c>
      <c r="AE440" s="9">
        <v>-65130.026000000005</v>
      </c>
      <c r="AG440" s="9">
        <f t="shared" si="142"/>
        <v>3540.4660000000076</v>
      </c>
      <c r="AI440" s="21">
        <f t="shared" si="143"/>
        <v>0.05435996601628882</v>
      </c>
    </row>
    <row r="441" spans="1:35" ht="12.75" outlineLevel="1">
      <c r="A441" s="1" t="s">
        <v>1009</v>
      </c>
      <c r="B441" s="16" t="s">
        <v>1010</v>
      </c>
      <c r="C441" s="1" t="s">
        <v>1323</v>
      </c>
      <c r="E441" s="5">
        <v>506673.08</v>
      </c>
      <c r="G441" s="5">
        <v>-205011.04</v>
      </c>
      <c r="I441" s="9">
        <f t="shared" si="136"/>
        <v>711684.12</v>
      </c>
      <c r="K441" s="21">
        <f t="shared" si="137"/>
        <v>3.4714429037577683</v>
      </c>
      <c r="M441" s="9">
        <v>506673.08</v>
      </c>
      <c r="O441" s="9">
        <v>-205011.04</v>
      </c>
      <c r="Q441" s="9">
        <f t="shared" si="138"/>
        <v>711684.12</v>
      </c>
      <c r="S441" s="21">
        <f t="shared" si="139"/>
        <v>3.4714429037577683</v>
      </c>
      <c r="U441" s="9">
        <v>506673.08</v>
      </c>
      <c r="W441" s="9">
        <v>-205011.04</v>
      </c>
      <c r="Y441" s="9">
        <f t="shared" si="140"/>
        <v>711684.12</v>
      </c>
      <c r="AA441" s="21">
        <f t="shared" si="141"/>
        <v>3.4714429037577683</v>
      </c>
      <c r="AC441" s="9">
        <v>595649.97</v>
      </c>
      <c r="AE441" s="9">
        <v>-660884.04</v>
      </c>
      <c r="AG441" s="9">
        <f t="shared" si="142"/>
        <v>1256534.01</v>
      </c>
      <c r="AI441" s="21">
        <f t="shared" si="143"/>
        <v>1.9012927139230051</v>
      </c>
    </row>
    <row r="442" spans="1:53" s="16" customFormat="1" ht="12.75">
      <c r="A442" s="16" t="s">
        <v>48</v>
      </c>
      <c r="C442" s="16" t="s">
        <v>1324</v>
      </c>
      <c r="D442" s="9"/>
      <c r="E442" s="9">
        <v>468268.776</v>
      </c>
      <c r="F442" s="9"/>
      <c r="G442" s="9">
        <v>-453459.686</v>
      </c>
      <c r="H442" s="9"/>
      <c r="I442" s="9">
        <f aca="true" t="shared" si="144" ref="I442:I448">+E442-G442</f>
        <v>921728.462</v>
      </c>
      <c r="J442" s="37" t="str">
        <f>IF((+E442-G442)=(I442),"  ",$AO$495)</f>
        <v>  </v>
      </c>
      <c r="K442" s="38">
        <f aca="true" t="shared" si="145" ref="K442:K448">IF(G442&lt;0,IF(I442=0,0,IF(OR(G442=0,E442=0),"N.M.",IF(ABS(I442/G442)&gt;=10,"N.M.",I442/(-G442)))),IF(I442=0,0,IF(OR(G442=0,E442=0),"N.M.",IF(ABS(I442/G442)&gt;=10,"N.M.",I442/G442))))</f>
        <v>2.0326580078829766</v>
      </c>
      <c r="L442" s="39"/>
      <c r="M442" s="9">
        <v>297358.46</v>
      </c>
      <c r="N442" s="9"/>
      <c r="O442" s="9">
        <v>-923718.1880000001</v>
      </c>
      <c r="P442" s="9"/>
      <c r="Q442" s="9">
        <f aca="true" t="shared" si="146" ref="Q442:Q448">+M442-O442</f>
        <v>1221076.648</v>
      </c>
      <c r="R442" s="37" t="str">
        <f>IF((+M442-O442)=(Q442),"  ",$AO$495)</f>
        <v>  </v>
      </c>
      <c r="S442" s="38">
        <f aca="true" t="shared" si="147" ref="S442:S448">IF(O442&lt;0,IF(Q442=0,0,IF(OR(O442=0,M442=0),"N.M.",IF(ABS(Q442/O442)&gt;=10,"N.M.",Q442/(-O442)))),IF(Q442=0,0,IF(OR(O442=0,M442=0),"N.M.",IF(ABS(Q442/O442)&gt;=10,"N.M.",Q442/O442))))</f>
        <v>1.3219146963467605</v>
      </c>
      <c r="T442" s="39"/>
      <c r="U442" s="9">
        <v>297358.46</v>
      </c>
      <c r="V442" s="9"/>
      <c r="W442" s="9">
        <v>-923718.1880000001</v>
      </c>
      <c r="X442" s="9"/>
      <c r="Y442" s="9">
        <f aca="true" t="shared" si="148" ref="Y442:Y448">+U442-W442</f>
        <v>1221076.648</v>
      </c>
      <c r="Z442" s="37" t="str">
        <f>IF((+U442-W442)=(Y442),"  ",$AO$495)</f>
        <v>  </v>
      </c>
      <c r="AA442" s="38">
        <f aca="true" t="shared" si="149" ref="AA442:AA448">IF(W442&lt;0,IF(Y442=0,0,IF(OR(W442=0,U442=0),"N.M.",IF(ABS(Y442/W442)&gt;=10,"N.M.",Y442/(-W442)))),IF(Y442=0,0,IF(OR(W442=0,U442=0),"N.M.",IF(ABS(Y442/W442)&gt;=10,"N.M.",Y442/W442))))</f>
        <v>1.3219146963467605</v>
      </c>
      <c r="AB442" s="39"/>
      <c r="AC442" s="9">
        <v>-1039137.5890000002</v>
      </c>
      <c r="AD442" s="9"/>
      <c r="AE442" s="9">
        <v>-3087427.38</v>
      </c>
      <c r="AF442" s="9"/>
      <c r="AG442" s="9">
        <f aca="true" t="shared" si="150" ref="AG442:AG448">+AC442-AE442</f>
        <v>2048289.7909999997</v>
      </c>
      <c r="AH442" s="37" t="str">
        <f>IF((+AC442-AE442)=(AG442),"  ",$AO$495)</f>
        <v>  </v>
      </c>
      <c r="AI442" s="38">
        <f aca="true" t="shared" si="151" ref="AI442:AI448">IF(AE442&lt;0,IF(AG442=0,0,IF(OR(AE442=0,AC442=0),"N.M.",IF(ABS(AG442/AE442)&gt;=10,"N.M.",AG442/(-AE442)))),IF(AG442=0,0,IF(OR(AE442=0,AC442=0),"N.M.",IF(ABS(AG442/AE442)&gt;=10,"N.M.",AG442/AE442))))</f>
        <v>0.663429301776808</v>
      </c>
      <c r="AJ442" s="39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</row>
    <row r="443" spans="1:35" ht="12.75" outlineLevel="1">
      <c r="A443" s="1" t="s">
        <v>1011</v>
      </c>
      <c r="B443" s="16" t="s">
        <v>1012</v>
      </c>
      <c r="C443" s="1" t="s">
        <v>1325</v>
      </c>
      <c r="E443" s="5">
        <v>315281.09</v>
      </c>
      <c r="G443" s="5">
        <v>324708.31</v>
      </c>
      <c r="I443" s="9">
        <f t="shared" si="144"/>
        <v>-9427.219999999972</v>
      </c>
      <c r="K443" s="21">
        <f t="shared" si="145"/>
        <v>-0.029032888009549163</v>
      </c>
      <c r="M443" s="9">
        <v>697174.48</v>
      </c>
      <c r="O443" s="9">
        <v>1366166.35</v>
      </c>
      <c r="Q443" s="9">
        <f t="shared" si="146"/>
        <v>-668991.8700000001</v>
      </c>
      <c r="S443" s="21">
        <f t="shared" si="147"/>
        <v>-0.4896855130416586</v>
      </c>
      <c r="U443" s="9">
        <v>697174.48</v>
      </c>
      <c r="W443" s="9">
        <v>1366166.35</v>
      </c>
      <c r="Y443" s="9">
        <f t="shared" si="148"/>
        <v>-668991.8700000001</v>
      </c>
      <c r="AA443" s="21">
        <f t="shared" si="149"/>
        <v>-0.4896855130416586</v>
      </c>
      <c r="AC443" s="9">
        <v>73918.99</v>
      </c>
      <c r="AE443" s="9">
        <v>184398.1</v>
      </c>
      <c r="AG443" s="9">
        <f t="shared" si="150"/>
        <v>-110479.11</v>
      </c>
      <c r="AI443" s="21">
        <f t="shared" si="151"/>
        <v>-0.5991336678631721</v>
      </c>
    </row>
    <row r="444" spans="1:35" ht="12.75" outlineLevel="1">
      <c r="A444" s="1" t="s">
        <v>1013</v>
      </c>
      <c r="B444" s="16" t="s">
        <v>1014</v>
      </c>
      <c r="C444" s="1" t="s">
        <v>1326</v>
      </c>
      <c r="E444" s="5">
        <v>-2163921.6</v>
      </c>
      <c r="G444" s="5">
        <v>-447524.7</v>
      </c>
      <c r="I444" s="9">
        <f t="shared" si="144"/>
        <v>-1716396.9000000001</v>
      </c>
      <c r="K444" s="21">
        <f t="shared" si="145"/>
        <v>-3.8353121067954463</v>
      </c>
      <c r="M444" s="9">
        <v>-3158790.65</v>
      </c>
      <c r="O444" s="9">
        <v>-1950082.75</v>
      </c>
      <c r="Q444" s="9">
        <f t="shared" si="146"/>
        <v>-1208707.9</v>
      </c>
      <c r="S444" s="21">
        <f t="shared" si="147"/>
        <v>-0.6198239023446569</v>
      </c>
      <c r="U444" s="9">
        <v>-3158790.65</v>
      </c>
      <c r="W444" s="9">
        <v>-1950082.75</v>
      </c>
      <c r="Y444" s="9">
        <f t="shared" si="148"/>
        <v>-1208707.9</v>
      </c>
      <c r="AA444" s="21">
        <f t="shared" si="149"/>
        <v>-0.6198239023446569</v>
      </c>
      <c r="AC444" s="9">
        <v>-6776857.41</v>
      </c>
      <c r="AE444" s="9">
        <v>-5501759.55</v>
      </c>
      <c r="AG444" s="9">
        <f t="shared" si="150"/>
        <v>-1275097.8600000003</v>
      </c>
      <c r="AI444" s="21">
        <f t="shared" si="151"/>
        <v>-0.23176182972227502</v>
      </c>
    </row>
    <row r="445" spans="1:35" ht="12.75" outlineLevel="1">
      <c r="A445" s="1" t="s">
        <v>1015</v>
      </c>
      <c r="B445" s="16" t="s">
        <v>1016</v>
      </c>
      <c r="C445" s="1" t="s">
        <v>1327</v>
      </c>
      <c r="E445" s="5">
        <v>1809156.6</v>
      </c>
      <c r="G445" s="5">
        <v>166469.74</v>
      </c>
      <c r="I445" s="9">
        <f t="shared" si="144"/>
        <v>1642686.86</v>
      </c>
      <c r="K445" s="21">
        <f t="shared" si="145"/>
        <v>9.867780534768663</v>
      </c>
      <c r="M445" s="9">
        <v>2485947.4</v>
      </c>
      <c r="O445" s="9">
        <v>697519.26</v>
      </c>
      <c r="Q445" s="9">
        <f t="shared" si="146"/>
        <v>1788428.14</v>
      </c>
      <c r="S445" s="21">
        <f t="shared" si="147"/>
        <v>2.563983881964779</v>
      </c>
      <c r="U445" s="9">
        <v>2485947.4</v>
      </c>
      <c r="W445" s="9">
        <v>697519.26</v>
      </c>
      <c r="Y445" s="9">
        <f t="shared" si="148"/>
        <v>1788428.14</v>
      </c>
      <c r="AA445" s="21">
        <f t="shared" si="149"/>
        <v>2.563983881964779</v>
      </c>
      <c r="AC445" s="9">
        <v>7131628.09</v>
      </c>
      <c r="AE445" s="9">
        <v>5210514.21</v>
      </c>
      <c r="AG445" s="9">
        <f t="shared" si="150"/>
        <v>1921113.88</v>
      </c>
      <c r="AI445" s="21">
        <f t="shared" si="151"/>
        <v>0.3686994800461354</v>
      </c>
    </row>
    <row r="446" spans="1:35" ht="12.75" outlineLevel="1">
      <c r="A446" s="1" t="s">
        <v>1017</v>
      </c>
      <c r="B446" s="16" t="s">
        <v>1018</v>
      </c>
      <c r="C446" s="1" t="s">
        <v>1328</v>
      </c>
      <c r="E446" s="5">
        <v>0</v>
      </c>
      <c r="G446" s="5">
        <v>0</v>
      </c>
      <c r="I446" s="9">
        <f t="shared" si="144"/>
        <v>0</v>
      </c>
      <c r="K446" s="21">
        <f t="shared" si="145"/>
        <v>0</v>
      </c>
      <c r="M446" s="9">
        <v>-116114</v>
      </c>
      <c r="O446" s="9">
        <v>0</v>
      </c>
      <c r="Q446" s="9">
        <f t="shared" si="146"/>
        <v>-116114</v>
      </c>
      <c r="S446" s="21" t="str">
        <f t="shared" si="147"/>
        <v>N.M.</v>
      </c>
      <c r="U446" s="9">
        <v>-116114</v>
      </c>
      <c r="W446" s="9">
        <v>0</v>
      </c>
      <c r="Y446" s="9">
        <f t="shared" si="148"/>
        <v>-116114</v>
      </c>
      <c r="AA446" s="21" t="str">
        <f t="shared" si="149"/>
        <v>N.M.</v>
      </c>
      <c r="AC446" s="9">
        <v>-53025</v>
      </c>
      <c r="AE446" s="9">
        <v>53025</v>
      </c>
      <c r="AG446" s="9">
        <f t="shared" si="150"/>
        <v>-106050</v>
      </c>
      <c r="AI446" s="21">
        <f t="shared" si="151"/>
        <v>-2</v>
      </c>
    </row>
    <row r="447" spans="1:53" s="16" customFormat="1" ht="12.75">
      <c r="A447" s="16" t="s">
        <v>49</v>
      </c>
      <c r="C447" s="16" t="s">
        <v>1329</v>
      </c>
      <c r="D447" s="9"/>
      <c r="E447" s="9">
        <v>-39483.909999999916</v>
      </c>
      <c r="F447" s="9"/>
      <c r="G447" s="9">
        <v>43653.35</v>
      </c>
      <c r="H447" s="9"/>
      <c r="I447" s="9">
        <f t="shared" si="144"/>
        <v>-83137.25999999992</v>
      </c>
      <c r="J447" s="37" t="str">
        <f>IF((+E447-G447)=(I447),"  ",$AO$495)</f>
        <v>  </v>
      </c>
      <c r="K447" s="38">
        <f t="shared" si="145"/>
        <v>-1.9044875135585224</v>
      </c>
      <c r="L447" s="39"/>
      <c r="M447" s="9">
        <v>-91782.77</v>
      </c>
      <c r="N447" s="9"/>
      <c r="O447" s="9">
        <v>113602.86</v>
      </c>
      <c r="P447" s="9"/>
      <c r="Q447" s="9">
        <f t="shared" si="146"/>
        <v>-205385.63</v>
      </c>
      <c r="R447" s="37" t="str">
        <f>IF((+M447-O447)=(Q447),"  ",$AO$495)</f>
        <v>  </v>
      </c>
      <c r="S447" s="38">
        <f t="shared" si="147"/>
        <v>-1.8079265786090244</v>
      </c>
      <c r="T447" s="39"/>
      <c r="U447" s="9">
        <v>-91782.77</v>
      </c>
      <c r="V447" s="9"/>
      <c r="W447" s="9">
        <v>113602.86</v>
      </c>
      <c r="X447" s="9"/>
      <c r="Y447" s="9">
        <f t="shared" si="148"/>
        <v>-205385.63</v>
      </c>
      <c r="Z447" s="37" t="str">
        <f>IF((+U447-W447)=(Y447),"  ",$AO$495)</f>
        <v>  </v>
      </c>
      <c r="AA447" s="38">
        <f t="shared" si="149"/>
        <v>-1.8079265786090244</v>
      </c>
      <c r="AB447" s="39"/>
      <c r="AC447" s="9">
        <v>375664.67</v>
      </c>
      <c r="AD447" s="9"/>
      <c r="AE447" s="9">
        <v>-53822.239999999525</v>
      </c>
      <c r="AF447" s="9"/>
      <c r="AG447" s="9">
        <f t="shared" si="150"/>
        <v>429486.9099999995</v>
      </c>
      <c r="AH447" s="37" t="str">
        <f>IF((+AC447-AE447)=(AG447),"  ",$AO$495)</f>
        <v>  </v>
      </c>
      <c r="AI447" s="38">
        <f t="shared" si="151"/>
        <v>7.979729383243865</v>
      </c>
      <c r="AJ447" s="39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</row>
    <row r="448" spans="1:53" s="16" customFormat="1" ht="12.75">
      <c r="A448" s="77" t="s">
        <v>50</v>
      </c>
      <c r="C448" s="17" t="s">
        <v>51</v>
      </c>
      <c r="D448" s="18"/>
      <c r="E448" s="18">
        <v>3669.8959999999934</v>
      </c>
      <c r="F448" s="18"/>
      <c r="G448" s="18">
        <v>-36887.16299999999</v>
      </c>
      <c r="H448" s="18"/>
      <c r="I448" s="18">
        <f t="shared" si="144"/>
        <v>40557.05899999999</v>
      </c>
      <c r="J448" s="37" t="str">
        <f>IF((+E448-G448)=(I448),"  ",$AO$495)</f>
        <v>  </v>
      </c>
      <c r="K448" s="40">
        <f t="shared" si="145"/>
        <v>1.0994897872736917</v>
      </c>
      <c r="L448" s="39"/>
      <c r="M448" s="18">
        <v>-233360.67</v>
      </c>
      <c r="N448" s="18"/>
      <c r="O448" s="18">
        <v>-122838.00500000008</v>
      </c>
      <c r="P448" s="18"/>
      <c r="Q448" s="18">
        <f t="shared" si="146"/>
        <v>-110522.66499999994</v>
      </c>
      <c r="R448" s="37" t="str">
        <f>IF((+M448-O448)=(Q448),"  ",$AO$495)</f>
        <v>  </v>
      </c>
      <c r="S448" s="40">
        <f t="shared" si="147"/>
        <v>-0.8997432431436824</v>
      </c>
      <c r="T448" s="39"/>
      <c r="U448" s="18">
        <v>-233360.67</v>
      </c>
      <c r="V448" s="18"/>
      <c r="W448" s="18">
        <v>-122838.00500000008</v>
      </c>
      <c r="X448" s="18"/>
      <c r="Y448" s="18">
        <f t="shared" si="148"/>
        <v>-110522.66499999994</v>
      </c>
      <c r="Z448" s="37" t="str">
        <f>IF((+U448-W448)=(Y448),"  ",$AO$495)</f>
        <v>  </v>
      </c>
      <c r="AA448" s="40">
        <f t="shared" si="149"/>
        <v>-0.8997432431436824</v>
      </c>
      <c r="AB448" s="39"/>
      <c r="AC448" s="18">
        <v>-826412.2960000002</v>
      </c>
      <c r="AD448" s="18"/>
      <c r="AE448" s="18">
        <v>603937.2159999994</v>
      </c>
      <c r="AF448" s="18"/>
      <c r="AG448" s="18">
        <f t="shared" si="150"/>
        <v>-1430349.5119999996</v>
      </c>
      <c r="AH448" s="37" t="str">
        <f>IF((+AC448-AE448)=(AG448),"  ",$AO$495)</f>
        <v>  </v>
      </c>
      <c r="AI448" s="40">
        <f t="shared" si="151"/>
        <v>-2.36837451659876</v>
      </c>
      <c r="AJ448" s="39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</row>
    <row r="449" spans="4:53" s="16" customFormat="1" ht="12.75">
      <c r="D449" s="9"/>
      <c r="E449" s="43" t="str">
        <f>IF(ABS(+E431+E442+E447-E448)&gt;$AO$491,$AO$494," ")</f>
        <v> </v>
      </c>
      <c r="F449" s="28"/>
      <c r="G449" s="43" t="str">
        <f>IF(ABS(+G431+G442+G447-G448)&gt;$AO$491,$AO$494," ")</f>
        <v> </v>
      </c>
      <c r="H449" s="42"/>
      <c r="I449" s="43" t="str">
        <f>IF(ABS(+I431+I442+I447-I448)&gt;$AO$491,$AO$494," ")</f>
        <v> </v>
      </c>
      <c r="J449" s="9"/>
      <c r="K449" s="21"/>
      <c r="L449" s="11"/>
      <c r="M449" s="43" t="str">
        <f>IF(ABS(+M431+M442+M447-M448)&gt;$AO$491,$AO$494," ")</f>
        <v> </v>
      </c>
      <c r="N449" s="42"/>
      <c r="O449" s="43" t="str">
        <f>IF(ABS(+O431+O442+O447-O448)&gt;$AO$491,$AO$494," ")</f>
        <v> </v>
      </c>
      <c r="P449" s="28"/>
      <c r="Q449" s="43" t="str">
        <f>IF(ABS(+Q431+Q442+Q447-Q448)&gt;$AO$491,$AO$494," ")</f>
        <v> </v>
      </c>
      <c r="R449" s="9"/>
      <c r="S449" s="21"/>
      <c r="T449" s="9"/>
      <c r="U449" s="43" t="str">
        <f>IF(ABS(+U431+U442+U447-U448)&gt;$AO$491,$AO$494," ")</f>
        <v> </v>
      </c>
      <c r="V449" s="28"/>
      <c r="W449" s="43" t="str">
        <f>IF(ABS(+W431+W442+W447-W448)&gt;$AO$491,$AO$494," ")</f>
        <v> </v>
      </c>
      <c r="X449" s="28"/>
      <c r="Y449" s="43" t="str">
        <f>IF(ABS(+Y431+Y442+Y447-Y448)&gt;$AO$491,$AO$494," ")</f>
        <v> </v>
      </c>
      <c r="Z449" s="9"/>
      <c r="AA449" s="21"/>
      <c r="AB449" s="9"/>
      <c r="AC449" s="43" t="str">
        <f>IF(ABS(+AC431+AC442+AC447-AC448)&gt;$AO$491,$AO$494," ")</f>
        <v> </v>
      </c>
      <c r="AD449" s="28"/>
      <c r="AE449" s="43" t="str">
        <f>IF(ABS(+AE431+AE442+AE447-AE448)&gt;$AO$491,$AO$494," ")</f>
        <v> </v>
      </c>
      <c r="AF449" s="42"/>
      <c r="AG449" s="43" t="str">
        <f>IF(ABS(+AG431+AG442+AG447-AG448)&gt;$AO$491,$AO$494," ")</f>
        <v> </v>
      </c>
      <c r="AH449" s="9"/>
      <c r="AI449" s="2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</row>
    <row r="450" spans="1:53" s="16" customFormat="1" ht="12.75">
      <c r="A450" s="77" t="s">
        <v>52</v>
      </c>
      <c r="C450" s="17" t="s">
        <v>53</v>
      </c>
      <c r="D450" s="18"/>
      <c r="E450" s="18">
        <v>4319061.331</v>
      </c>
      <c r="F450" s="18"/>
      <c r="G450" s="18">
        <v>3111606.8769999845</v>
      </c>
      <c r="H450" s="18"/>
      <c r="I450" s="18">
        <f>+E450-G450</f>
        <v>1207454.4540000157</v>
      </c>
      <c r="J450" s="37" t="str">
        <f>IF((+E450-G450)=(I450),"  ",$AO$495)</f>
        <v>  </v>
      </c>
      <c r="K450" s="40">
        <f>IF(G450&lt;0,IF(I450=0,0,IF(OR(G450=0,E450=0),"N.M.",IF(ABS(I450/G450)&gt;=10,"N.M.",I450/(-G450)))),IF(I450=0,0,IF(OR(G450=0,E450=0),"N.M.",IF(ABS(I450/G450)&gt;=10,"N.M.",I450/G450))))</f>
        <v>0.38804852339321455</v>
      </c>
      <c r="L450" s="39"/>
      <c r="M450" s="18">
        <v>22221272.650999986</v>
      </c>
      <c r="N450" s="18"/>
      <c r="O450" s="18">
        <v>17092295.97300006</v>
      </c>
      <c r="P450" s="18"/>
      <c r="Q450" s="18">
        <f>+M450-O450</f>
        <v>5128976.677999925</v>
      </c>
      <c r="R450" s="37" t="str">
        <f>IF((+M450-O450)=(Q450),"  ",$AO$495)</f>
        <v>  </v>
      </c>
      <c r="S450" s="40">
        <f>IF(O450&lt;0,IF(Q450=0,0,IF(OR(O450=0,M450=0),"N.M.",IF(ABS(Q450/O450)&gt;=10,"N.M.",Q450/(-O450)))),IF(Q450=0,0,IF(OR(O450=0,M450=0),"N.M.",IF(ABS(Q450/O450)&gt;=10,"N.M.",Q450/O450))))</f>
        <v>0.30007534892339455</v>
      </c>
      <c r="T450" s="39"/>
      <c r="U450" s="18">
        <v>22221272.650999986</v>
      </c>
      <c r="V450" s="18"/>
      <c r="W450" s="18">
        <v>17092295.97300006</v>
      </c>
      <c r="X450" s="18"/>
      <c r="Y450" s="18">
        <f>+U450-W450</f>
        <v>5128976.677999925</v>
      </c>
      <c r="Z450" s="37" t="str">
        <f>IF((+U450-W450)=(Y450),"  ",$AO$495)</f>
        <v>  </v>
      </c>
      <c r="AA450" s="40">
        <f>IF(W450&lt;0,IF(Y450=0,0,IF(OR(W450=0,U450=0),"N.M.",IF(ABS(Y450/W450)&gt;=10,"N.M.",Y450/(-W450)))),IF(Y450=0,0,IF(OR(W450=0,U450=0),"N.M.",IF(ABS(Y450/W450)&gt;=10,"N.M.",Y450/W450))))</f>
        <v>0.30007534892339455</v>
      </c>
      <c r="AB450" s="39"/>
      <c r="AC450" s="18">
        <v>69085271.33199997</v>
      </c>
      <c r="AD450" s="18"/>
      <c r="AE450" s="18">
        <v>49717795.41400004</v>
      </c>
      <c r="AF450" s="18"/>
      <c r="AG450" s="18">
        <f>+AC450-AE450</f>
        <v>19367475.91799993</v>
      </c>
      <c r="AH450" s="37" t="str">
        <f>IF((+AC450-AE450)=(AG450),"  ",$AO$495)</f>
        <v>  </v>
      </c>
      <c r="AI450" s="40">
        <f>IF(AE450&lt;0,IF(AG450=0,0,IF(OR(AE450=0,AC450=0),"N.M.",IF(ABS(AG450/AE450)&gt;=10,"N.M.",AG450/(-AE450)))),IF(AG450=0,0,IF(OR(AE450=0,AC450=0),"N.M.",IF(ABS(AG450/AE450)&gt;=10,"N.M.",AG450/AE450))))</f>
        <v>0.3895481639265574</v>
      </c>
      <c r="AJ450" s="39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</row>
    <row r="451" spans="4:53" s="16" customFormat="1" ht="12.75">
      <c r="D451" s="9"/>
      <c r="E451" s="43" t="str">
        <f>IF(ABS(E394+E448-E450)&gt;$AO$491,$AO$494," ")</f>
        <v> </v>
      </c>
      <c r="F451" s="28"/>
      <c r="G451" s="43" t="str">
        <f>IF(ABS(G394+G448-G450)&gt;$AO$491,$AO$494," ")</f>
        <v> </v>
      </c>
      <c r="H451" s="42"/>
      <c r="I451" s="43" t="str">
        <f>IF(ABS(I394+I448-I450)&gt;$AO$491,$AO$494," ")</f>
        <v> </v>
      </c>
      <c r="J451" s="9"/>
      <c r="K451" s="21"/>
      <c r="L451" s="11"/>
      <c r="M451" s="43" t="str">
        <f>IF(ABS(M394+M448-M450)&gt;$AO$491,$AO$494," ")</f>
        <v> </v>
      </c>
      <c r="N451" s="42"/>
      <c r="O451" s="43" t="str">
        <f>IF(ABS(O394+O448-O450)&gt;$AO$491,$AO$494," ")</f>
        <v> </v>
      </c>
      <c r="P451" s="28"/>
      <c r="Q451" s="43" t="str">
        <f>IF(ABS(Q394+Q448-Q450)&gt;$AO$491,$AO$494," ")</f>
        <v> </v>
      </c>
      <c r="R451" s="9"/>
      <c r="S451" s="21"/>
      <c r="T451" s="9"/>
      <c r="U451" s="43" t="str">
        <f>IF(ABS(U394+U448-U450)&gt;$AO$491,$AO$494," ")</f>
        <v> </v>
      </c>
      <c r="V451" s="28"/>
      <c r="W451" s="43" t="str">
        <f>IF(ABS(W394+W448-W450)&gt;$AO$491,$AO$494," ")</f>
        <v> </v>
      </c>
      <c r="X451" s="28"/>
      <c r="Y451" s="43" t="str">
        <f>IF(ABS(Y394+Y448-Y450)&gt;$AO$491,$AO$494," ")</f>
        <v> </v>
      </c>
      <c r="Z451" s="9"/>
      <c r="AA451" s="21"/>
      <c r="AB451" s="9"/>
      <c r="AC451" s="43" t="str">
        <f>IF(ABS(AC394+AC448-AC450)&gt;$AO$491,$AO$494," ")</f>
        <v> </v>
      </c>
      <c r="AD451" s="28"/>
      <c r="AE451" s="43" t="str">
        <f>IF(ABS(AE394+AE448-AE450)&gt;$AO$491,$AO$494," ")</f>
        <v> </v>
      </c>
      <c r="AF451" s="42"/>
      <c r="AG451" s="43" t="str">
        <f>IF(ABS(AG394+AG448-AG450)&gt;$AO$491,$AO$494," ")</f>
        <v> </v>
      </c>
      <c r="AH451" s="9"/>
      <c r="AI451" s="2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</row>
    <row r="452" spans="3:53" s="16" customFormat="1" ht="12.75">
      <c r="C452" s="17" t="s">
        <v>54</v>
      </c>
      <c r="D452" s="18"/>
      <c r="E452" s="9"/>
      <c r="F452" s="9"/>
      <c r="G452" s="9"/>
      <c r="H452" s="9"/>
      <c r="I452" s="9"/>
      <c r="J452" s="9"/>
      <c r="K452" s="21"/>
      <c r="L452" s="11"/>
      <c r="M452" s="9"/>
      <c r="N452" s="9"/>
      <c r="O452" s="9"/>
      <c r="P452" s="9"/>
      <c r="Q452" s="9"/>
      <c r="R452" s="9"/>
      <c r="S452" s="21"/>
      <c r="T452" s="9"/>
      <c r="U452" s="9"/>
      <c r="V452" s="9"/>
      <c r="W452" s="9"/>
      <c r="X452" s="9"/>
      <c r="Y452" s="9"/>
      <c r="Z452" s="9"/>
      <c r="AA452" s="21"/>
      <c r="AB452" s="9"/>
      <c r="AC452" s="9"/>
      <c r="AD452" s="9"/>
      <c r="AE452" s="9"/>
      <c r="AF452" s="9"/>
      <c r="AG452" s="9"/>
      <c r="AH452" s="9"/>
      <c r="AI452" s="2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</row>
    <row r="453" spans="1:35" ht="12.75" outlineLevel="1">
      <c r="A453" s="1" t="s">
        <v>1019</v>
      </c>
      <c r="B453" s="16" t="s">
        <v>1020</v>
      </c>
      <c r="C453" s="1" t="s">
        <v>1330</v>
      </c>
      <c r="E453" s="5">
        <v>1972511.94</v>
      </c>
      <c r="G453" s="5">
        <v>1941665.08</v>
      </c>
      <c r="I453" s="9">
        <f>(+E453-G453)</f>
        <v>30846.85999999987</v>
      </c>
      <c r="K453" s="21">
        <f>IF(G453&lt;0,IF(I453=0,0,IF(OR(G453=0,E453=0),"N.M.",IF(ABS(I453/G453)&gt;=10,"N.M.",I453/(-G453)))),IF(I453=0,0,IF(OR(G453=0,E453=0),"N.M.",IF(ABS(I453/G453)&gt;=10,"N.M.",I453/G453))))</f>
        <v>0.015886807831966505</v>
      </c>
      <c r="M453" s="9">
        <v>5888022.94</v>
      </c>
      <c r="O453" s="9">
        <v>5801554</v>
      </c>
      <c r="Q453" s="9">
        <f>(+M453-O453)</f>
        <v>86468.94000000041</v>
      </c>
      <c r="S453" s="21">
        <f>IF(O453&lt;0,IF(Q453=0,0,IF(OR(O453=0,M453=0),"N.M.",IF(ABS(Q453/O453)&gt;=10,"N.M.",Q453/(-O453)))),IF(Q453=0,0,IF(OR(O453=0,M453=0),"N.M.",IF(ABS(Q453/O453)&gt;=10,"N.M.",Q453/O453))))</f>
        <v>0.014904444567783117</v>
      </c>
      <c r="U453" s="9">
        <v>5888022.94</v>
      </c>
      <c r="W453" s="9">
        <v>5801554</v>
      </c>
      <c r="Y453" s="9">
        <f>(+U453-W453)</f>
        <v>86468.94000000041</v>
      </c>
      <c r="AA453" s="21">
        <f>IF(W453&lt;0,IF(Y453=0,0,IF(OR(W453=0,U453=0),"N.M.",IF(ABS(Y453/W453)&gt;=10,"N.M.",Y453/(-W453)))),IF(Y453=0,0,IF(OR(W453=0,U453=0),"N.M.",IF(ABS(Y453/W453)&gt;=10,"N.M.",Y453/W453))))</f>
        <v>0.014904444567783117</v>
      </c>
      <c r="AC453" s="9">
        <v>23567344.78</v>
      </c>
      <c r="AE453" s="9">
        <v>22738855.31</v>
      </c>
      <c r="AG453" s="9">
        <f>(+AC453-AE453)</f>
        <v>828489.4700000025</v>
      </c>
      <c r="AI453" s="21">
        <f>IF(AE453&lt;0,IF(AG453=0,0,IF(OR(AE453=0,AC453=0),"N.M.",IF(ABS(AG453/AE453)&gt;=10,"N.M.",AG453/(-AE453)))),IF(AG453=0,0,IF(OR(AE453=0,AC453=0),"N.M.",IF(ABS(AG453/AE453)&gt;=10,"N.M.",AG453/AE453))))</f>
        <v>0.03643496819453585</v>
      </c>
    </row>
    <row r="454" spans="1:35" ht="12.75" outlineLevel="1">
      <c r="A454" s="1" t="s">
        <v>1021</v>
      </c>
      <c r="B454" s="16" t="s">
        <v>1022</v>
      </c>
      <c r="C454" s="1" t="s">
        <v>1331</v>
      </c>
      <c r="E454" s="5">
        <v>0</v>
      </c>
      <c r="G454" s="5">
        <v>-608400</v>
      </c>
      <c r="I454" s="9">
        <f>(+E454-G454)</f>
        <v>608400</v>
      </c>
      <c r="K454" s="21" t="str">
        <f>IF(G454&lt;0,IF(I454=0,0,IF(OR(G454=0,E454=0),"N.M.",IF(ABS(I454/G454)&gt;=10,"N.M.",I454/(-G454)))),IF(I454=0,0,IF(OR(G454=0,E454=0),"N.M.",IF(ABS(I454/G454)&gt;=10,"N.M.",I454/G454))))</f>
        <v>N.M.</v>
      </c>
      <c r="M454" s="9">
        <v>0</v>
      </c>
      <c r="O454" s="9">
        <v>0</v>
      </c>
      <c r="Q454" s="9">
        <f>(+M454-O454)</f>
        <v>0</v>
      </c>
      <c r="S454" s="21">
        <f>IF(O454&lt;0,IF(Q454=0,0,IF(OR(O454=0,M454=0),"N.M.",IF(ABS(Q454/O454)&gt;=10,"N.M.",Q454/(-O454)))),IF(Q454=0,0,IF(OR(O454=0,M454=0),"N.M.",IF(ABS(Q454/O454)&gt;=10,"N.M.",Q454/O454))))</f>
        <v>0</v>
      </c>
      <c r="U454" s="9">
        <v>0</v>
      </c>
      <c r="W454" s="9">
        <v>0</v>
      </c>
      <c r="Y454" s="9">
        <f>(+U454-W454)</f>
        <v>0</v>
      </c>
      <c r="AA454" s="21">
        <f>IF(W454&lt;0,IF(Y454=0,0,IF(OR(W454=0,U454=0),"N.M.",IF(ABS(Y454/W454)&gt;=10,"N.M.",Y454/(-W454)))),IF(Y454=0,0,IF(OR(W454=0,U454=0),"N.M.",IF(ABS(Y454/W454)&gt;=10,"N.M.",Y454/W454))))</f>
        <v>0</v>
      </c>
      <c r="AC454" s="9">
        <v>0</v>
      </c>
      <c r="AE454" s="9">
        <v>2791975</v>
      </c>
      <c r="AG454" s="9">
        <f>(+AC454-AE454)</f>
        <v>-2791975</v>
      </c>
      <c r="AI454" s="21" t="str">
        <f>IF(AE454&lt;0,IF(AG454=0,0,IF(OR(AE454=0,AC454=0),"N.M.",IF(ABS(AG454/AE454)&gt;=10,"N.M.",AG454/(-AE454)))),IF(AG454=0,0,IF(OR(AE454=0,AC454=0),"N.M.",IF(ABS(AG454/AE454)&gt;=10,"N.M.",AG454/AE454))))</f>
        <v>N.M.</v>
      </c>
    </row>
    <row r="455" spans="1:35" ht="12.75" outlineLevel="1">
      <c r="A455" s="1" t="s">
        <v>1023</v>
      </c>
      <c r="B455" s="16" t="s">
        <v>1024</v>
      </c>
      <c r="C455" s="1" t="s">
        <v>1332</v>
      </c>
      <c r="E455" s="5">
        <v>87500</v>
      </c>
      <c r="G455" s="5">
        <v>912600</v>
      </c>
      <c r="I455" s="9">
        <f>(+E455-G455)</f>
        <v>-825100</v>
      </c>
      <c r="K455" s="21">
        <f>IF(G455&lt;0,IF(I455=0,0,IF(OR(G455=0,E455=0),"N.M.",IF(ABS(I455/G455)&gt;=10,"N.M.",I455/(-G455)))),IF(I455=0,0,IF(OR(G455=0,E455=0),"N.M.",IF(ABS(I455/G455)&gt;=10,"N.M.",I455/G455))))</f>
        <v>-0.9041200964277888</v>
      </c>
      <c r="M455" s="9">
        <v>262500</v>
      </c>
      <c r="O455" s="9">
        <v>912600</v>
      </c>
      <c r="Q455" s="9">
        <f>(+M455-O455)</f>
        <v>-650100</v>
      </c>
      <c r="S455" s="21">
        <f>IF(O455&lt;0,IF(Q455=0,0,IF(OR(O455=0,M455=0),"N.M.",IF(ABS(Q455/O455)&gt;=10,"N.M.",Q455/(-O455)))),IF(Q455=0,0,IF(OR(O455=0,M455=0),"N.M.",IF(ABS(Q455/O455)&gt;=10,"N.M.",Q455/O455))))</f>
        <v>-0.7123602892833663</v>
      </c>
      <c r="U455" s="9">
        <v>262500</v>
      </c>
      <c r="W455" s="9">
        <v>912600</v>
      </c>
      <c r="Y455" s="9">
        <f>(+U455-W455)</f>
        <v>-650100</v>
      </c>
      <c r="AA455" s="21">
        <f>IF(W455&lt;0,IF(Y455=0,0,IF(OR(W455=0,U455=0),"N.M.",IF(ABS(Y455/W455)&gt;=10,"N.M.",Y455/(-W455)))),IF(Y455=0,0,IF(OR(W455=0,U455=0),"N.M.",IF(ABS(Y455/W455)&gt;=10,"N.M.",Y455/W455))))</f>
        <v>-0.7123602892833663</v>
      </c>
      <c r="AC455" s="9">
        <v>1375050.02</v>
      </c>
      <c r="AE455" s="9">
        <v>912600</v>
      </c>
      <c r="AG455" s="9">
        <f>(+AC455-AE455)</f>
        <v>462450.02</v>
      </c>
      <c r="AI455" s="21">
        <f>IF(AE455&lt;0,IF(AG455=0,0,IF(OR(AE455=0,AC455=0),"N.M.",IF(ABS(AG455/AE455)&gt;=10,"N.M.",AG455/(-AE455)))),IF(AG455=0,0,IF(OR(AE455=0,AC455=0),"N.M.",IF(ABS(AG455/AE455)&gt;=10,"N.M.",AG455/AE455))))</f>
        <v>0.5067390094236248</v>
      </c>
    </row>
    <row r="456" spans="1:53" s="16" customFormat="1" ht="12.75">
      <c r="A456" s="16" t="s">
        <v>55</v>
      </c>
      <c r="C456" s="16" t="s">
        <v>1333</v>
      </c>
      <c r="D456" s="9"/>
      <c r="E456" s="9">
        <v>2060011.94</v>
      </c>
      <c r="F456" s="9"/>
      <c r="G456" s="9">
        <v>2245865.08</v>
      </c>
      <c r="H456" s="9"/>
      <c r="I456" s="9">
        <f aca="true" t="shared" si="152" ref="I456:I473">(+E456-G456)</f>
        <v>-185853.14000000013</v>
      </c>
      <c r="J456" s="37" t="str">
        <f aca="true" t="shared" si="153" ref="J456:J473">IF((+E456-G456)=(I456),"  ",$AO$495)</f>
        <v>  </v>
      </c>
      <c r="K456" s="38">
        <f aca="true" t="shared" si="154" ref="K456:K473">IF(G456&lt;0,IF(I456=0,0,IF(OR(G456=0,E456=0),"N.M.",IF(ABS(I456/G456)&gt;=10,"N.M.",I456/(-G456)))),IF(I456=0,0,IF(OR(G456=0,E456=0),"N.M.",IF(ABS(I456/G456)&gt;=10,"N.M.",I456/G456))))</f>
        <v>-0.08275347511080235</v>
      </c>
      <c r="L456" s="39"/>
      <c r="M456" s="9">
        <v>6150522.94</v>
      </c>
      <c r="N456" s="9"/>
      <c r="O456" s="9">
        <v>6714154</v>
      </c>
      <c r="P456" s="9"/>
      <c r="Q456" s="9">
        <f aca="true" t="shared" si="155" ref="Q456:Q473">(+M456-O456)</f>
        <v>-563631.0599999996</v>
      </c>
      <c r="R456" s="37" t="str">
        <f aca="true" t="shared" si="156" ref="R456:R473">IF((+M456-O456)=(Q456),"  ",$AO$495)</f>
        <v>  </v>
      </c>
      <c r="S456" s="38">
        <f aca="true" t="shared" si="157" ref="S456:S473">IF(O456&lt;0,IF(Q456=0,0,IF(OR(O456=0,M456=0),"N.M.",IF(ABS(Q456/O456)&gt;=10,"N.M.",Q456/(-O456)))),IF(Q456=0,0,IF(OR(O456=0,M456=0),"N.M.",IF(ABS(Q456/O456)&gt;=10,"N.M.",Q456/O456))))</f>
        <v>-0.08394669827352777</v>
      </c>
      <c r="T456" s="39"/>
      <c r="U456" s="9">
        <v>6150522.94</v>
      </c>
      <c r="V456" s="9"/>
      <c r="W456" s="9">
        <v>6714154</v>
      </c>
      <c r="X456" s="9"/>
      <c r="Y456" s="9">
        <f aca="true" t="shared" si="158" ref="Y456:Y473">(+U456-W456)</f>
        <v>-563631.0599999996</v>
      </c>
      <c r="Z456" s="37" t="str">
        <f aca="true" t="shared" si="159" ref="Z456:Z473">IF((+U456-W456)=(Y456),"  ",$AO$495)</f>
        <v>  </v>
      </c>
      <c r="AA456" s="38">
        <f aca="true" t="shared" si="160" ref="AA456:AA473">IF(W456&lt;0,IF(Y456=0,0,IF(OR(W456=0,U456=0),"N.M.",IF(ABS(Y456/W456)&gt;=10,"N.M.",Y456/(-W456)))),IF(Y456=0,0,IF(OR(W456=0,U456=0),"N.M.",IF(ABS(Y456/W456)&gt;=10,"N.M.",Y456/W456))))</f>
        <v>-0.08394669827352777</v>
      </c>
      <c r="AB456" s="39"/>
      <c r="AC456" s="9">
        <v>24942394.8</v>
      </c>
      <c r="AD456" s="9"/>
      <c r="AE456" s="9">
        <v>26443430.31</v>
      </c>
      <c r="AF456" s="9"/>
      <c r="AG456" s="9">
        <f aca="true" t="shared" si="161" ref="AG456:AG473">(+AC456-AE456)</f>
        <v>-1501035.509999998</v>
      </c>
      <c r="AH456" s="37" t="str">
        <f aca="true" t="shared" si="162" ref="AH456:AH473">IF((+AC456-AE456)=(AG456),"  ",$AO$495)</f>
        <v>  </v>
      </c>
      <c r="AI456" s="38">
        <f aca="true" t="shared" si="163" ref="AI456:AI473">IF(AE456&lt;0,IF(AG456=0,0,IF(OR(AE456=0,AC456=0),"N.M.",IF(ABS(AG456/AE456)&gt;=10,"N.M.",AG456/(-AE456)))),IF(AG456=0,0,IF(OR(AE456=0,AC456=0),"N.M.",IF(ABS(AG456/AE456)&gt;=10,"N.M.",AG456/AE456))))</f>
        <v>-0.056764023895657656</v>
      </c>
      <c r="AJ456" s="39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</row>
    <row r="457" spans="1:35" ht="12.75" outlineLevel="1">
      <c r="A457" s="1" t="s">
        <v>1025</v>
      </c>
      <c r="B457" s="16" t="s">
        <v>1026</v>
      </c>
      <c r="C457" s="1" t="s">
        <v>1334</v>
      </c>
      <c r="E457" s="5">
        <v>110215.27</v>
      </c>
      <c r="G457" s="5">
        <v>16031.91</v>
      </c>
      <c r="I457" s="9">
        <f>(+E457-G457)</f>
        <v>94183.36</v>
      </c>
      <c r="K457" s="21">
        <f>IF(G457&lt;0,IF(I457=0,0,IF(OR(G457=0,E457=0),"N.M.",IF(ABS(I457/G457)&gt;=10,"N.M.",I457/(-G457)))),IF(I457=0,0,IF(OR(G457=0,E457=0),"N.M.",IF(ABS(I457/G457)&gt;=10,"N.M.",I457/G457))))</f>
        <v>5.874743558315884</v>
      </c>
      <c r="M457" s="9">
        <v>423118.5</v>
      </c>
      <c r="O457" s="9">
        <v>96692.38</v>
      </c>
      <c r="Q457" s="9">
        <f>(+M457-O457)</f>
        <v>326426.12</v>
      </c>
      <c r="S457" s="21">
        <f>IF(O457&lt;0,IF(Q457=0,0,IF(OR(O457=0,M457=0),"N.M.",IF(ABS(Q457/O457)&gt;=10,"N.M.",Q457/(-O457)))),IF(Q457=0,0,IF(OR(O457=0,M457=0),"N.M.",IF(ABS(Q457/O457)&gt;=10,"N.M.",Q457/O457))))</f>
        <v>3.3759239352677013</v>
      </c>
      <c r="U457" s="9">
        <v>423118.5</v>
      </c>
      <c r="W457" s="9">
        <v>96692.38</v>
      </c>
      <c r="Y457" s="9">
        <f>(+U457-W457)</f>
        <v>326426.12</v>
      </c>
      <c r="AA457" s="21">
        <f>IF(W457&lt;0,IF(Y457=0,0,IF(OR(W457=0,U457=0),"N.M.",IF(ABS(Y457/W457)&gt;=10,"N.M.",Y457/(-W457)))),IF(Y457=0,0,IF(OR(W457=0,U457=0),"N.M.",IF(ABS(Y457/W457)&gt;=10,"N.M.",Y457/W457))))</f>
        <v>3.3759239352677013</v>
      </c>
      <c r="AC457" s="9">
        <v>1399774.14</v>
      </c>
      <c r="AE457" s="9">
        <v>423039.56</v>
      </c>
      <c r="AG457" s="9">
        <f>(+AC457-AE457)</f>
        <v>976734.5799999998</v>
      </c>
      <c r="AI457" s="21">
        <f>IF(AE457&lt;0,IF(AG457=0,0,IF(OR(AE457=0,AC457=0),"N.M.",IF(ABS(AG457/AE457)&gt;=10,"N.M.",AG457/(-AE457)))),IF(AG457=0,0,IF(OR(AE457=0,AC457=0),"N.M.",IF(ABS(AG457/AE457)&gt;=10,"N.M.",AG457/AE457))))</f>
        <v>2.3088492716851348</v>
      </c>
    </row>
    <row r="458" spans="1:53" s="16" customFormat="1" ht="12.75" customHeight="1">
      <c r="A458" s="16" t="s">
        <v>85</v>
      </c>
      <c r="C458" s="16" t="s">
        <v>1335</v>
      </c>
      <c r="D458" s="9"/>
      <c r="E458" s="9">
        <v>110215.27</v>
      </c>
      <c r="F458" s="9"/>
      <c r="G458" s="9">
        <v>16031.91</v>
      </c>
      <c r="H458" s="9"/>
      <c r="I458" s="9">
        <f>(+E458-G458)</f>
        <v>94183.36</v>
      </c>
      <c r="J458" s="37" t="str">
        <f>IF((+E458-G458)=(I458),"  ",$AO$495)</f>
        <v>  </v>
      </c>
      <c r="K458" s="38">
        <f>IF(G458&lt;0,IF(I458=0,0,IF(OR(G458=0,E458=0),"N.M.",IF(ABS(I458/G458)&gt;=10,"N.M.",I458/(-G458)))),IF(I458=0,0,IF(OR(G458=0,E458=0),"N.M.",IF(ABS(I458/G458)&gt;=10,"N.M.",I458/G458))))</f>
        <v>5.874743558315884</v>
      </c>
      <c r="L458" s="39"/>
      <c r="M458" s="9">
        <v>423118.5</v>
      </c>
      <c r="N458" s="9"/>
      <c r="O458" s="9">
        <v>96692.38</v>
      </c>
      <c r="P458" s="9"/>
      <c r="Q458" s="9">
        <f>(+M458-O458)</f>
        <v>326426.12</v>
      </c>
      <c r="R458" s="37" t="str">
        <f>IF((+M458-O458)=(Q458),"  ",$AO$495)</f>
        <v>  </v>
      </c>
      <c r="S458" s="38">
        <f>IF(O458&lt;0,IF(Q458=0,0,IF(OR(O458=0,M458=0),"N.M.",IF(ABS(Q458/O458)&gt;=10,"N.M.",Q458/(-O458)))),IF(Q458=0,0,IF(OR(O458=0,M458=0),"N.M.",IF(ABS(Q458/O458)&gt;=10,"N.M.",Q458/O458))))</f>
        <v>3.3759239352677013</v>
      </c>
      <c r="T458" s="39"/>
      <c r="U458" s="9">
        <v>423118.5</v>
      </c>
      <c r="V458" s="9"/>
      <c r="W458" s="9">
        <v>96692.38</v>
      </c>
      <c r="X458" s="9"/>
      <c r="Y458" s="9">
        <f>(+U458-W458)</f>
        <v>326426.12</v>
      </c>
      <c r="Z458" s="37" t="str">
        <f>IF((+U458-W458)=(Y458),"  ",$AO$495)</f>
        <v>  </v>
      </c>
      <c r="AA458" s="38">
        <f>IF(W458&lt;0,IF(Y458=0,0,IF(OR(W458=0,U458=0),"N.M.",IF(ABS(Y458/W458)&gt;=10,"N.M.",Y458/(-W458)))),IF(Y458=0,0,IF(OR(W458=0,U458=0),"N.M.",IF(ABS(Y458/W458)&gt;=10,"N.M.",Y458/W458))))</f>
        <v>3.3759239352677013</v>
      </c>
      <c r="AB458" s="39"/>
      <c r="AC458" s="9">
        <v>1399774.14</v>
      </c>
      <c r="AD458" s="9"/>
      <c r="AE458" s="9">
        <v>423039.56</v>
      </c>
      <c r="AF458" s="9"/>
      <c r="AG458" s="9">
        <f>(+AC458-AE458)</f>
        <v>976734.5799999998</v>
      </c>
      <c r="AH458" s="37" t="str">
        <f>IF((+AC458-AE458)=(AG458),"  ",$AO$495)</f>
        <v>  </v>
      </c>
      <c r="AI458" s="38">
        <f>IF(AE458&lt;0,IF(AG458=0,0,IF(OR(AE458=0,AC458=0),"N.M.",IF(ABS(AG458/AE458)&gt;=10,"N.M.",AG458/(-AE458)))),IF(AG458=0,0,IF(OR(AE458=0,AC458=0),"N.M.",IF(ABS(AG458/AE458)&gt;=10,"N.M.",AG458/AE458))))</f>
        <v>2.3088492716851348</v>
      </c>
      <c r="AJ458" s="39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</row>
    <row r="459" spans="1:35" ht="12.75" outlineLevel="1">
      <c r="A459" s="1" t="s">
        <v>1027</v>
      </c>
      <c r="B459" s="16" t="s">
        <v>1028</v>
      </c>
      <c r="C459" s="1" t="s">
        <v>1336</v>
      </c>
      <c r="E459" s="5">
        <v>44881</v>
      </c>
      <c r="G459" s="5">
        <v>35288.45</v>
      </c>
      <c r="I459" s="9">
        <f>(+E459-G459)</f>
        <v>9592.550000000003</v>
      </c>
      <c r="K459" s="21">
        <f>IF(G459&lt;0,IF(I459=0,0,IF(OR(G459=0,E459=0),"N.M.",IF(ABS(I459/G459)&gt;=10,"N.M.",I459/(-G459)))),IF(I459=0,0,IF(OR(G459=0,E459=0),"N.M.",IF(ABS(I459/G459)&gt;=10,"N.M.",I459/G459))))</f>
        <v>0.2718325684466165</v>
      </c>
      <c r="M459" s="9">
        <v>56393.48</v>
      </c>
      <c r="O459" s="9">
        <v>82994.96</v>
      </c>
      <c r="Q459" s="9">
        <f>(+M459-O459)</f>
        <v>-26601.480000000003</v>
      </c>
      <c r="S459" s="21">
        <f>IF(O459&lt;0,IF(Q459=0,0,IF(OR(O459=0,M459=0),"N.M.",IF(ABS(Q459/O459)&gt;=10,"N.M.",Q459/(-O459)))),IF(Q459=0,0,IF(OR(O459=0,M459=0),"N.M.",IF(ABS(Q459/O459)&gt;=10,"N.M.",Q459/O459))))</f>
        <v>-0.32051922189010035</v>
      </c>
      <c r="U459" s="9">
        <v>56393.48</v>
      </c>
      <c r="W459" s="9">
        <v>82994.96</v>
      </c>
      <c r="Y459" s="9">
        <f>(+U459-W459)</f>
        <v>-26601.480000000003</v>
      </c>
      <c r="AA459" s="21">
        <f>IF(W459&lt;0,IF(Y459=0,0,IF(OR(W459=0,U459=0),"N.M.",IF(ABS(Y459/W459)&gt;=10,"N.M.",Y459/(-W459)))),IF(Y459=0,0,IF(OR(W459=0,U459=0),"N.M.",IF(ABS(Y459/W459)&gt;=10,"N.M.",Y459/W459))))</f>
        <v>-0.32051922189010035</v>
      </c>
      <c r="AC459" s="9">
        <v>276772.4</v>
      </c>
      <c r="AE459" s="9">
        <v>270343.8</v>
      </c>
      <c r="AG459" s="9">
        <f>(+AC459-AE459)</f>
        <v>6428.600000000035</v>
      </c>
      <c r="AI459" s="21">
        <f>IF(AE459&lt;0,IF(AG459=0,0,IF(OR(AE459=0,AC459=0),"N.M.",IF(ABS(AG459/AE459)&gt;=10,"N.M.",AG459/(-AE459)))),IF(AG459=0,0,IF(OR(AE459=0,AC459=0),"N.M.",IF(ABS(AG459/AE459)&gt;=10,"N.M.",AG459/AE459))))</f>
        <v>0.023779350589878647</v>
      </c>
    </row>
    <row r="460" spans="1:53" s="16" customFormat="1" ht="12.75" customHeight="1">
      <c r="A460" s="16" t="s">
        <v>86</v>
      </c>
      <c r="C460" s="16" t="s">
        <v>1337</v>
      </c>
      <c r="D460" s="9"/>
      <c r="E460" s="9">
        <v>44881</v>
      </c>
      <c r="F460" s="9"/>
      <c r="G460" s="9">
        <v>35288.45</v>
      </c>
      <c r="H460" s="9"/>
      <c r="I460" s="9">
        <f t="shared" si="152"/>
        <v>9592.550000000003</v>
      </c>
      <c r="J460" s="85" t="str">
        <f t="shared" si="153"/>
        <v>  </v>
      </c>
      <c r="K460" s="38">
        <f t="shared" si="154"/>
        <v>0.2718325684466165</v>
      </c>
      <c r="L460" s="39"/>
      <c r="M460" s="9">
        <v>56393.48</v>
      </c>
      <c r="N460" s="9"/>
      <c r="O460" s="9">
        <v>82994.96</v>
      </c>
      <c r="P460" s="9"/>
      <c r="Q460" s="9">
        <f t="shared" si="155"/>
        <v>-26601.480000000003</v>
      </c>
      <c r="R460" s="85" t="str">
        <f t="shared" si="156"/>
        <v>  </v>
      </c>
      <c r="S460" s="38">
        <f t="shared" si="157"/>
        <v>-0.32051922189010035</v>
      </c>
      <c r="T460" s="39"/>
      <c r="U460" s="9">
        <v>56393.48</v>
      </c>
      <c r="V460" s="9"/>
      <c r="W460" s="9">
        <v>82994.96</v>
      </c>
      <c r="X460" s="9"/>
      <c r="Y460" s="9">
        <f t="shared" si="158"/>
        <v>-26601.480000000003</v>
      </c>
      <c r="Z460" s="85" t="str">
        <f t="shared" si="159"/>
        <v>  </v>
      </c>
      <c r="AA460" s="38">
        <f t="shared" si="160"/>
        <v>-0.32051922189010035</v>
      </c>
      <c r="AB460" s="39"/>
      <c r="AC460" s="9">
        <v>276772.4</v>
      </c>
      <c r="AD460" s="9"/>
      <c r="AE460" s="9">
        <v>270343.8</v>
      </c>
      <c r="AF460" s="9"/>
      <c r="AG460" s="9">
        <f t="shared" si="161"/>
        <v>6428.600000000035</v>
      </c>
      <c r="AH460" s="85" t="str">
        <f t="shared" si="162"/>
        <v>  </v>
      </c>
      <c r="AI460" s="38">
        <f t="shared" si="163"/>
        <v>0.023779350589878647</v>
      </c>
      <c r="AJ460" s="39"/>
      <c r="AK460" s="86"/>
      <c r="AL460" s="86"/>
      <c r="AM460" s="86"/>
      <c r="AN460" s="86"/>
      <c r="AO460" s="86"/>
      <c r="AP460" s="86"/>
      <c r="AQ460" s="86"/>
      <c r="AR460" s="86"/>
      <c r="AS460" s="86"/>
      <c r="AT460" s="86"/>
      <c r="AU460" s="86"/>
      <c r="AV460" s="86"/>
      <c r="AW460" s="86"/>
      <c r="AX460" s="86"/>
      <c r="AY460" s="86"/>
      <c r="AZ460" s="86"/>
      <c r="BA460" s="86"/>
    </row>
    <row r="461" spans="1:35" ht="12.75" outlineLevel="1">
      <c r="A461" s="1" t="s">
        <v>1029</v>
      </c>
      <c r="B461" s="16" t="s">
        <v>1030</v>
      </c>
      <c r="C461" s="1" t="s">
        <v>1338</v>
      </c>
      <c r="E461" s="5">
        <v>92396.03</v>
      </c>
      <c r="G461" s="5">
        <v>92396.03</v>
      </c>
      <c r="I461" s="9">
        <f>(+E461-G461)</f>
        <v>0</v>
      </c>
      <c r="K461" s="21">
        <f>IF(G461&lt;0,IF(I461=0,0,IF(OR(G461=0,E461=0),"N.M.",IF(ABS(I461/G461)&gt;=10,"N.M.",I461/(-G461)))),IF(I461=0,0,IF(OR(G461=0,E461=0),"N.M.",IF(ABS(I461/G461)&gt;=10,"N.M.",I461/G461))))</f>
        <v>0</v>
      </c>
      <c r="M461" s="9">
        <v>277188.09</v>
      </c>
      <c r="O461" s="9">
        <v>277188.09</v>
      </c>
      <c r="Q461" s="9">
        <f>(+M461-O461)</f>
        <v>0</v>
      </c>
      <c r="S461" s="21">
        <f>IF(O461&lt;0,IF(Q461=0,0,IF(OR(O461=0,M461=0),"N.M.",IF(ABS(Q461/O461)&gt;=10,"N.M.",Q461/(-O461)))),IF(Q461=0,0,IF(OR(O461=0,M461=0),"N.M.",IF(ABS(Q461/O461)&gt;=10,"N.M.",Q461/O461))))</f>
        <v>0</v>
      </c>
      <c r="U461" s="9">
        <v>277188.09</v>
      </c>
      <c r="W461" s="9">
        <v>277188.09</v>
      </c>
      <c r="Y461" s="9">
        <f>(+U461-W461)</f>
        <v>0</v>
      </c>
      <c r="AA461" s="21">
        <f>IF(W461&lt;0,IF(Y461=0,0,IF(OR(W461=0,U461=0),"N.M.",IF(ABS(Y461/W461)&gt;=10,"N.M.",Y461/(-W461)))),IF(Y461=0,0,IF(OR(W461=0,U461=0),"N.M.",IF(ABS(Y461/W461)&gt;=10,"N.M.",Y461/W461))))</f>
        <v>0</v>
      </c>
      <c r="AC461" s="9">
        <v>1108752.36</v>
      </c>
      <c r="AE461" s="9">
        <v>1108752.362</v>
      </c>
      <c r="AG461" s="9">
        <f>(+AC461-AE461)</f>
        <v>-0.001999999862164259</v>
      </c>
      <c r="AI461" s="21">
        <f>IF(AE461&lt;0,IF(AG461=0,0,IF(OR(AE461=0,AC461=0),"N.M.",IF(ABS(AG461/AE461)&gt;=10,"N.M.",AG461/(-AE461)))),IF(AG461=0,0,IF(OR(AE461=0,AC461=0),"N.M.",IF(ABS(AG461/AE461)&gt;=10,"N.M.",AG461/AE461))))</f>
        <v>-1.8038291783718058E-09</v>
      </c>
    </row>
    <row r="462" spans="1:53" s="16" customFormat="1" ht="12.75">
      <c r="A462" s="16" t="s">
        <v>56</v>
      </c>
      <c r="C462" s="16" t="s">
        <v>1339</v>
      </c>
      <c r="D462" s="9"/>
      <c r="E462" s="9">
        <v>92396.03</v>
      </c>
      <c r="F462" s="9"/>
      <c r="G462" s="9">
        <v>92396.03</v>
      </c>
      <c r="H462" s="9"/>
      <c r="I462" s="9">
        <f t="shared" si="152"/>
        <v>0</v>
      </c>
      <c r="J462" s="37" t="str">
        <f t="shared" si="153"/>
        <v>  </v>
      </c>
      <c r="K462" s="38">
        <f t="shared" si="154"/>
        <v>0</v>
      </c>
      <c r="L462" s="39"/>
      <c r="M462" s="9">
        <v>277188.09</v>
      </c>
      <c r="N462" s="9"/>
      <c r="O462" s="9">
        <v>277188.09</v>
      </c>
      <c r="P462" s="9"/>
      <c r="Q462" s="9">
        <f t="shared" si="155"/>
        <v>0</v>
      </c>
      <c r="R462" s="37" t="str">
        <f t="shared" si="156"/>
        <v>  </v>
      </c>
      <c r="S462" s="38">
        <f t="shared" si="157"/>
        <v>0</v>
      </c>
      <c r="T462" s="39"/>
      <c r="U462" s="9">
        <v>277188.09</v>
      </c>
      <c r="V462" s="9"/>
      <c r="W462" s="9">
        <v>277188.09</v>
      </c>
      <c r="X462" s="9"/>
      <c r="Y462" s="9">
        <f t="shared" si="158"/>
        <v>0</v>
      </c>
      <c r="Z462" s="37" t="str">
        <f t="shared" si="159"/>
        <v>  </v>
      </c>
      <c r="AA462" s="38">
        <f t="shared" si="160"/>
        <v>0</v>
      </c>
      <c r="AB462" s="39"/>
      <c r="AC462" s="9">
        <v>1108752.36</v>
      </c>
      <c r="AD462" s="9"/>
      <c r="AE462" s="9">
        <v>1108752.362</v>
      </c>
      <c r="AF462" s="9"/>
      <c r="AG462" s="9">
        <f t="shared" si="161"/>
        <v>-0.001999999862164259</v>
      </c>
      <c r="AH462" s="37" t="str">
        <f t="shared" si="162"/>
        <v>  </v>
      </c>
      <c r="AI462" s="38">
        <f t="shared" si="163"/>
        <v>-1.8038291783718058E-09</v>
      </c>
      <c r="AJ462" s="39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</row>
    <row r="463" spans="1:35" ht="12.75" outlineLevel="1">
      <c r="A463" s="1" t="s">
        <v>1031</v>
      </c>
      <c r="B463" s="16" t="s">
        <v>1032</v>
      </c>
      <c r="C463" s="1" t="s">
        <v>1340</v>
      </c>
      <c r="E463" s="5">
        <v>2811.83</v>
      </c>
      <c r="G463" s="5">
        <v>2811.76</v>
      </c>
      <c r="I463" s="9">
        <f>(+E463-G463)</f>
        <v>0.06999999999970896</v>
      </c>
      <c r="K463" s="21">
        <f>IF(G463&lt;0,IF(I463=0,0,IF(OR(G463=0,E463=0),"N.M.",IF(ABS(I463/G463)&gt;=10,"N.M.",I463/(-G463)))),IF(I463=0,0,IF(OR(G463=0,E463=0),"N.M.",IF(ABS(I463/G463)&gt;=10,"N.M.",I463/G463))))</f>
        <v>2.4895439155443196E-05</v>
      </c>
      <c r="M463" s="9">
        <v>8435.36</v>
      </c>
      <c r="O463" s="9">
        <v>8435.21</v>
      </c>
      <c r="Q463" s="9">
        <f>(+M463-O463)</f>
        <v>0.1500000000014552</v>
      </c>
      <c r="S463" s="21">
        <f>IF(O463&lt;0,IF(Q463=0,0,IF(OR(O463=0,M463=0),"N.M.",IF(ABS(Q463/O463)&gt;=10,"N.M.",Q463/(-O463)))),IF(Q463=0,0,IF(OR(O463=0,M463=0),"N.M.",IF(ABS(Q463/O463)&gt;=10,"N.M.",Q463/O463))))</f>
        <v>1.7782604108428267E-05</v>
      </c>
      <c r="U463" s="9">
        <v>8435.36</v>
      </c>
      <c r="W463" s="9">
        <v>8435.21</v>
      </c>
      <c r="Y463" s="9">
        <f>(+U463-W463)</f>
        <v>0.1500000000014552</v>
      </c>
      <c r="AA463" s="21">
        <f>IF(W463&lt;0,IF(Y463=0,0,IF(OR(W463=0,U463=0),"N.M.",IF(ABS(Y463/W463)&gt;=10,"N.M.",Y463/(-W463)))),IF(Y463=0,0,IF(OR(W463=0,U463=0),"N.M.",IF(ABS(Y463/W463)&gt;=10,"N.M.",Y463/W463))))</f>
        <v>1.7782604108428267E-05</v>
      </c>
      <c r="AC463" s="9">
        <v>33741.04</v>
      </c>
      <c r="AE463" s="9">
        <v>33740.74</v>
      </c>
      <c r="AG463" s="9">
        <f>(+AC463-AE463)</f>
        <v>0.3000000000029104</v>
      </c>
      <c r="AI463" s="21">
        <f>IF(AE463&lt;0,IF(AG463=0,0,IF(OR(AE463=0,AC463=0),"N.M.",IF(ABS(AG463/AE463)&gt;=10,"N.M.",AG463/(-AE463)))),IF(AG463=0,0,IF(OR(AE463=0,AC463=0),"N.M.",IF(ABS(AG463/AE463)&gt;=10,"N.M.",AG463/AE463))))</f>
        <v>8.891328406042974E-06</v>
      </c>
    </row>
    <row r="464" spans="1:35" ht="12.75" outlineLevel="1">
      <c r="A464" s="1" t="s">
        <v>1033</v>
      </c>
      <c r="B464" s="16" t="s">
        <v>1034</v>
      </c>
      <c r="C464" s="1" t="s">
        <v>1341</v>
      </c>
      <c r="E464" s="5">
        <v>2804.05</v>
      </c>
      <c r="G464" s="5">
        <v>2804.06</v>
      </c>
      <c r="I464" s="9">
        <f>(+E464-G464)</f>
        <v>-0.009999999999763531</v>
      </c>
      <c r="K464" s="21">
        <f>IF(G464&lt;0,IF(I464=0,0,IF(OR(G464=0,E464=0),"N.M.",IF(ABS(I464/G464)&gt;=10,"N.M.",I464/(-G464)))),IF(I464=0,0,IF(OR(G464=0,E464=0),"N.M.",IF(ABS(I464/G464)&gt;=10,"N.M.",I464/G464))))</f>
        <v>-3.5662574979720588E-06</v>
      </c>
      <c r="M464" s="9">
        <v>8412.17</v>
      </c>
      <c r="O464" s="9">
        <v>8412.18</v>
      </c>
      <c r="Q464" s="9">
        <f>(+M464-O464)</f>
        <v>-0.010000000000218279</v>
      </c>
      <c r="S464" s="21">
        <f>IF(O464&lt;0,IF(Q464=0,0,IF(OR(O464=0,M464=0),"N.M.",IF(ABS(Q464/O464)&gt;=10,"N.M.",Q464/(-O464)))),IF(Q464=0,0,IF(OR(O464=0,M464=0),"N.M.",IF(ABS(Q464/O464)&gt;=10,"N.M.",Q464/O464))))</f>
        <v>-1.1887524993780777E-06</v>
      </c>
      <c r="U464" s="9">
        <v>8412.17</v>
      </c>
      <c r="W464" s="9">
        <v>8412.18</v>
      </c>
      <c r="Y464" s="9">
        <f>(+U464-W464)</f>
        <v>-0.010000000000218279</v>
      </c>
      <c r="AA464" s="21">
        <f>IF(W464&lt;0,IF(Y464=0,0,IF(OR(W464=0,U464=0),"N.M.",IF(ABS(Y464/W464)&gt;=10,"N.M.",Y464/(-W464)))),IF(Y464=0,0,IF(OR(W464=0,U464=0),"N.M.",IF(ABS(Y464/W464)&gt;=10,"N.M.",Y464/W464))))</f>
        <v>-1.1887524993780777E-06</v>
      </c>
      <c r="AC464" s="9">
        <v>33648.71</v>
      </c>
      <c r="AE464" s="9">
        <v>33648.72</v>
      </c>
      <c r="AG464" s="9">
        <f>(+AC464-AE464)</f>
        <v>-0.010000000002037268</v>
      </c>
      <c r="AI464" s="21">
        <f>IF(AE464&lt;0,IF(AG464=0,0,IF(OR(AE464=0,AC464=0),"N.M.",IF(ABS(AG464/AE464)&gt;=10,"N.M.",AG464/(-AE464)))),IF(AG464=0,0,IF(OR(AE464=0,AC464=0),"N.M.",IF(ABS(AG464/AE464)&gt;=10,"N.M.",AG464/AE464))))</f>
        <v>-2.9718812489857766E-07</v>
      </c>
    </row>
    <row r="465" spans="1:36" s="16" customFormat="1" ht="12.75">
      <c r="A465" s="16" t="s">
        <v>57</v>
      </c>
      <c r="C465" s="16" t="s">
        <v>1342</v>
      </c>
      <c r="D465" s="9"/>
      <c r="E465" s="9">
        <v>5615.88</v>
      </c>
      <c r="F465" s="9"/>
      <c r="G465" s="9">
        <v>5615.82</v>
      </c>
      <c r="H465" s="9"/>
      <c r="I465" s="9">
        <f t="shared" si="152"/>
        <v>0.06000000000040018</v>
      </c>
      <c r="J465" s="37" t="str">
        <f t="shared" si="153"/>
        <v>  </v>
      </c>
      <c r="K465" s="38">
        <f t="shared" si="154"/>
        <v>1.0684103123034602E-05</v>
      </c>
      <c r="L465" s="39"/>
      <c r="M465" s="9">
        <v>16847.53</v>
      </c>
      <c r="N465" s="9"/>
      <c r="O465" s="9">
        <v>16847.39</v>
      </c>
      <c r="P465" s="9"/>
      <c r="Q465" s="9">
        <f t="shared" si="155"/>
        <v>0.13999999999941792</v>
      </c>
      <c r="R465" s="37" t="str">
        <f t="shared" si="156"/>
        <v>  </v>
      </c>
      <c r="S465" s="38">
        <f t="shared" si="157"/>
        <v>8.309892511505814E-06</v>
      </c>
      <c r="T465" s="39"/>
      <c r="U465" s="9">
        <v>16847.53</v>
      </c>
      <c r="V465" s="9"/>
      <c r="W465" s="9">
        <v>16847.39</v>
      </c>
      <c r="X465" s="9"/>
      <c r="Y465" s="9">
        <f t="shared" si="158"/>
        <v>0.13999999999941792</v>
      </c>
      <c r="Z465" s="37" t="str">
        <f t="shared" si="159"/>
        <v>  </v>
      </c>
      <c r="AA465" s="38">
        <f t="shared" si="160"/>
        <v>8.309892511505814E-06</v>
      </c>
      <c r="AB465" s="39"/>
      <c r="AC465" s="9">
        <v>67389.75</v>
      </c>
      <c r="AD465" s="9"/>
      <c r="AE465" s="9">
        <v>67389.46</v>
      </c>
      <c r="AF465" s="9"/>
      <c r="AG465" s="9">
        <f t="shared" si="161"/>
        <v>0.28999999999359716</v>
      </c>
      <c r="AH465" s="37" t="str">
        <f t="shared" si="162"/>
        <v>  </v>
      </c>
      <c r="AI465" s="38">
        <f t="shared" si="163"/>
        <v>4.3033435791531365E-06</v>
      </c>
      <c r="AJ465" s="39"/>
    </row>
    <row r="466" spans="1:36" s="16" customFormat="1" ht="12.75">
      <c r="A466" s="16" t="s">
        <v>58</v>
      </c>
      <c r="C466" s="16" t="s">
        <v>1343</v>
      </c>
      <c r="D466" s="9"/>
      <c r="E466" s="9">
        <v>0</v>
      </c>
      <c r="F466" s="9"/>
      <c r="G466" s="9">
        <v>0</v>
      </c>
      <c r="H466" s="9"/>
      <c r="I466" s="9">
        <f t="shared" si="152"/>
        <v>0</v>
      </c>
      <c r="J466" s="37" t="str">
        <f t="shared" si="153"/>
        <v>  </v>
      </c>
      <c r="K466" s="38">
        <f t="shared" si="154"/>
        <v>0</v>
      </c>
      <c r="L466" s="39"/>
      <c r="M466" s="9">
        <v>0</v>
      </c>
      <c r="N466" s="9"/>
      <c r="O466" s="9">
        <v>0</v>
      </c>
      <c r="P466" s="9"/>
      <c r="Q466" s="9">
        <f t="shared" si="155"/>
        <v>0</v>
      </c>
      <c r="R466" s="37" t="str">
        <f t="shared" si="156"/>
        <v>  </v>
      </c>
      <c r="S466" s="38">
        <f t="shared" si="157"/>
        <v>0</v>
      </c>
      <c r="T466" s="39"/>
      <c r="U466" s="9">
        <v>0</v>
      </c>
      <c r="V466" s="9"/>
      <c r="W466" s="9">
        <v>0</v>
      </c>
      <c r="X466" s="9"/>
      <c r="Y466" s="9">
        <f t="shared" si="158"/>
        <v>0</v>
      </c>
      <c r="Z466" s="37" t="str">
        <f t="shared" si="159"/>
        <v>  </v>
      </c>
      <c r="AA466" s="38">
        <f t="shared" si="160"/>
        <v>0</v>
      </c>
      <c r="AB466" s="39"/>
      <c r="AC466" s="9">
        <v>0</v>
      </c>
      <c r="AD466" s="9"/>
      <c r="AE466" s="9">
        <v>0</v>
      </c>
      <c r="AF466" s="9"/>
      <c r="AG466" s="9">
        <f t="shared" si="161"/>
        <v>0</v>
      </c>
      <c r="AH466" s="37" t="str">
        <f t="shared" si="162"/>
        <v>  </v>
      </c>
      <c r="AI466" s="38">
        <f t="shared" si="163"/>
        <v>0</v>
      </c>
      <c r="AJ466" s="39"/>
    </row>
    <row r="467" spans="1:35" ht="12.75" outlineLevel="1">
      <c r="A467" s="1" t="s">
        <v>1035</v>
      </c>
      <c r="B467" s="16" t="s">
        <v>1036</v>
      </c>
      <c r="C467" s="1" t="s">
        <v>1344</v>
      </c>
      <c r="E467" s="5">
        <v>79255.28</v>
      </c>
      <c r="G467" s="5">
        <v>35261.401</v>
      </c>
      <c r="I467" s="9">
        <f>(+E467-G467)</f>
        <v>43993.879</v>
      </c>
      <c r="K467" s="21">
        <f>IF(G467&lt;0,IF(I467=0,0,IF(OR(G467=0,E467=0),"N.M.",IF(ABS(I467/G467)&gt;=10,"N.M.",I467/(-G467)))),IF(I467=0,0,IF(OR(G467=0,E467=0),"N.M.",IF(ABS(I467/G467)&gt;=10,"N.M.",I467/G467))))</f>
        <v>1.2476497743240549</v>
      </c>
      <c r="M467" s="9">
        <v>125970.75</v>
      </c>
      <c r="O467" s="9">
        <v>112575.4</v>
      </c>
      <c r="Q467" s="9">
        <f>(+M467-O467)</f>
        <v>13395.350000000006</v>
      </c>
      <c r="S467" s="21">
        <f>IF(O467&lt;0,IF(Q467=0,0,IF(OR(O467=0,M467=0),"N.M.",IF(ABS(Q467/O467)&gt;=10,"N.M.",Q467/(-O467)))),IF(Q467=0,0,IF(OR(O467=0,M467=0),"N.M.",IF(ABS(Q467/O467)&gt;=10,"N.M.",Q467/O467))))</f>
        <v>0.11899002801677815</v>
      </c>
      <c r="U467" s="9">
        <v>125970.75</v>
      </c>
      <c r="W467" s="9">
        <v>112575.4</v>
      </c>
      <c r="Y467" s="9">
        <f>(+U467-W467)</f>
        <v>13395.350000000006</v>
      </c>
      <c r="AA467" s="21">
        <f>IF(W467&lt;0,IF(Y467=0,0,IF(OR(W467=0,U467=0),"N.M.",IF(ABS(Y467/W467)&gt;=10,"N.M.",Y467/(-W467)))),IF(Y467=0,0,IF(OR(W467=0,U467=0),"N.M.",IF(ABS(Y467/W467)&gt;=10,"N.M.",Y467/W467))))</f>
        <v>0.11899002801677815</v>
      </c>
      <c r="AC467" s="9">
        <v>861858.115</v>
      </c>
      <c r="AE467" s="9">
        <v>378468.67600000004</v>
      </c>
      <c r="AG467" s="9">
        <f>(+AC467-AE467)</f>
        <v>483389.43899999995</v>
      </c>
      <c r="AI467" s="21">
        <f>IF(AE467&lt;0,IF(AG467=0,0,IF(OR(AE467=0,AC467=0),"N.M.",IF(ABS(AG467/AE467)&gt;=10,"N.M.",AG467/(-AE467)))),IF(AG467=0,0,IF(OR(AE467=0,AC467=0),"N.M.",IF(ABS(AG467/AE467)&gt;=10,"N.M.",AG467/AE467))))</f>
        <v>1.2772244300608908</v>
      </c>
    </row>
    <row r="468" spans="1:35" ht="12.75" outlineLevel="1">
      <c r="A468" s="1" t="s">
        <v>1037</v>
      </c>
      <c r="B468" s="16" t="s">
        <v>1038</v>
      </c>
      <c r="C468" s="1" t="s">
        <v>1345</v>
      </c>
      <c r="E468" s="5">
        <v>65177.82</v>
      </c>
      <c r="G468" s="5">
        <v>57870.06</v>
      </c>
      <c r="I468" s="9">
        <f>(+E468-G468)</f>
        <v>7307.760000000002</v>
      </c>
      <c r="K468" s="21">
        <f>IF(G468&lt;0,IF(I468=0,0,IF(OR(G468=0,E468=0),"N.M.",IF(ABS(I468/G468)&gt;=10,"N.M.",I468/(-G468)))),IF(I468=0,0,IF(OR(G468=0,E468=0),"N.M.",IF(ABS(I468/G468)&gt;=10,"N.M.",I468/G468))))</f>
        <v>0.12627877005829963</v>
      </c>
      <c r="M468" s="9">
        <v>186740.91</v>
      </c>
      <c r="O468" s="9">
        <v>166207.69</v>
      </c>
      <c r="Q468" s="9">
        <f>(+M468-O468)</f>
        <v>20533.22</v>
      </c>
      <c r="S468" s="21">
        <f>IF(O468&lt;0,IF(Q468=0,0,IF(OR(O468=0,M468=0),"N.M.",IF(ABS(Q468/O468)&gt;=10,"N.M.",Q468/(-O468)))),IF(Q468=0,0,IF(OR(O468=0,M468=0),"N.M.",IF(ABS(Q468/O468)&gt;=10,"N.M.",Q468/O468))))</f>
        <v>0.12353953057166008</v>
      </c>
      <c r="U468" s="9">
        <v>186740.91</v>
      </c>
      <c r="W468" s="9">
        <v>166207.69</v>
      </c>
      <c r="Y468" s="9">
        <f>(+U468-W468)</f>
        <v>20533.22</v>
      </c>
      <c r="AA468" s="21">
        <f>IF(W468&lt;0,IF(Y468=0,0,IF(OR(W468=0,U468=0),"N.M.",IF(ABS(Y468/W468)&gt;=10,"N.M.",Y468/(-W468)))),IF(Y468=0,0,IF(OR(W468=0,U468=0),"N.M.",IF(ABS(Y468/W468)&gt;=10,"N.M.",Y468/W468))))</f>
        <v>0.12353953057166008</v>
      </c>
      <c r="AC468" s="9">
        <v>722993.25</v>
      </c>
      <c r="AE468" s="9">
        <v>647636.97</v>
      </c>
      <c r="AG468" s="9">
        <f>(+AC468-AE468)</f>
        <v>75356.28000000003</v>
      </c>
      <c r="AI468" s="21">
        <f>IF(AE468&lt;0,IF(AG468=0,0,IF(OR(AE468=0,AC468=0),"N.M.",IF(ABS(AG468/AE468)&gt;=10,"N.M.",AG468/(-AE468)))),IF(AG468=0,0,IF(OR(AE468=0,AC468=0),"N.M.",IF(ABS(AG468/AE468)&gt;=10,"N.M.",AG468/AE468))))</f>
        <v>0.11635574170510993</v>
      </c>
    </row>
    <row r="469" spans="1:36" s="16" customFormat="1" ht="12.75">
      <c r="A469" s="16" t="s">
        <v>59</v>
      </c>
      <c r="C469" s="16" t="s">
        <v>1346</v>
      </c>
      <c r="D469" s="9"/>
      <c r="E469" s="9">
        <v>144433.1</v>
      </c>
      <c r="F469" s="9"/>
      <c r="G469" s="9">
        <v>93131.461</v>
      </c>
      <c r="H469" s="9"/>
      <c r="I469" s="9">
        <f t="shared" si="152"/>
        <v>51301.63900000001</v>
      </c>
      <c r="J469" s="37" t="str">
        <f t="shared" si="153"/>
        <v>  </v>
      </c>
      <c r="K469" s="38">
        <f t="shared" si="154"/>
        <v>0.5508518651930094</v>
      </c>
      <c r="L469" s="39"/>
      <c r="M469" s="9">
        <v>312711.66</v>
      </c>
      <c r="N469" s="9"/>
      <c r="O469" s="9">
        <v>278783.09</v>
      </c>
      <c r="P469" s="9"/>
      <c r="Q469" s="9">
        <f t="shared" si="155"/>
        <v>33928.56999999995</v>
      </c>
      <c r="R469" s="37" t="str">
        <f t="shared" si="156"/>
        <v>  </v>
      </c>
      <c r="S469" s="38">
        <f t="shared" si="157"/>
        <v>0.12170239593800307</v>
      </c>
      <c r="T469" s="39"/>
      <c r="U469" s="9">
        <v>312711.66</v>
      </c>
      <c r="V469" s="9"/>
      <c r="W469" s="9">
        <v>278783.09</v>
      </c>
      <c r="X469" s="9"/>
      <c r="Y469" s="9">
        <f t="shared" si="158"/>
        <v>33928.56999999995</v>
      </c>
      <c r="Z469" s="37" t="str">
        <f t="shared" si="159"/>
        <v>  </v>
      </c>
      <c r="AA469" s="38">
        <f t="shared" si="160"/>
        <v>0.12170239593800307</v>
      </c>
      <c r="AB469" s="39"/>
      <c r="AC469" s="9">
        <v>1584851.365</v>
      </c>
      <c r="AD469" s="9"/>
      <c r="AE469" s="9">
        <v>1026105.6460000002</v>
      </c>
      <c r="AF469" s="9"/>
      <c r="AG469" s="9">
        <f t="shared" si="161"/>
        <v>558745.7189999998</v>
      </c>
      <c r="AH469" s="37" t="str">
        <f t="shared" si="162"/>
        <v>  </v>
      </c>
      <c r="AI469" s="38">
        <f t="shared" si="163"/>
        <v>0.5445304011123234</v>
      </c>
      <c r="AJ469" s="39"/>
    </row>
    <row r="470" spans="1:36" s="16" customFormat="1" ht="12.75">
      <c r="A470" s="77" t="s">
        <v>60</v>
      </c>
      <c r="C470" s="17" t="s">
        <v>61</v>
      </c>
      <c r="D470" s="18"/>
      <c r="E470" s="18">
        <v>2457553.22</v>
      </c>
      <c r="F470" s="18"/>
      <c r="G470" s="18">
        <v>2488328.751</v>
      </c>
      <c r="H470" s="18"/>
      <c r="I470" s="18">
        <f t="shared" si="152"/>
        <v>-30775.53099999996</v>
      </c>
      <c r="J470" s="37" t="str">
        <f t="shared" si="153"/>
        <v>  </v>
      </c>
      <c r="K470" s="40">
        <f t="shared" si="154"/>
        <v>-0.012367952179804218</v>
      </c>
      <c r="L470" s="39"/>
      <c r="M470" s="18">
        <v>7236782.200000001</v>
      </c>
      <c r="N470" s="18"/>
      <c r="O470" s="18">
        <v>7466659.909999999</v>
      </c>
      <c r="P470" s="18"/>
      <c r="Q470" s="18">
        <f t="shared" si="155"/>
        <v>-229877.7099999981</v>
      </c>
      <c r="R470" s="37" t="str">
        <f t="shared" si="156"/>
        <v>  </v>
      </c>
      <c r="S470" s="40">
        <f t="shared" si="157"/>
        <v>-0.03078722116325747</v>
      </c>
      <c r="T470" s="39"/>
      <c r="U470" s="18">
        <v>7236782.200000001</v>
      </c>
      <c r="V470" s="18"/>
      <c r="W470" s="18">
        <v>7466659.909999999</v>
      </c>
      <c r="X470" s="18"/>
      <c r="Y470" s="18">
        <f t="shared" si="158"/>
        <v>-229877.7099999981</v>
      </c>
      <c r="Z470" s="37" t="str">
        <f t="shared" si="159"/>
        <v>  </v>
      </c>
      <c r="AA470" s="40">
        <f t="shared" si="160"/>
        <v>-0.03078722116325747</v>
      </c>
      <c r="AB470" s="39"/>
      <c r="AC470" s="18">
        <v>29379934.815000005</v>
      </c>
      <c r="AD470" s="18"/>
      <c r="AE470" s="18">
        <v>29339061.138</v>
      </c>
      <c r="AF470" s="18"/>
      <c r="AG470" s="18">
        <f t="shared" si="161"/>
        <v>40873.6770000048</v>
      </c>
      <c r="AH470" s="37" t="str">
        <f t="shared" si="162"/>
        <v>  </v>
      </c>
      <c r="AI470" s="40">
        <f t="shared" si="163"/>
        <v>0.0013931487721352183</v>
      </c>
      <c r="AJ470" s="39"/>
    </row>
    <row r="471" spans="1:35" ht="12.75" outlineLevel="1">
      <c r="A471" s="1" t="s">
        <v>1039</v>
      </c>
      <c r="B471" s="16" t="s">
        <v>1040</v>
      </c>
      <c r="C471" s="1" t="s">
        <v>1347</v>
      </c>
      <c r="E471" s="5">
        <v>-76093.93</v>
      </c>
      <c r="G471" s="5">
        <v>-74436.06</v>
      </c>
      <c r="I471" s="9">
        <f>(+E471-G471)</f>
        <v>-1657.8699999999953</v>
      </c>
      <c r="K471" s="21">
        <f>IF(G471&lt;0,IF(I471=0,0,IF(OR(G471=0,E471=0),"N.M.",IF(ABS(I471/G471)&gt;=10,"N.M.",I471/(-G471)))),IF(I471=0,0,IF(OR(G471=0,E471=0),"N.M.",IF(ABS(I471/G471)&gt;=10,"N.M.",I471/G471))))</f>
        <v>-0.022272403993440753</v>
      </c>
      <c r="M471" s="9">
        <v>-226121.13</v>
      </c>
      <c r="O471" s="9">
        <v>-170450.14</v>
      </c>
      <c r="Q471" s="9">
        <f>(+M471-O471)</f>
        <v>-55670.98999999999</v>
      </c>
      <c r="S471" s="21">
        <f>IF(O471&lt;0,IF(Q471=0,0,IF(OR(O471=0,M471=0),"N.M.",IF(ABS(Q471/O471)&gt;=10,"N.M.",Q471/(-O471)))),IF(Q471=0,0,IF(OR(O471=0,M471=0),"N.M.",IF(ABS(Q471/O471)&gt;=10,"N.M.",Q471/O471))))</f>
        <v>-0.32661158271855917</v>
      </c>
      <c r="U471" s="9">
        <v>-226121.13</v>
      </c>
      <c r="W471" s="9">
        <v>-170450.14</v>
      </c>
      <c r="Y471" s="9">
        <f>(+U471-W471)</f>
        <v>-55670.98999999999</v>
      </c>
      <c r="AA471" s="21">
        <f>IF(W471&lt;0,IF(Y471=0,0,IF(OR(W471=0,U471=0),"N.M.",IF(ABS(Y471/W471)&gt;=10,"N.M.",Y471/(-W471)))),IF(Y471=0,0,IF(OR(W471=0,U471=0),"N.M.",IF(ABS(Y471/W471)&gt;=10,"N.M.",Y471/W471))))</f>
        <v>-0.32661158271855917</v>
      </c>
      <c r="AC471" s="9">
        <v>-711263.28</v>
      </c>
      <c r="AE471" s="9">
        <v>-341534.83</v>
      </c>
      <c r="AG471" s="9">
        <f>(+AC471-AE471)</f>
        <v>-369728.45</v>
      </c>
      <c r="AI471" s="21">
        <f>IF(AE471&lt;0,IF(AG471=0,0,IF(OR(AE471=0,AC471=0),"N.M.",IF(ABS(AG471/AE471)&gt;=10,"N.M.",AG471/(-AE471)))),IF(AG471=0,0,IF(OR(AE471=0,AC471=0),"N.M.",IF(ABS(AG471/AE471)&gt;=10,"N.M.",AG471/AE471))))</f>
        <v>-1.082549765129372</v>
      </c>
    </row>
    <row r="472" spans="1:36" s="16" customFormat="1" ht="12.75">
      <c r="A472" s="16" t="s">
        <v>62</v>
      </c>
      <c r="C472" s="16" t="s">
        <v>1348</v>
      </c>
      <c r="D472" s="9"/>
      <c r="E472" s="9">
        <v>-76093.93</v>
      </c>
      <c r="F472" s="9"/>
      <c r="G472" s="9">
        <v>-74436.06</v>
      </c>
      <c r="H472" s="9"/>
      <c r="I472" s="9">
        <f t="shared" si="152"/>
        <v>-1657.8699999999953</v>
      </c>
      <c r="J472" s="37" t="str">
        <f t="shared" si="153"/>
        <v>  </v>
      </c>
      <c r="K472" s="38">
        <f t="shared" si="154"/>
        <v>-0.022272403993440753</v>
      </c>
      <c r="L472" s="39"/>
      <c r="M472" s="9">
        <v>-226121.13</v>
      </c>
      <c r="N472" s="9"/>
      <c r="O472" s="9">
        <v>-170450.14</v>
      </c>
      <c r="P472" s="9"/>
      <c r="Q472" s="9">
        <f t="shared" si="155"/>
        <v>-55670.98999999999</v>
      </c>
      <c r="R472" s="37" t="str">
        <f t="shared" si="156"/>
        <v>  </v>
      </c>
      <c r="S472" s="38">
        <f t="shared" si="157"/>
        <v>-0.32661158271855917</v>
      </c>
      <c r="T472" s="39"/>
      <c r="U472" s="9">
        <v>-226121.13</v>
      </c>
      <c r="V472" s="9"/>
      <c r="W472" s="9">
        <v>-170450.14</v>
      </c>
      <c r="X472" s="9"/>
      <c r="Y472" s="9">
        <f t="shared" si="158"/>
        <v>-55670.98999999999</v>
      </c>
      <c r="Z472" s="37" t="str">
        <f t="shared" si="159"/>
        <v>  </v>
      </c>
      <c r="AA472" s="38">
        <f t="shared" si="160"/>
        <v>-0.32661158271855917</v>
      </c>
      <c r="AB472" s="39"/>
      <c r="AC472" s="9">
        <v>-711263.28</v>
      </c>
      <c r="AD472" s="9"/>
      <c r="AE472" s="9">
        <v>-341534.83</v>
      </c>
      <c r="AF472" s="9"/>
      <c r="AG472" s="9">
        <f t="shared" si="161"/>
        <v>-369728.45</v>
      </c>
      <c r="AH472" s="37" t="str">
        <f t="shared" si="162"/>
        <v>  </v>
      </c>
      <c r="AI472" s="38">
        <f t="shared" si="163"/>
        <v>-1.082549765129372</v>
      </c>
      <c r="AJ472" s="39"/>
    </row>
    <row r="473" spans="1:44" s="16" customFormat="1" ht="12.75">
      <c r="A473" s="77" t="s">
        <v>63</v>
      </c>
      <c r="C473" s="17" t="s">
        <v>64</v>
      </c>
      <c r="D473" s="18"/>
      <c r="E473" s="18">
        <v>2381459.29</v>
      </c>
      <c r="F473" s="18"/>
      <c r="G473" s="18">
        <v>2413892.691</v>
      </c>
      <c r="H473" s="18"/>
      <c r="I473" s="18">
        <f t="shared" si="152"/>
        <v>-32433.40100000007</v>
      </c>
      <c r="J473" s="37" t="str">
        <f t="shared" si="153"/>
        <v>  </v>
      </c>
      <c r="K473" s="40">
        <f t="shared" si="154"/>
        <v>-0.013436140355752073</v>
      </c>
      <c r="L473" s="39"/>
      <c r="M473" s="18">
        <v>7010661.070000001</v>
      </c>
      <c r="N473" s="18"/>
      <c r="O473" s="18">
        <v>7296209.77</v>
      </c>
      <c r="P473" s="18"/>
      <c r="Q473" s="18">
        <f t="shared" si="155"/>
        <v>-285548.6999999983</v>
      </c>
      <c r="R473" s="37" t="str">
        <f t="shared" si="156"/>
        <v>  </v>
      </c>
      <c r="S473" s="40">
        <f t="shared" si="157"/>
        <v>-0.039136580361778486</v>
      </c>
      <c r="T473" s="39"/>
      <c r="U473" s="18">
        <v>7010661.070000001</v>
      </c>
      <c r="V473" s="18"/>
      <c r="W473" s="18">
        <v>7296209.77</v>
      </c>
      <c r="X473" s="18"/>
      <c r="Y473" s="18">
        <f t="shared" si="158"/>
        <v>-285548.6999999983</v>
      </c>
      <c r="Z473" s="37" t="str">
        <f t="shared" si="159"/>
        <v>  </v>
      </c>
      <c r="AA473" s="40">
        <f t="shared" si="160"/>
        <v>-0.039136580361778486</v>
      </c>
      <c r="AB473" s="39"/>
      <c r="AC473" s="18">
        <v>28668671.535000008</v>
      </c>
      <c r="AD473" s="18"/>
      <c r="AE473" s="18">
        <v>28997526.308</v>
      </c>
      <c r="AF473" s="18"/>
      <c r="AG473" s="18">
        <f t="shared" si="161"/>
        <v>-328854.77299999073</v>
      </c>
      <c r="AH473" s="37" t="str">
        <f t="shared" si="162"/>
        <v>  </v>
      </c>
      <c r="AI473" s="40">
        <f t="shared" si="163"/>
        <v>-0.011340787124633609</v>
      </c>
      <c r="AJ473" s="39"/>
      <c r="AL473" s="1"/>
      <c r="AM473" s="1"/>
      <c r="AN473" s="1"/>
      <c r="AO473" s="1"/>
      <c r="AP473" s="1"/>
      <c r="AQ473" s="1"/>
      <c r="AR473" s="1"/>
    </row>
    <row r="474" spans="4:44" s="16" customFormat="1" ht="12.75">
      <c r="D474" s="9"/>
      <c r="E474" s="43" t="str">
        <f>IF(ABS(E456+E458+E460+E462+E465+E466+E469+E470+E472-E470-E473)&gt;$AO$491,$AO$494," ")</f>
        <v> </v>
      </c>
      <c r="F474" s="28"/>
      <c r="G474" s="43" t="str">
        <f>IF(ABS(G456+G458+G460+G462+G465+G466+G469+G470+G472-G470-G473)&gt;$AO$491,$AO$494," ")</f>
        <v> </v>
      </c>
      <c r="H474" s="42"/>
      <c r="I474" s="43" t="str">
        <f>IF(ABS(I456+I458+I460+I462+I465+I466+I469+I470+I472-I470-I473)&gt;$AO$491,$AO$494," ")</f>
        <v> </v>
      </c>
      <c r="J474" s="9"/>
      <c r="K474" s="21"/>
      <c r="L474" s="11"/>
      <c r="M474" s="43" t="str">
        <f>IF(ABS(M456+M458+M460+M462+M465+M466+M469+M470+M472-M470-M473)&gt;$AO$491,$AO$494," ")</f>
        <v> </v>
      </c>
      <c r="N474" s="42"/>
      <c r="O474" s="43" t="str">
        <f>IF(ABS(O456+O458+O460+O462+O465+O466+O469+O470+O472-O470-O473)&gt;$AO$491,$AO$494," ")</f>
        <v> </v>
      </c>
      <c r="P474" s="28"/>
      <c r="Q474" s="43" t="str">
        <f>IF(ABS(Q456+Q458+Q460+Q462+Q465+Q466+Q469+Q470+Q472-Q470-Q473)&gt;$AO$491,$AO$494," ")</f>
        <v> </v>
      </c>
      <c r="R474" s="9"/>
      <c r="S474" s="21"/>
      <c r="T474" s="9"/>
      <c r="U474" s="43" t="str">
        <f>IF(ABS(U456+U458+U460+U462+U465+U466+U469+U470+U472-U470-U473)&gt;$AO$491,$AO$494," ")</f>
        <v> </v>
      </c>
      <c r="V474" s="28"/>
      <c r="W474" s="43" t="str">
        <f>IF(ABS(W456+W458+W460+W462+W465+W466+W469+W470+W472-W470-W473)&gt;$AO$491,$AO$494," ")</f>
        <v> </v>
      </c>
      <c r="X474" s="28"/>
      <c r="Y474" s="43" t="str">
        <f>IF(ABS(Y456+Y458+Y460+Y462+Y465+Y466+Y469+Y470+Y472-Y470-Y473)&gt;$AO$491,$AO$494," ")</f>
        <v> </v>
      </c>
      <c r="Z474" s="9"/>
      <c r="AA474" s="21"/>
      <c r="AB474" s="9"/>
      <c r="AC474" s="43" t="str">
        <f>IF(ABS(AC456+AC458+AC460+AC462+AC465+AC466+AC469+AC470+AC472-AC470-AC473)&gt;$AO$491,$AO$494," ")</f>
        <v> </v>
      </c>
      <c r="AD474" s="28"/>
      <c r="AE474" s="43" t="str">
        <f>IF(ABS(AE456+AE458+AE460+AE462+AE465+AE466+AE469+AE470+AE472-AE470-AE473)&gt;$AO$491,$AO$494," ")</f>
        <v> </v>
      </c>
      <c r="AF474" s="42"/>
      <c r="AG474" s="43" t="str">
        <f>IF(ABS(AG456+AG458+AG460+AG462+AG465+AG466+AG469+AG470+AG472-AG470-AG473)&gt;$AO$491,$AO$494," ")</f>
        <v> </v>
      </c>
      <c r="AH474" s="9"/>
      <c r="AI474" s="21"/>
      <c r="AL474" s="1"/>
      <c r="AM474" s="1"/>
      <c r="AN474" s="1"/>
      <c r="AO474" s="1"/>
      <c r="AP474" s="1"/>
      <c r="AQ474" s="1"/>
      <c r="AR474" s="1"/>
    </row>
    <row r="475" spans="1:35" ht="12.75" outlineLevel="1">
      <c r="A475" s="1" t="s">
        <v>1041</v>
      </c>
      <c r="B475" s="16" t="s">
        <v>1042</v>
      </c>
      <c r="C475" s="1" t="s">
        <v>1349</v>
      </c>
      <c r="E475" s="5">
        <v>0</v>
      </c>
      <c r="G475" s="5">
        <v>-17744.96</v>
      </c>
      <c r="I475" s="9">
        <f>(+E475-G475)</f>
        <v>17744.96</v>
      </c>
      <c r="K475" s="21" t="str">
        <f>IF(G475&lt;0,IF(I475=0,0,IF(OR(G475=0,E475=0),"N.M.",IF(ABS(I475/G475)&gt;=10,"N.M.",I475/(-G475)))),IF(I475=0,0,IF(OR(G475=0,E475=0),"N.M.",IF(ABS(I475/G475)&gt;=10,"N.M.",I475/G475))))</f>
        <v>N.M.</v>
      </c>
      <c r="M475" s="9">
        <v>0</v>
      </c>
      <c r="O475" s="9">
        <v>-17744.96</v>
      </c>
      <c r="Q475" s="9">
        <f>(+M475-O475)</f>
        <v>17744.96</v>
      </c>
      <c r="S475" s="21" t="str">
        <f>IF(O475&lt;0,IF(Q475=0,0,IF(OR(O475=0,M475=0),"N.M.",IF(ABS(Q475/O475)&gt;=10,"N.M.",Q475/(-O475)))),IF(Q475=0,0,IF(OR(O475=0,M475=0),"N.M.",IF(ABS(Q475/O475)&gt;=10,"N.M.",Q475/O475))))</f>
        <v>N.M.</v>
      </c>
      <c r="U475" s="9">
        <v>0</v>
      </c>
      <c r="W475" s="9">
        <v>-17744.96</v>
      </c>
      <c r="Y475" s="9">
        <f>(+U475-W475)</f>
        <v>17744.96</v>
      </c>
      <c r="AA475" s="21" t="str">
        <f>IF(W475&lt;0,IF(Y475=0,0,IF(OR(W475=0,U475=0),"N.M.",IF(ABS(Y475/W475)&gt;=10,"N.M.",Y475/(-W475)))),IF(Y475=0,0,IF(OR(W475=0,U475=0),"N.M.",IF(ABS(Y475/W475)&gt;=10,"N.M.",Y475/W475))))</f>
        <v>N.M.</v>
      </c>
      <c r="AC475" s="9">
        <v>0</v>
      </c>
      <c r="AE475" s="9">
        <v>-17744.96</v>
      </c>
      <c r="AG475" s="9">
        <f>(+AC475-AE475)</f>
        <v>17744.96</v>
      </c>
      <c r="AI475" s="21" t="str">
        <f>IF(AE475&lt;0,IF(AG475=0,0,IF(OR(AE475=0,AC475=0),"N.M.",IF(ABS(AG475/AE475)&gt;=10,"N.M.",AG475/(-AE475)))),IF(AG475=0,0,IF(OR(AE475=0,AC475=0),"N.M.",IF(ABS(AG475/AE475)&gt;=10,"N.M.",AG475/AE475))))</f>
        <v>N.M.</v>
      </c>
    </row>
    <row r="476" spans="1:35" ht="12.75" outlineLevel="1">
      <c r="A476" s="1" t="s">
        <v>1043</v>
      </c>
      <c r="B476" s="16" t="s">
        <v>1044</v>
      </c>
      <c r="C476" s="1" t="s">
        <v>1350</v>
      </c>
      <c r="E476" s="5">
        <v>0</v>
      </c>
      <c r="G476" s="5">
        <v>50699.88</v>
      </c>
      <c r="I476" s="9">
        <f>(+E476-G476)</f>
        <v>-50699.88</v>
      </c>
      <c r="K476" s="21" t="str">
        <f>IF(G476&lt;0,IF(I476=0,0,IF(OR(G476=0,E476=0),"N.M.",IF(ABS(I476/G476)&gt;=10,"N.M.",I476/(-G476)))),IF(I476=0,0,IF(OR(G476=0,E476=0),"N.M.",IF(ABS(I476/G476)&gt;=10,"N.M.",I476/G476))))</f>
        <v>N.M.</v>
      </c>
      <c r="M476" s="9">
        <v>0</v>
      </c>
      <c r="O476" s="9">
        <v>50699.88</v>
      </c>
      <c r="Q476" s="9">
        <f>(+M476-O476)</f>
        <v>-50699.88</v>
      </c>
      <c r="S476" s="21" t="str">
        <f>IF(O476&lt;0,IF(Q476=0,0,IF(OR(O476=0,M476=0),"N.M.",IF(ABS(Q476/O476)&gt;=10,"N.M.",Q476/(-O476)))),IF(Q476=0,0,IF(OR(O476=0,M476=0),"N.M.",IF(ABS(Q476/O476)&gt;=10,"N.M.",Q476/O476))))</f>
        <v>N.M.</v>
      </c>
      <c r="U476" s="9">
        <v>0</v>
      </c>
      <c r="W476" s="9">
        <v>50699.88</v>
      </c>
      <c r="Y476" s="9">
        <f>(+U476-W476)</f>
        <v>-50699.88</v>
      </c>
      <c r="AA476" s="21" t="str">
        <f>IF(W476&lt;0,IF(Y476=0,0,IF(OR(W476=0,U476=0),"N.M.",IF(ABS(Y476/W476)&gt;=10,"N.M.",Y476/(-W476)))),IF(Y476=0,0,IF(OR(W476=0,U476=0),"N.M.",IF(ABS(Y476/W476)&gt;=10,"N.M.",Y476/W476))))</f>
        <v>N.M.</v>
      </c>
      <c r="AC476" s="9">
        <v>0</v>
      </c>
      <c r="AE476" s="9">
        <v>50699.88</v>
      </c>
      <c r="AG476" s="9">
        <f>(+AC476-AE476)</f>
        <v>-50699.88</v>
      </c>
      <c r="AI476" s="21" t="str">
        <f>IF(AE476&lt;0,IF(AG476=0,0,IF(OR(AE476=0,AC476=0),"N.M.",IF(ABS(AG476/AE476)&gt;=10,"N.M.",AG476/(-AE476)))),IF(AG476=0,0,IF(OR(AE476=0,AC476=0),"N.M.",IF(ABS(AG476/AE476)&gt;=10,"N.M.",AG476/AE476))))</f>
        <v>N.M.</v>
      </c>
    </row>
    <row r="477" spans="1:44" s="16" customFormat="1" ht="12.75">
      <c r="A477" s="77" t="s">
        <v>84</v>
      </c>
      <c r="C477" s="17" t="s">
        <v>83</v>
      </c>
      <c r="D477" s="9"/>
      <c r="E477" s="18">
        <v>0</v>
      </c>
      <c r="F477" s="18"/>
      <c r="G477" s="18">
        <v>32954.92</v>
      </c>
      <c r="H477" s="18"/>
      <c r="I477" s="18">
        <f>(+E477-G477)</f>
        <v>-32954.92</v>
      </c>
      <c r="J477" s="37" t="str">
        <f>IF((+E477-G477)=(I477),"  ",$AO$495)</f>
        <v>  </v>
      </c>
      <c r="K477" s="40" t="str">
        <f>IF(G477&lt;0,IF(I477=0,0,IF(OR(G477=0,E477=0),"N.M.",IF(ABS(I477/G477)&gt;=10,"N.M.",I477/(-G477)))),IF(I477=0,0,IF(OR(G477=0,E477=0),"N.M.",IF(ABS(I477/G477)&gt;=10,"N.M.",I477/G477))))</f>
        <v>N.M.</v>
      </c>
      <c r="L477" s="39"/>
      <c r="M477" s="18">
        <v>0</v>
      </c>
      <c r="N477" s="18"/>
      <c r="O477" s="18">
        <v>32954.92</v>
      </c>
      <c r="P477" s="18"/>
      <c r="Q477" s="18">
        <f>(+M477-O477)</f>
        <v>-32954.92</v>
      </c>
      <c r="R477" s="37" t="str">
        <f>IF((+M477-O477)=(Q477),"  ",$AO$495)</f>
        <v>  </v>
      </c>
      <c r="S477" s="40" t="str">
        <f>IF(O477&lt;0,IF(Q477=0,0,IF(OR(O477=0,M477=0),"N.M.",IF(ABS(Q477/O477)&gt;=10,"N.M.",Q477/(-O477)))),IF(Q477=0,0,IF(OR(O477=0,M477=0),"N.M.",IF(ABS(Q477/O477)&gt;=10,"N.M.",Q477/O477))))</f>
        <v>N.M.</v>
      </c>
      <c r="T477" s="39"/>
      <c r="U477" s="18">
        <v>0</v>
      </c>
      <c r="V477" s="18"/>
      <c r="W477" s="18">
        <v>32954.92</v>
      </c>
      <c r="X477" s="18"/>
      <c r="Y477" s="18">
        <f>(+U477-W477)</f>
        <v>-32954.92</v>
      </c>
      <c r="Z477" s="37" t="str">
        <f>IF((+U477-W477)=(Y477),"  ",$AO$495)</f>
        <v>  </v>
      </c>
      <c r="AA477" s="40" t="str">
        <f>IF(W477&lt;0,IF(Y477=0,0,IF(OR(W477=0,U477=0),"N.M.",IF(ABS(Y477/W477)&gt;=10,"N.M.",Y477/(-W477)))),IF(Y477=0,0,IF(OR(W477=0,U477=0),"N.M.",IF(ABS(Y477/W477)&gt;=10,"N.M.",Y477/W477))))</f>
        <v>N.M.</v>
      </c>
      <c r="AB477" s="39"/>
      <c r="AC477" s="18">
        <v>0</v>
      </c>
      <c r="AD477" s="18"/>
      <c r="AE477" s="18">
        <v>32954.92</v>
      </c>
      <c r="AF477" s="18"/>
      <c r="AG477" s="18">
        <f>(+AC477-AE477)</f>
        <v>-32954.92</v>
      </c>
      <c r="AH477" s="37" t="str">
        <f>IF((+AC477-AE477)=(AG477),"  ",$AO$495)</f>
        <v>  </v>
      </c>
      <c r="AI477" s="40" t="str">
        <f>IF(AE477&lt;0,IF(AG477=0,0,IF(OR(AE477=0,AC477=0),"N.M.",IF(ABS(AG477/AE477)&gt;=10,"N.M.",AG477/(-AE477)))),IF(AG477=0,0,IF(OR(AE477=0,AC477=0),"N.M.",IF(ABS(AG477/AE477)&gt;=10,"N.M.",AG477/AE477))))</f>
        <v>N.M.</v>
      </c>
      <c r="AL477" s="1"/>
      <c r="AM477" s="1"/>
      <c r="AN477" s="1"/>
      <c r="AO477" s="1"/>
      <c r="AP477" s="1"/>
      <c r="AQ477" s="1"/>
      <c r="AR477" s="1"/>
    </row>
    <row r="478" spans="4:44" s="16" customFormat="1" ht="12.75">
      <c r="D478" s="9"/>
      <c r="E478" s="43"/>
      <c r="F478" s="28"/>
      <c r="G478" s="43"/>
      <c r="H478" s="42"/>
      <c r="I478" s="43"/>
      <c r="J478" s="9"/>
      <c r="K478" s="21"/>
      <c r="L478" s="11"/>
      <c r="M478" s="43"/>
      <c r="N478" s="42"/>
      <c r="O478" s="43"/>
      <c r="P478" s="28"/>
      <c r="Q478" s="43"/>
      <c r="R478" s="9"/>
      <c r="S478" s="21"/>
      <c r="T478" s="9"/>
      <c r="U478" s="43"/>
      <c r="V478" s="28"/>
      <c r="W478" s="43"/>
      <c r="X478" s="28"/>
      <c r="Y478" s="43"/>
      <c r="Z478" s="9"/>
      <c r="AA478" s="21"/>
      <c r="AB478" s="9"/>
      <c r="AC478" s="43"/>
      <c r="AD478" s="28"/>
      <c r="AE478" s="43"/>
      <c r="AF478" s="42"/>
      <c r="AG478" s="43"/>
      <c r="AH478" s="9"/>
      <c r="AI478" s="21"/>
      <c r="AL478" s="1"/>
      <c r="AM478" s="1"/>
      <c r="AN478" s="1"/>
      <c r="AO478" s="1"/>
      <c r="AP478" s="1"/>
      <c r="AQ478" s="1"/>
      <c r="AR478" s="1"/>
    </row>
    <row r="479" spans="1:37" ht="12.75">
      <c r="A479" s="77" t="s">
        <v>65</v>
      </c>
      <c r="B479" s="16"/>
      <c r="C479" s="17" t="s">
        <v>66</v>
      </c>
      <c r="D479" s="18"/>
      <c r="E479" s="18">
        <v>1937602.0409999962</v>
      </c>
      <c r="F479" s="18"/>
      <c r="G479" s="18">
        <v>730669.1059999882</v>
      </c>
      <c r="H479" s="18"/>
      <c r="I479" s="18">
        <f>+E479-G479</f>
        <v>1206932.935000008</v>
      </c>
      <c r="J479" s="37" t="str">
        <f>IF((+E479-G479)=(I479),"  ",$AO$495)</f>
        <v>  </v>
      </c>
      <c r="K479" s="40">
        <f>IF(G479&lt;0,IF(I479=0,0,IF(OR(G479=0,E479=0),"N.M.",IF(ABS(I479/G479)&gt;=10,"N.M.",I479/(-G479)))),IF(I479=0,0,IF(OR(G479=0,E479=0),"N.M.",IF(ABS(I479/G479)&gt;=10,"N.M.",I479/G479))))</f>
        <v>1.651818757751101</v>
      </c>
      <c r="L479" s="39"/>
      <c r="M479" s="18">
        <v>15210611.580999961</v>
      </c>
      <c r="N479" s="18"/>
      <c r="O479" s="18">
        <v>9829041.12300005</v>
      </c>
      <c r="P479" s="18"/>
      <c r="Q479" s="18">
        <f>+M479-O479</f>
        <v>5381570.457999911</v>
      </c>
      <c r="R479" s="37" t="str">
        <f>IF((+M479-O479)=(Q479),"  ",$AO$495)</f>
        <v>  </v>
      </c>
      <c r="S479" s="40">
        <f>IF(O479&lt;0,IF(Q479=0,0,IF(OR(O479=0,M479=0),"N.M.",IF(ABS(Q479/O479)&gt;=10,"N.M.",Q479/(-O479)))),IF(Q479=0,0,IF(OR(O479=0,M479=0),"N.M.",IF(ABS(Q479/O479)&gt;=10,"N.M.",Q479/O479))))</f>
        <v>0.5475173407716226</v>
      </c>
      <c r="T479" s="39"/>
      <c r="U479" s="18">
        <v>15210611.580999961</v>
      </c>
      <c r="V479" s="18"/>
      <c r="W479" s="18">
        <v>9829041.12300005</v>
      </c>
      <c r="X479" s="18"/>
      <c r="Y479" s="18">
        <f>+U479-W479</f>
        <v>5381570.457999911</v>
      </c>
      <c r="Z479" s="37" t="str">
        <f>IF((+U479-W479)=(Y479),"  ",$AO$495)</f>
        <v>  </v>
      </c>
      <c r="AA479" s="40">
        <f>IF(W479&lt;0,IF(Y479=0,0,IF(OR(W479=0,U479=0),"N.M.",IF(ABS(Y479/W479)&gt;=10,"N.M.",Y479/(-W479)))),IF(Y479=0,0,IF(OR(W479=0,U479=0),"N.M.",IF(ABS(Y479/W479)&gt;=10,"N.M.",Y479/W479))))</f>
        <v>0.5475173407716226</v>
      </c>
      <c r="AB479" s="39"/>
      <c r="AC479" s="18">
        <v>40416599.79699998</v>
      </c>
      <c r="AD479" s="18"/>
      <c r="AE479" s="18">
        <v>20753224.026000123</v>
      </c>
      <c r="AF479" s="18"/>
      <c r="AG479" s="18">
        <f>+AC479-AE479</f>
        <v>19663375.77099986</v>
      </c>
      <c r="AH479" s="37" t="str">
        <f>IF((+AC479-AE479)=(AG479),"  ",$AO$495)</f>
        <v>  </v>
      </c>
      <c r="AI479" s="40">
        <f>IF(AE479&lt;0,IF(AG479=0,0,IF(OR(AE479=0,AC479=0),"N.M.",IF(ABS(AG479/AE479)&gt;=10,"N.M.",AG479/(-AE479)))),IF(AG479=0,0,IF(OR(AE479=0,AC479=0),"N.M.",IF(ABS(AG479/AE479)&gt;=10,"N.M.",AG479/AE479))))</f>
        <v>0.9474853519802573</v>
      </c>
      <c r="AJ479" s="39"/>
      <c r="AK479" s="39"/>
    </row>
    <row r="480" spans="1:36" ht="12.75">
      <c r="A480" s="1" t="s">
        <v>67</v>
      </c>
      <c r="C480" s="1" t="s">
        <v>1351</v>
      </c>
      <c r="E480" s="5">
        <v>0</v>
      </c>
      <c r="G480" s="5">
        <v>0</v>
      </c>
      <c r="I480" s="9">
        <f>+E480-G480</f>
        <v>0</v>
      </c>
      <c r="J480" s="44" t="str">
        <f>IF((+E480-G480)=(I480),"  ",$AO$495)</f>
        <v>  </v>
      </c>
      <c r="K480" s="38">
        <f>IF(G480&lt;0,IF(I480=0,0,IF(OR(G480=0,E480=0),"N.M.",IF(ABS(I480/G480)&gt;=10,"N.M.",I480/(-G480)))),IF(I480=0,0,IF(OR(G480=0,E480=0),"N.M.",IF(ABS(I480/G480)&gt;=10,"N.M.",I480/G480))))</f>
        <v>0</v>
      </c>
      <c r="L480" s="45"/>
      <c r="M480" s="5">
        <v>0</v>
      </c>
      <c r="N480" s="9"/>
      <c r="O480" s="5">
        <v>0</v>
      </c>
      <c r="P480" s="9"/>
      <c r="Q480" s="9">
        <f>+M480-O480</f>
        <v>0</v>
      </c>
      <c r="R480" s="44" t="str">
        <f>IF((+M480-O480)=(Q480),"  ",$AO$495)</f>
        <v>  </v>
      </c>
      <c r="S480" s="38">
        <f>IF(O480&lt;0,IF(Q480=0,0,IF(OR(O480=0,M480=0),"N.M.",IF(ABS(Q480/O480)&gt;=10,"N.M.",Q480/(-O480)))),IF(Q480=0,0,IF(OR(O480=0,M480=0),"N.M.",IF(ABS(Q480/O480)&gt;=10,"N.M.",Q480/O480))))</f>
        <v>0</v>
      </c>
      <c r="T480" s="45"/>
      <c r="U480" s="9">
        <v>0</v>
      </c>
      <c r="W480" s="9">
        <v>0</v>
      </c>
      <c r="Y480" s="9">
        <f>+U480-W480</f>
        <v>0</v>
      </c>
      <c r="Z480" s="44" t="str">
        <f>IF((+U480-W480)=(Y480),"  ",$AO$495)</f>
        <v>  </v>
      </c>
      <c r="AA480" s="38">
        <f>IF(W480&lt;0,IF(Y480=0,0,IF(OR(W480=0,U480=0),"N.M.",IF(ABS(Y480/W480)&gt;=10,"N.M.",Y480/(-W480)))),IF(Y480=0,0,IF(OR(W480=0,U480=0),"N.M.",IF(ABS(Y480/W480)&gt;=10,"N.M.",Y480/W480))))</f>
        <v>0</v>
      </c>
      <c r="AB480" s="45"/>
      <c r="AC480" s="9">
        <v>0</v>
      </c>
      <c r="AE480" s="9">
        <v>0</v>
      </c>
      <c r="AG480" s="9">
        <f>+AC480-AE480</f>
        <v>0</v>
      </c>
      <c r="AH480" s="44" t="str">
        <f>IF((+AC480-AE480)=(AG480),"  ",$AO$495)</f>
        <v>  </v>
      </c>
      <c r="AI480" s="38">
        <f>IF(AE480&lt;0,IF(AG480=0,0,IF(OR(AE480=0,AC480=0),"N.M.",IF(ABS(AG480/AE480)&gt;=10,"N.M.",AG480/(-AE480)))),IF(AG480=0,0,IF(OR(AE480=0,AC480=0),"N.M.",IF(ABS(AG480/AE480)&gt;=10,"N.M.",AG480/AE480))))</f>
        <v>0</v>
      </c>
      <c r="AJ480" s="45"/>
    </row>
    <row r="481" spans="3:36" ht="12.75">
      <c r="C481" s="2" t="s">
        <v>68</v>
      </c>
      <c r="D481" s="8"/>
      <c r="E481" s="8">
        <f>+E479-E480</f>
        <v>1937602.0409999962</v>
      </c>
      <c r="F481" s="8"/>
      <c r="G481" s="8">
        <f>+G479-G480</f>
        <v>730669.1059999882</v>
      </c>
      <c r="H481" s="18"/>
      <c r="I481" s="18">
        <f>+E481-G481</f>
        <v>1206932.935000008</v>
      </c>
      <c r="J481" s="37" t="str">
        <f>IF((+E481-G481)=(I481),"  ",$AO$495)</f>
        <v>  </v>
      </c>
      <c r="K481" s="40">
        <f>IF(G481&lt;0,IF(I481=0,0,IF(OR(G481=0,E481=0),"N.M.",IF(ABS(I481/G481)&gt;=10,"N.M.",I481/(-G481)))),IF(I481=0,0,IF(OR(G481=0,E481=0),"N.M.",IF(ABS(I481/G481)&gt;=10,"N.M.",I481/G481))))</f>
        <v>1.651818757751101</v>
      </c>
      <c r="L481" s="39"/>
      <c r="M481" s="8">
        <f>+M479-M480</f>
        <v>15210611.580999961</v>
      </c>
      <c r="N481" s="18"/>
      <c r="O481" s="8">
        <f>+O479-O480</f>
        <v>9829041.12300005</v>
      </c>
      <c r="P481" s="18"/>
      <c r="Q481" s="18">
        <f>+M481-O481</f>
        <v>5381570.457999911</v>
      </c>
      <c r="R481" s="37" t="str">
        <f>IF((+M481-O481)=(Q481),"  ",$AO$495)</f>
        <v>  </v>
      </c>
      <c r="S481" s="40">
        <f>IF(O481&lt;0,IF(Q481=0,0,IF(OR(O481=0,M481=0),"N.M.",IF(ABS(Q481/O481)&gt;=10,"N.M.",Q481/(-O481)))),IF(Q481=0,0,IF(OR(O481=0,M481=0),"N.M.",IF(ABS(Q481/O481)&gt;=10,"N.M.",Q481/O481))))</f>
        <v>0.5475173407716226</v>
      </c>
      <c r="T481" s="39"/>
      <c r="U481" s="8">
        <f>+U479-U480</f>
        <v>15210611.580999961</v>
      </c>
      <c r="V481" s="18"/>
      <c r="W481" s="8">
        <f>+W479-W480</f>
        <v>9829041.12300005</v>
      </c>
      <c r="X481" s="18"/>
      <c r="Y481" s="18">
        <f>+U481-W481</f>
        <v>5381570.457999911</v>
      </c>
      <c r="Z481" s="37" t="str">
        <f>IF((+U481-W481)=(Y481),"  ",$AO$495)</f>
        <v>  </v>
      </c>
      <c r="AA481" s="40">
        <f>IF(W481&lt;0,IF(Y481=0,0,IF(OR(W481=0,U481=0),"N.M.",IF(ABS(Y481/W481)&gt;=10,"N.M.",Y481/(-W481)))),IF(Y481=0,0,IF(OR(W481=0,U481=0),"N.M.",IF(ABS(Y481/W481)&gt;=10,"N.M.",Y481/W481))))</f>
        <v>0.5475173407716226</v>
      </c>
      <c r="AB481" s="39"/>
      <c r="AC481" s="8">
        <f>+AC479-AC480</f>
        <v>40416599.79699998</v>
      </c>
      <c r="AD481" s="18"/>
      <c r="AE481" s="8">
        <f>+AE479-AE480</f>
        <v>20753224.026000123</v>
      </c>
      <c r="AF481" s="18"/>
      <c r="AG481" s="18">
        <f>+AC481-AE481</f>
        <v>19663375.77099986</v>
      </c>
      <c r="AH481" s="37" t="str">
        <f>IF((+AC481-AE481)=(AG481),"  ",$AO$495)</f>
        <v>  </v>
      </c>
      <c r="AI481" s="40">
        <f>IF(AE481&lt;0,IF(AG481=0,0,IF(OR(AE481=0,AC481=0),"N.M.",IF(ABS(AG481/AE481)&gt;=10,"N.M.",AG481/(-AE481)))),IF(AG481=0,0,IF(OR(AE481=0,AC481=0),"N.M.",IF(ABS(AG481/AE481)&gt;=10,"N.M.",AG481/AE481))))</f>
        <v>0.9474853519802573</v>
      </c>
      <c r="AJ481" s="39"/>
    </row>
    <row r="482" spans="5:37" ht="12.75">
      <c r="E482" s="41" t="str">
        <f>IF(ABS(E450-E473+E477-E479)&gt;$AO$491,$AO$494," ")</f>
        <v> </v>
      </c>
      <c r="F482" s="27"/>
      <c r="G482" s="41" t="str">
        <f>IF(ABS(G450-G473+G477-G479)&gt;$AO$491,$AO$494," ")</f>
        <v> </v>
      </c>
      <c r="H482" s="42"/>
      <c r="I482" s="41" t="str">
        <f>IF(ABS(I450-I473+I477-I479)&gt;$AO$491,$AO$494," ")</f>
        <v> </v>
      </c>
      <c r="M482" s="41" t="str">
        <f>IF(ABS(M450-M473+M477-M479)&gt;$AO$491,$AO$494," ")</f>
        <v> </v>
      </c>
      <c r="N482" s="46"/>
      <c r="O482" s="41" t="str">
        <f>IF(ABS(O450-O473+O477-O479)&gt;$AO$491,$AO$494," ")</f>
        <v> </v>
      </c>
      <c r="P482" s="29"/>
      <c r="Q482" s="41" t="str">
        <f>IF(ABS(Q450-Q473+Q477-Q479)&gt;$AO$491,$AO$494," ")</f>
        <v> </v>
      </c>
      <c r="U482" s="41" t="str">
        <f>IF(ABS(U450-U473+U477-U479)&gt;$AO$491,$AO$494," ")</f>
        <v> </v>
      </c>
      <c r="V482" s="28"/>
      <c r="W482" s="41" t="str">
        <f>IF(ABS(W450-W473+W477-W479)&gt;$AO$491,$AO$494," ")</f>
        <v> </v>
      </c>
      <c r="X482" s="28"/>
      <c r="Y482" s="41" t="str">
        <f>IF(ABS(Y450-Y473+Y477-Y479)&gt;$AO$491,$AO$494," ")</f>
        <v> </v>
      </c>
      <c r="AC482" s="41" t="str">
        <f>IF(ABS(AC450-AC473+AC477-AC479)&gt;$AO$491,$AO$494," ")</f>
        <v> </v>
      </c>
      <c r="AD482" s="28"/>
      <c r="AE482" s="41" t="str">
        <f>IF(ABS(AE450-AE473+AE477-AE479)&gt;$AO$491,$AO$494," ")</f>
        <v> </v>
      </c>
      <c r="AF482" s="42"/>
      <c r="AG482" s="41" t="str">
        <f>IF(ABS(AG450-AG473+AG477-AG479)&gt;$AO$491,$AO$494," ")</f>
        <v> </v>
      </c>
      <c r="AK482" s="31"/>
    </row>
    <row r="483" spans="3:15" ht="12.75">
      <c r="C483" s="2" t="s">
        <v>69</v>
      </c>
      <c r="M483" s="5"/>
      <c r="O483" s="5"/>
    </row>
    <row r="484" spans="5:40" ht="12.75">
      <c r="E484" s="5" t="s">
        <v>13</v>
      </c>
      <c r="O484" s="5"/>
      <c r="AK484" s="31"/>
      <c r="AL484" s="31"/>
      <c r="AM484" s="31"/>
      <c r="AN484" s="31"/>
    </row>
    <row r="485" spans="3:40" ht="12.75">
      <c r="C485" s="1" t="s">
        <v>13</v>
      </c>
      <c r="E485" s="5" t="s">
        <v>13</v>
      </c>
      <c r="O485" s="5"/>
      <c r="AK485" s="31"/>
      <c r="AL485" s="31"/>
      <c r="AM485" s="31"/>
      <c r="AN485" s="31"/>
    </row>
    <row r="486" spans="3:45" ht="12.75">
      <c r="C486" s="1" t="s">
        <v>13</v>
      </c>
      <c r="E486" s="5" t="s">
        <v>13</v>
      </c>
      <c r="AK486" s="47" t="s">
        <v>70</v>
      </c>
      <c r="AL486" s="48"/>
      <c r="AM486" s="48"/>
      <c r="AN486" s="26"/>
      <c r="AO486" s="48"/>
      <c r="AP486" s="48"/>
      <c r="AQ486" s="31"/>
      <c r="AR486" s="31"/>
      <c r="AS486" s="31"/>
    </row>
    <row r="487" spans="5:45" ht="12.75">
      <c r="E487" s="5" t="s">
        <v>13</v>
      </c>
      <c r="AK487" s="49"/>
      <c r="AL487" s="49"/>
      <c r="AM487" s="49"/>
      <c r="AN487" s="25"/>
      <c r="AO487" s="49"/>
      <c r="AP487" s="49"/>
      <c r="AQ487" s="31"/>
      <c r="AR487" s="31"/>
      <c r="AS487" s="31"/>
    </row>
    <row r="488" spans="5:53" ht="12.75">
      <c r="E488" s="5" t="s">
        <v>13</v>
      </c>
      <c r="AK488" s="50" t="s">
        <v>71</v>
      </c>
      <c r="AL488" s="49"/>
      <c r="AM488" s="49"/>
      <c r="AN488" s="49"/>
      <c r="AO488" s="119" t="s">
        <v>1353</v>
      </c>
      <c r="AP488" s="49"/>
      <c r="AQ488" s="31"/>
      <c r="AR488" s="31"/>
      <c r="AS488" s="31"/>
      <c r="AT488" s="2"/>
      <c r="AU488" s="2"/>
      <c r="AV488" s="2"/>
      <c r="AW488" s="2"/>
      <c r="AX488" s="2"/>
      <c r="AY488" s="2"/>
      <c r="AZ488" s="2"/>
      <c r="BA488" s="2"/>
    </row>
    <row r="489" spans="1:42" ht="12.75">
      <c r="A489" s="31"/>
      <c r="B489" s="31"/>
      <c r="C489" s="31"/>
      <c r="AK489" s="25"/>
      <c r="AL489" s="25"/>
      <c r="AM489" s="25"/>
      <c r="AN489" s="25"/>
      <c r="AO489" s="25"/>
      <c r="AP489" s="49"/>
    </row>
    <row r="490" spans="1:42" ht="12.75">
      <c r="A490" s="31"/>
      <c r="B490" s="31"/>
      <c r="C490" s="31"/>
      <c r="AK490" s="25"/>
      <c r="AL490" s="25"/>
      <c r="AM490" s="25"/>
      <c r="AN490" s="25"/>
      <c r="AO490" s="25"/>
      <c r="AP490" s="49"/>
    </row>
    <row r="491" spans="1:42" ht="12.75">
      <c r="A491" s="31"/>
      <c r="B491" s="31"/>
      <c r="C491" s="31"/>
      <c r="AK491" s="51" t="s">
        <v>72</v>
      </c>
      <c r="AL491" s="25"/>
      <c r="AM491" s="49"/>
      <c r="AN491" s="49"/>
      <c r="AO491" s="25">
        <v>0.001</v>
      </c>
      <c r="AP491" s="49"/>
    </row>
    <row r="492" spans="1:42" ht="12.75">
      <c r="A492" s="31"/>
      <c r="B492" s="31"/>
      <c r="C492" s="31"/>
      <c r="AK492" s="51"/>
      <c r="AL492" s="25"/>
      <c r="AM492" s="25"/>
      <c r="AN492" s="25"/>
      <c r="AO492" s="25"/>
      <c r="AP492" s="49"/>
    </row>
    <row r="493" spans="1:42" ht="12.75">
      <c r="A493" s="31"/>
      <c r="B493" s="31"/>
      <c r="C493" s="31"/>
      <c r="AK493" s="25"/>
      <c r="AL493" s="25"/>
      <c r="AM493" s="25"/>
      <c r="AN493" s="25"/>
      <c r="AO493" s="25"/>
      <c r="AP493" s="49"/>
    </row>
    <row r="494" spans="1:42" ht="12.75">
      <c r="A494" s="31"/>
      <c r="B494" s="31"/>
      <c r="C494" s="31"/>
      <c r="AK494" s="51" t="s">
        <v>73</v>
      </c>
      <c r="AL494" s="51"/>
      <c r="AM494" s="49"/>
      <c r="AN494" s="49"/>
      <c r="AO494" s="52" t="s">
        <v>74</v>
      </c>
      <c r="AP494" s="49"/>
    </row>
    <row r="495" spans="1:42" ht="12.75">
      <c r="A495" s="31"/>
      <c r="B495" s="31"/>
      <c r="C495" s="31"/>
      <c r="AK495" s="51" t="s">
        <v>73</v>
      </c>
      <c r="AL495" s="25"/>
      <c r="AM495" s="25"/>
      <c r="AN495" s="49"/>
      <c r="AO495" s="52" t="s">
        <v>75</v>
      </c>
      <c r="AP495" s="49"/>
    </row>
    <row r="496" spans="1:42" ht="12.75">
      <c r="A496" s="31"/>
      <c r="B496" s="31"/>
      <c r="C496" s="31"/>
      <c r="AK496" s="51"/>
      <c r="AL496" s="25"/>
      <c r="AM496" s="25"/>
      <c r="AN496" s="52"/>
      <c r="AO496" s="25"/>
      <c r="AP496" s="49"/>
    </row>
    <row r="497" spans="1:42" ht="12.75">
      <c r="A497" s="31"/>
      <c r="B497" s="31"/>
      <c r="C497" s="31"/>
      <c r="AK497" s="25"/>
      <c r="AL497" s="25"/>
      <c r="AM497" s="25"/>
      <c r="AN497" s="25"/>
      <c r="AO497" s="25"/>
      <c r="AP497" s="49"/>
    </row>
    <row r="498" spans="1:42" ht="12.75">
      <c r="A498" s="31"/>
      <c r="B498" s="31"/>
      <c r="C498" s="31"/>
      <c r="AK498" s="51" t="s">
        <v>76</v>
      </c>
      <c r="AL498" s="25"/>
      <c r="AM498" s="25"/>
      <c r="AN498" s="49"/>
      <c r="AO498" s="53">
        <f>COUNTIF($E$393:$AJ$482,+AO494)</f>
        <v>0</v>
      </c>
      <c r="AP498" s="49"/>
    </row>
    <row r="499" spans="1:42" ht="12.75">
      <c r="A499" s="31"/>
      <c r="B499" s="31"/>
      <c r="C499" s="31"/>
      <c r="AK499" s="51" t="s">
        <v>76</v>
      </c>
      <c r="AL499" s="25"/>
      <c r="AM499" s="25"/>
      <c r="AN499" s="49"/>
      <c r="AO499" s="53">
        <f>COUNTIF($E$393:$AJ$482,+AO495)</f>
        <v>0</v>
      </c>
      <c r="AP499" s="49"/>
    </row>
    <row r="500" spans="1:42" ht="12.75">
      <c r="A500" s="31"/>
      <c r="B500" s="31"/>
      <c r="C500" s="31"/>
      <c r="AK500" s="49"/>
      <c r="AL500" s="49"/>
      <c r="AM500" s="49"/>
      <c r="AN500" s="49"/>
      <c r="AO500" s="54" t="s">
        <v>77</v>
      </c>
      <c r="AP500" s="49"/>
    </row>
    <row r="501" spans="1:42" ht="12.75">
      <c r="A501" s="31"/>
      <c r="B501" s="31"/>
      <c r="C501" s="31"/>
      <c r="AK501" s="51" t="s">
        <v>78</v>
      </c>
      <c r="AL501" s="25"/>
      <c r="AM501" s="25"/>
      <c r="AN501" s="49"/>
      <c r="AO501" s="53">
        <f>SUM(AO498:AO499)</f>
        <v>0</v>
      </c>
      <c r="AP501" s="49"/>
    </row>
    <row r="502" spans="1:42" ht="12.75">
      <c r="A502" s="31"/>
      <c r="B502" s="31"/>
      <c r="C502" s="31"/>
      <c r="AK502" s="49"/>
      <c r="AL502" s="25"/>
      <c r="AM502" s="25"/>
      <c r="AN502" s="25"/>
      <c r="AO502" s="55" t="s">
        <v>79</v>
      </c>
      <c r="AP502" s="49"/>
    </row>
    <row r="503" spans="1:42" ht="12.75">
      <c r="A503" s="31"/>
      <c r="B503" s="31"/>
      <c r="C503" s="31"/>
      <c r="AK503" s="80" t="s">
        <v>80</v>
      </c>
      <c r="AL503" s="81"/>
      <c r="AM503" s="81"/>
      <c r="AN503" s="82"/>
      <c r="AO503" s="81"/>
      <c r="AP503" s="83"/>
    </row>
    <row r="504" spans="1:42" ht="12.75">
      <c r="A504" s="31"/>
      <c r="B504" s="31"/>
      <c r="C504" s="31"/>
      <c r="AK504" s="84"/>
      <c r="AL504" s="84" t="s">
        <v>81</v>
      </c>
      <c r="AM504" s="84"/>
      <c r="AN504" s="120" t="s">
        <v>1354</v>
      </c>
      <c r="AO504" s="81"/>
      <c r="AP504" s="83"/>
    </row>
    <row r="505" spans="1:42" ht="12.75">
      <c r="A505" s="31"/>
      <c r="B505" s="31"/>
      <c r="C505" s="31"/>
      <c r="AK505" s="84"/>
      <c r="AL505" s="84" t="s">
        <v>82</v>
      </c>
      <c r="AM505" s="84"/>
      <c r="AN505" s="120" t="s">
        <v>1355</v>
      </c>
      <c r="AO505" s="81"/>
      <c r="AP505" s="83"/>
    </row>
    <row r="506" spans="1:42" ht="12.75">
      <c r="A506" s="31"/>
      <c r="B506" s="31"/>
      <c r="C506" s="31"/>
      <c r="AK506" s="87" t="s">
        <v>87</v>
      </c>
      <c r="AL506" s="88"/>
      <c r="AM506" s="88"/>
      <c r="AN506" s="88"/>
      <c r="AO506" s="89" t="str">
        <f>UPPER(TEXT(NvsElapsedTime,"hh:mm:ss"))</f>
        <v>00:00:32</v>
      </c>
      <c r="AP506" s="88"/>
    </row>
    <row r="507" spans="1:38" ht="12.75">
      <c r="A507" s="31"/>
      <c r="B507" s="31"/>
      <c r="C507" s="31"/>
      <c r="AL507" s="16"/>
    </row>
    <row r="508" spans="1:38" ht="12.75">
      <c r="A508" s="31"/>
      <c r="B508" s="31"/>
      <c r="C508" s="31"/>
      <c r="AL508" s="16"/>
    </row>
    <row r="509" spans="1:38" ht="12.75">
      <c r="A509" s="31"/>
      <c r="B509" s="31"/>
      <c r="C509" s="31"/>
      <c r="AL509" s="16"/>
    </row>
    <row r="510" spans="1:38" ht="12.75">
      <c r="A510" s="31"/>
      <c r="B510" s="31"/>
      <c r="C510" s="31"/>
      <c r="AL510" s="16"/>
    </row>
    <row r="511" spans="1:3" ht="12.75">
      <c r="A511" s="31"/>
      <c r="B511" s="31"/>
      <c r="C511" s="31"/>
    </row>
    <row r="512" spans="1:3" ht="12.75">
      <c r="A512" s="31"/>
      <c r="B512" s="31"/>
      <c r="C512" s="31"/>
    </row>
    <row r="513" spans="1:53" ht="12.75">
      <c r="A513" s="31"/>
      <c r="B513" s="31"/>
      <c r="C513" s="31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</row>
    <row r="514" spans="1:53" ht="12.75">
      <c r="A514" s="31"/>
      <c r="B514" s="31"/>
      <c r="C514" s="31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</row>
    <row r="515" spans="1:53" ht="12.75">
      <c r="A515" s="31"/>
      <c r="B515" s="31"/>
      <c r="C515" s="31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</row>
    <row r="516" spans="1:53" ht="12.75">
      <c r="A516" s="31"/>
      <c r="B516" s="31"/>
      <c r="C516" s="31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</row>
    <row r="517" spans="1:53" ht="12.75">
      <c r="A517" s="31"/>
      <c r="B517" s="31"/>
      <c r="C517" s="31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</row>
    <row r="518" spans="1:53" ht="12.75">
      <c r="A518" s="31"/>
      <c r="B518" s="31"/>
      <c r="C518" s="31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</row>
    <row r="519" spans="1:53" ht="12.75">
      <c r="A519" s="31"/>
      <c r="B519" s="31"/>
      <c r="C519" s="31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</row>
    <row r="520" spans="1:53" ht="12.75">
      <c r="A520" s="31"/>
      <c r="B520" s="31"/>
      <c r="C520" s="31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</row>
    <row r="521" spans="1:53" ht="12.75">
      <c r="A521" s="31"/>
      <c r="B521" s="31"/>
      <c r="C521" s="31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</row>
    <row r="522" spans="1:53" ht="12.75">
      <c r="A522" s="31"/>
      <c r="B522" s="31"/>
      <c r="C522" s="31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</row>
    <row r="523" spans="1:53" ht="12.75">
      <c r="A523" s="31"/>
      <c r="B523" s="31"/>
      <c r="C523" s="31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</row>
    <row r="524" spans="1:53" ht="12.75">
      <c r="A524" s="31"/>
      <c r="B524" s="31"/>
      <c r="C524" s="31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</row>
    <row r="525" spans="1:53" ht="12.75">
      <c r="A525" s="31"/>
      <c r="B525" s="31"/>
      <c r="C525" s="31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</row>
    <row r="526" spans="1:53" ht="12.75">
      <c r="A526" s="31"/>
      <c r="B526" s="31"/>
      <c r="C526" s="31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</row>
    <row r="527" spans="1:53" ht="12.75">
      <c r="A527" s="31"/>
      <c r="B527" s="31"/>
      <c r="C527" s="31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</row>
    <row r="528" spans="1:53" ht="12.75">
      <c r="A528" s="31"/>
      <c r="B528" s="31"/>
      <c r="C528" s="31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</row>
    <row r="529" spans="1:3" ht="12.75">
      <c r="A529" s="31"/>
      <c r="B529" s="31"/>
      <c r="C529" s="31"/>
    </row>
    <row r="530" spans="1:3" ht="12.75">
      <c r="A530" s="31"/>
      <c r="B530" s="31"/>
      <c r="C530" s="31"/>
    </row>
    <row r="531" spans="1:3" ht="12.75">
      <c r="A531" s="31"/>
      <c r="B531" s="31"/>
      <c r="C531" s="31"/>
    </row>
    <row r="532" spans="1:3" ht="12.75">
      <c r="A532" s="31"/>
      <c r="B532" s="31"/>
      <c r="C532" s="31"/>
    </row>
    <row r="533" spans="1:3" ht="12.75">
      <c r="A533" s="31"/>
      <c r="B533" s="31"/>
      <c r="C533" s="31"/>
    </row>
    <row r="534" spans="1:3" ht="12.75">
      <c r="A534" s="31"/>
      <c r="B534" s="31"/>
      <c r="C534" s="31"/>
    </row>
  </sheetData>
  <printOptions horizontalCentered="1"/>
  <pageMargins left="0.25" right="0.25" top="0.96" bottom="0.79" header="0.85" footer="0.25"/>
  <pageSetup fitToWidth="4" horizontalDpi="600" verticalDpi="600" orientation="portrait" scale="70" r:id="rId1"/>
  <headerFooter alignWithMargins="0">
    <oddHeader>&amp;R        
&amp;"Arial,Bold"&amp;8Page &amp;P</oddHeader>
  </headerFooter>
  <colBreaks count="3" manualBreakCount="3">
    <brk id="11" max="65535" man="1"/>
    <brk id="19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Income Statement</dc:title>
  <dc:subject/>
  <dc:creator/>
  <cp:keywords/>
  <dc:description/>
  <cp:lastModifiedBy>American Electric Power®</cp:lastModifiedBy>
  <cp:lastPrinted>2012-01-25T22:12:07Z</cp:lastPrinted>
  <dcterms:created xsi:type="dcterms:W3CDTF">1997-11-19T15:48:19Z</dcterms:created>
  <dcterms:modified xsi:type="dcterms:W3CDTF">2012-01-25T22:12:42Z</dcterms:modified>
  <cp:category/>
  <cp:version/>
  <cp:contentType/>
  <cp:contentStatus/>
</cp:coreProperties>
</file>