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230" windowWidth="12120" windowHeight="8265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egin_Print1">'Sheet1'!$F$8</definedName>
    <definedName name="Begin_Print2">'Sheet1'!$P$8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Department_Owner">'Modification History'!$C$4</definedName>
    <definedName name="End_of_Report">'Sheet1'!#REF!</definedName>
    <definedName name="End_Print1">'Sheet1'!$N$569</definedName>
    <definedName name="End_Print2">'Sheet1'!$X$569</definedName>
    <definedName name="Keywords">'Modification History'!$C$15</definedName>
    <definedName name="NvsASD">"V2011-06-30"</definedName>
    <definedName name="NvsAutoDrillOk">"VN"</definedName>
    <definedName name="NvsDrillHyperLink" localSheetId="0">"http://psfinweb.aepsc.com/psp/fcm90prd_newwin/EMPLOYEE/ERP/c/REPORT_BOOKS.IC_RUN_DRILLDOWN.GBL?Action=A&amp;NVS_INSTANCE=2943943_3017145"</definedName>
    <definedName name="NvsElapsedTime">0.000486111115606036</definedName>
    <definedName name="NvsEndTime">40734.6878240741</definedName>
    <definedName name="NvsInstanceHook" localSheetId="0">"NvsMacro2"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0">'Sheet1'!$F$8:$N$569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'Sheet1'!$B$745</definedName>
    <definedName name="search_directory_name">"R:\fcm90prd\nvision\rpts\Fin_Reports\"</definedName>
    <definedName name="Sunset_Date">'Modification History'!$C$7</definedName>
  </definedNames>
  <calcPr fullCalcOnLoad="1"/>
</workbook>
</file>

<file path=xl/sharedStrings.xml><?xml version="1.0" encoding="utf-8"?>
<sst xmlns="http://schemas.openxmlformats.org/spreadsheetml/2006/main" count="1668" uniqueCount="1551">
  <si>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</si>
  <si>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</si>
  <si>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</si>
  <si>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</si>
  <si>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</si>
  <si>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</si>
  <si>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</si>
  <si>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</si>
  <si>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</si>
  <si>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</si>
  <si>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</si>
  <si>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</si>
  <si>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</si>
  <si>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</si>
  <si>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</si>
  <si>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</si>
  <si>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</si>
  <si>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</si>
  <si>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</si>
  <si>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Newspaper Advertising Space</t>
  </si>
  <si>
    <t>Radio Station Advertising Time</t>
  </si>
  <si>
    <t>Spec Corporate Comm Info Proj</t>
  </si>
  <si>
    <t>Direct Mail and Handouts</t>
  </si>
  <si>
    <t>Fairs, Shows, and Exhibits</t>
  </si>
  <si>
    <t>Publicity</t>
  </si>
  <si>
    <t>Dedications, Tours, &amp; Openings</t>
  </si>
  <si>
    <t>Public Opinion Surveys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</si>
  <si>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</si>
  <si>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</si>
  <si>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</si>
  <si>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</si>
  <si>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</si>
  <si>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</si>
  <si>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</si>
  <si>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</si>
  <si>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</si>
  <si>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</si>
  <si>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</si>
  <si>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</si>
  <si>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</si>
  <si>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</si>
  <si>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</si>
  <si>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</si>
  <si>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</si>
  <si>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</si>
  <si>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</si>
  <si>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</si>
  <si>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</si>
  <si>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</si>
  <si>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Storm Expense Amortization</t>
  </si>
  <si>
    <t>EMI Device Expense - Affiliate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</si>
  <si>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</si>
  <si>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</si>
  <si>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</si>
  <si>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</si>
  <si>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</si>
  <si>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</si>
  <si>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</si>
  <si>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Carrier Equipment</t>
  </si>
  <si>
    <t>Maint of Radio Equip - Owned</t>
  </si>
  <si>
    <t>Maint of Data Equipment</t>
  </si>
  <si>
    <t>Maint of Cmmncation Eq-Unall</t>
  </si>
  <si>
    <t>Maint of Office Furniture &amp; Eq</t>
  </si>
  <si>
    <t>Maintenance of Video Equipment</t>
  </si>
  <si>
    <t>Depreciation Exp</t>
  </si>
  <si>
    <t>Amort. of Plant</t>
  </si>
  <si>
    <t>Amort of Plt Acq Adj</t>
  </si>
  <si>
    <t>Regulatory Debits</t>
  </si>
  <si>
    <t>FICA</t>
  </si>
  <si>
    <t>Federal Unemployment Tax</t>
  </si>
  <si>
    <t>Real &amp; Personal Property Taxes</t>
  </si>
  <si>
    <t>Real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</si>
  <si>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</si>
  <si>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</si>
  <si>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</si>
  <si>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</si>
  <si>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</si>
  <si>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Lic-Rgstrtion Tax-Fees</t>
  </si>
  <si>
    <t>St Publ Serv Comm Tax/Fees</t>
  </si>
  <si>
    <t>St Publ Serv Comm Tax-Fees</t>
  </si>
  <si>
    <t>State Sales and Use Taxes</t>
  </si>
  <si>
    <t>Municipal License Fees</t>
  </si>
  <si>
    <t>Real/Pers Prop Tax-Cap Leases</t>
  </si>
  <si>
    <t>Real-Pers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</si>
  <si>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</si>
  <si>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</si>
  <si>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</si>
  <si>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</si>
  <si>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</si>
  <si>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 UOI - State</t>
  </si>
  <si>
    <t>Income Taxes, UOI - Federal</t>
  </si>
  <si>
    <t>Prov Def I/T Util Op Inc-Fed</t>
  </si>
  <si>
    <t>Prv Def I/T-Cr Util Op Inc-Fed</t>
  </si>
  <si>
    <t>ITC Adj, Utility Oper - Fed</t>
  </si>
  <si>
    <t>Allw Oth Fnds Usd Drng Cnstr</t>
  </si>
  <si>
    <t>Int &amp; Dividend Inc - Nonassoc</t>
  </si>
  <si>
    <t>Interest Income - Assoc CBP</t>
  </si>
  <si>
    <t>Carrying Charges</t>
  </si>
  <si>
    <t>Non-Operatng Rental Income</t>
  </si>
  <si>
    <t>Non-Opratng Rntal Inc-Depr</t>
  </si>
  <si>
    <t>Misc Non-Operating Income</t>
  </si>
  <si>
    <t>Misc Non-Op Inc-NonAsc-Rents</t>
  </si>
  <si>
    <t>Misc Non-Op Inc-NonAsc-Timber</t>
  </si>
  <si>
    <t>Misc Non-Op Inc - NonAsc - Oth</t>
  </si>
  <si>
    <t>Misc Non-Op Exp - NonAssoc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</si>
  <si>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</si>
  <si>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</si>
  <si>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</si>
  <si>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</si>
  <si>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</si>
  <si>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</si>
  <si>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</si>
  <si>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</si>
  <si>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</si>
  <si>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</si>
  <si>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</si>
  <si>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</si>
  <si>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</si>
  <si>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Gains-Seas NOx</t>
  </si>
  <si>
    <t>St Lic-Registration Tax-Fees</t>
  </si>
  <si>
    <t>Exp of NonUtil Oper - Nonassoc</t>
  </si>
  <si>
    <t>Donations</t>
  </si>
  <si>
    <t>Penalties</t>
  </si>
  <si>
    <t>Civic &amp; Political Activities</t>
  </si>
  <si>
    <t>Other Deductions - Nonassoc</t>
  </si>
  <si>
    <t>Social &amp; Service Club Dues</t>
  </si>
  <si>
    <t>Regulatory Expenses</t>
  </si>
  <si>
    <t>Ohio Merger - Transition Costs</t>
  </si>
  <si>
    <t>Specul. Allow Loss-SO2</t>
  </si>
  <si>
    <t>Specul. Allow Loss-Seas NOx</t>
  </si>
  <si>
    <t>Specul. Allow Loss-CO2</t>
  </si>
  <si>
    <t>Inc Tax, Oth Inc &amp; Ded - State</t>
  </si>
  <si>
    <t>Inc Tax Oth Inc  Ded - State</t>
  </si>
  <si>
    <t>Inc Tax, Oth Inc&amp;Ded-Federal</t>
  </si>
  <si>
    <t>Prov Def I/T Oth I&amp;D - Federal</t>
  </si>
  <si>
    <t>Prv Def I/T-Cr Oth I&amp;D-Fed</t>
  </si>
  <si>
    <t>Int on LTD - Sen Unsec Notes</t>
  </si>
  <si>
    <t>Interest Exp - Assoc Non-CBP</t>
  </si>
  <si>
    <t>Int to Assoc Co - CBP</t>
  </si>
  <si>
    <t>Lines Of Credit</t>
  </si>
  <si>
    <t>Amrtz Dscnt&amp;Exp-Sn Unsec Note</t>
  </si>
  <si>
    <t>Amrtz Loss Rcquired Debt-Dbnt</t>
  </si>
  <si>
    <t>Other Interest Expense</t>
  </si>
  <si>
    <t>Interest on Customer Deposits</t>
  </si>
  <si>
    <t>Interest Expense - Federal Tax</t>
  </si>
  <si>
    <t>Interest Expense - State Tax</t>
  </si>
  <si>
    <t>Allw Brrwed Fnds Used Cnstr-Cr</t>
  </si>
  <si>
    <t>2011-06-30</t>
  </si>
  <si>
    <t>S144234</t>
  </si>
  <si>
    <t>GLR2100V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</si>
  <si>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</si>
  <si>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</si>
  <si>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</si>
  <si>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</si>
  <si>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</si>
  <si>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</si>
  <si>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</si>
  <si>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</si>
  <si>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%,ATF,FACCOUNT</t>
  </si>
  <si>
    <t>%,ATT,FDESCR,UDESCR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</si>
  <si>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</si>
  <si>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</si>
  <si>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</si>
  <si>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</si>
  <si>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</si>
  <si>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</si>
  <si>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</si>
  <si>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</si>
  <si>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</si>
  <si>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</si>
  <si>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</si>
  <si>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</si>
  <si>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</si>
  <si>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</si>
  <si>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</si>
  <si>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</si>
  <si>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</si>
  <si>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</si>
  <si>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</si>
  <si>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</si>
  <si>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</si>
  <si>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</si>
  <si>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</si>
  <si>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</si>
  <si>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</si>
  <si>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</si>
  <si>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</si>
  <si>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</si>
  <si>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</si>
  <si>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</si>
  <si>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</si>
  <si>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</si>
  <si>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</si>
  <si>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</si>
  <si>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</si>
  <si>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</si>
  <si>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</si>
  <si>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</si>
  <si>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</si>
  <si>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</si>
  <si>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</si>
  <si>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</si>
  <si>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</si>
  <si>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</si>
  <si>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</si>
  <si>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%,LACTUALS,SPER</t>
  </si>
  <si>
    <t>%,LACTUALS,SPER-1YR</t>
  </si>
  <si>
    <t>%,C</t>
  </si>
  <si>
    <t>Comparative Income Statement</t>
  </si>
  <si>
    <t>ONE MONTH ENDED</t>
  </si>
  <si>
    <t>THREE MONTHS ENDED</t>
  </si>
  <si>
    <t>YEAR TO DATE</t>
  </si>
  <si>
    <t>TWELVE MONTHS ENDED</t>
  </si>
  <si>
    <t>$</t>
  </si>
  <si>
    <t>%</t>
  </si>
  <si>
    <t>%,R,FACCOUNT,TPRPT_ACCOUNT,NNET_OPRATNG_REVENUE</t>
  </si>
  <si>
    <t>%,FACCOUNT,TPRPT_ACCOUNT,XDYYNYN00,NPURCH_PWR_NON_AFFIL</t>
  </si>
  <si>
    <t>%,FACCOUNT,TPRPT_ACCOUNT,XDYYNYN00,NPURCHASED_PWR_AFFIL</t>
  </si>
  <si>
    <t>%,FACCOUNT,TPRPT_ACCOUNT,X,NOTHER_OPERATION</t>
  </si>
  <si>
    <t>%,FACCOUNT,TPRPT_ACCOUNT,X,NMAINTENANCE</t>
  </si>
  <si>
    <t>%,FACCOUNT,TPRPT_ACCOUNT,NFUEL_&amp;_PURCH_POWER,NMAINTENANCE,NOTHER_OPERATION</t>
  </si>
  <si>
    <t>%,FACCOUNT,TPRPT_ACCOUNT,X,NTAXES_OTH_THAN_INC</t>
  </si>
  <si>
    <t>%,FACCOUNT,TPRPT_ACCOUNT,X,NFEDERAL_INCOME_TAXES</t>
  </si>
  <si>
    <t>%,FACCOUNT,TPRPT_ACCOUNT,NOPERATING_EXPENSES</t>
  </si>
  <si>
    <t>%,R,FACCOUNT,TPRPT_ACCOUNT,NNET_ELEC_OPER_INC</t>
  </si>
  <si>
    <t>NET OPERATING INCOME</t>
  </si>
  <si>
    <t>%,R,FACCOUNT,TPRPT_ACCOUNT,NOTH_INC_&amp;_(DEDUCT)</t>
  </si>
  <si>
    <t>%,R,FACCOUNT,TPRPT_ACCOUNT,NINC_BFR_INTRST_CHRGS</t>
  </si>
  <si>
    <t>INCOME BEFORE INTEREST CHARGES</t>
  </si>
  <si>
    <t>%,FACCOUNT,TPRPT_ACCOUNT,X,NINT_LONG-TERM_DEBT</t>
  </si>
  <si>
    <t>%,FACCOUNT,TPRPT_ACCOUNT,X,NINT_STD_AFFIL</t>
  </si>
  <si>
    <t>%,FACCOUNT,TPRPT_ACCOUNT,X,NINT_STD_NONAFFIL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</si>
  <si>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</si>
  <si>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</si>
  <si>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</si>
  <si>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</si>
  <si>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</si>
  <si>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%,FACCOUNT,TPRPT_ACCOUNT,X,NAFUDC-BRWD_FUNDS-CR</t>
  </si>
  <si>
    <t>%,FACCOUNT,TPRPT_ACCOUNT,NNET_INTEREST_CHRGS</t>
  </si>
  <si>
    <t>%,R,FACCOUNT,TPRPT_ACCOUNT,X,NEXTRAORDINARY_DEDUCT,NEXTRAORDINARY_INCOME,NINC_TAX_EXTRORDINARY</t>
  </si>
  <si>
    <t>%,R,FACCOUNT,TPRPT_ACCOUNT,NNET_INCOME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</si>
  <si>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</si>
  <si>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</si>
  <si>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</si>
  <si>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</si>
  <si>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</si>
  <si>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</si>
  <si>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</si>
  <si>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</si>
  <si>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</si>
  <si>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</si>
  <si>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</si>
  <si>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</si>
  <si>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</si>
  <si>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</si>
  <si>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</si>
  <si>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</si>
  <si>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</si>
  <si>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</si>
  <si>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Fuel</t>
  </si>
  <si>
    <t>Purchased Power Affiliated</t>
  </si>
  <si>
    <t>Maintenance</t>
  </si>
  <si>
    <t>Depreciation and Amortization</t>
  </si>
  <si>
    <t>Taxes Other Than Income Taxes</t>
  </si>
  <si>
    <t>Federal Income Taxes</t>
  </si>
  <si>
    <t>State, Local and Foreign Income Taxes</t>
  </si>
  <si>
    <t>Other Income</t>
  </si>
  <si>
    <t>Other Income Deductions</t>
  </si>
  <si>
    <t>Income Taxes Applicable to Other Inc/Ded</t>
  </si>
  <si>
    <t>Interest on Long Term Debt</t>
  </si>
  <si>
    <t>Interest on Short Term Debt - Affiliated</t>
  </si>
  <si>
    <t>Interest on Short Term Debt - NonAffiliated</t>
  </si>
  <si>
    <t>Amortization of Loss on Reacquired Debt</t>
  </si>
  <si>
    <t>Amortization of Gain on Reacquired Debt</t>
  </si>
  <si>
    <t>Other Interest Charges</t>
  </si>
  <si>
    <t>Preferred Stock Dividend Requirements</t>
  </si>
  <si>
    <t>NET INCOME BEFORE PREFERRED STOCK</t>
  </si>
  <si>
    <t>NET INCOME - EARNINGS FOR COMMON STOCK</t>
  </si>
  <si>
    <t>Total Operations and Maintenance</t>
  </si>
  <si>
    <t>Variance</t>
  </si>
  <si>
    <t>Total Operating Expenses</t>
  </si>
  <si>
    <t>Interest Charges</t>
  </si>
  <si>
    <t>AFUDC Borrrowed Funds</t>
  </si>
  <si>
    <t>Net Interest Charges</t>
  </si>
  <si>
    <t>Net Extraordinary Items</t>
  </si>
  <si>
    <t>Amortization of Debt Disc, Prem &amp; Exp</t>
  </si>
  <si>
    <t>Operations</t>
  </si>
  <si>
    <t>Residential Sales</t>
  </si>
  <si>
    <t>Other Retail Sales</t>
  </si>
  <si>
    <t xml:space="preserve">  </t>
  </si>
  <si>
    <t/>
  </si>
  <si>
    <t>Aff</t>
  </si>
  <si>
    <t>NonAff</t>
  </si>
  <si>
    <t>Affiliated Sales</t>
  </si>
  <si>
    <t>Provision for Refund - NonAffiliated</t>
  </si>
  <si>
    <t>Provision for Refund - Affiliated</t>
  </si>
  <si>
    <t>Other Electric Revenues</t>
  </si>
  <si>
    <t>Other Electric Revenues - NonAffiliated</t>
  </si>
  <si>
    <t>Other Electric Revenues - Affiliated</t>
  </si>
  <si>
    <t>Rent from Electric Property</t>
  </si>
  <si>
    <t>Miscellaneous Revenues - NonAffiliated</t>
  </si>
  <si>
    <t>Miscellaneous Revenues - Affiliated</t>
  </si>
  <si>
    <t>Miscellaneous Revenues</t>
  </si>
  <si>
    <t>Retail Sales</t>
  </si>
  <si>
    <t>Sales for Resale</t>
  </si>
  <si>
    <t>Sales of Electricity</t>
  </si>
  <si>
    <t>Provision for Refund</t>
  </si>
  <si>
    <t>%,R,FACCOUNT,TPRPT_ACCOUNT,XDYYNYN00,NRESIDENTIAL_SALES</t>
  </si>
  <si>
    <t>%,R,FACCOUNT,TPRPT_ACCOUNT,X,NCOMMER_&amp;_INDUS_SALES</t>
  </si>
  <si>
    <t>%,R,FACCOUNT,TPRPT_ACCOUNT,X,NAFFILIATED_SALES</t>
  </si>
  <si>
    <t>%,R,FACCOUNT,TPRPT_ACCOUNT,X,NOTHER_RETAIL</t>
  </si>
  <si>
    <t>%,R,FACCOUNT,TPRPT_ACCOUNT,NAFFILIATED_SALES,NRETAIL_SALES</t>
  </si>
  <si>
    <t>%,R,FACCOUNT,TPRPT_ACCOUNT,X,NNONAFFILIATED</t>
  </si>
  <si>
    <t>%,R,FACCOUNT,TPRPT_ACCOUNT,X,NAFFILIATED_CO</t>
  </si>
  <si>
    <t>%,R,FACCOUNT,TPRPT_ACCOUNT,NTOT_SALES_FOR_RESALE,NAFFILIATED_CO</t>
  </si>
  <si>
    <t>%,R,FACCOUNT,TPRPT_ACCOUNT,NRETAIL_SALES,NTOT_SALES_FOR_RESALE,NAFFILIATED_SALES,NAFFILIATED_CO</t>
  </si>
  <si>
    <t>%,R,FACCOUNT,TPRPT_ACCOUNT,X,NPROV_REFUND_NONAFIL</t>
  </si>
  <si>
    <t>%,R,FACCOUNT,TPRPT_ACCOUNT,X,NPROV_REFUND_AFFIL</t>
  </si>
  <si>
    <t>%,R,FACCOUNT,TPRPT_ACCOUNT,NRETAIL_SALES,NTOT_SALES_FOR_RESALE,NPROV_FOR_RATE_REFUND,NAFFILIATED_SALES,NAFFILIATED_CO</t>
  </si>
  <si>
    <t>%,R,FACCOUNT,TPRPT_ACCOUNT,XDYYNYN00,NOTHER_ELECTRIC_REV</t>
  </si>
  <si>
    <t>%,R,FACCOUNT,TPRPT_ACCOUNT,XDYYNYN00,NOTHER_ELEC_REV_AFFIL</t>
  </si>
  <si>
    <t>%,R,FACCOUNT,TPRPT_ACCOUNT,X,NRENT_ELEC_PROPERTY</t>
  </si>
  <si>
    <t>%,R,FACCOUNT,TPRPT_ACCOUNT,X,NRENT_ELEC_PROP_AFFIL</t>
  </si>
  <si>
    <t>%,R,FACCOUNT,TPRPT_ACCOUNT,XDYYNYN00,NMISC_REVENUES</t>
  </si>
  <si>
    <t>%,R,FACCOUNT,TPRPT_ACCOUNT,XDYYNYN00,NMISC_SERV_REV_AFFIL</t>
  </si>
  <si>
    <t>%,R,FACCOUNT,TPRPT_ACCOUNT,X,N(GAIN)_LOSS_ALLOW</t>
  </si>
  <si>
    <t>Sales of Electricity after Refund</t>
  </si>
  <si>
    <t>TOTAL NET OPERATING REVENUE</t>
  </si>
  <si>
    <t>%,R,FACCOUNT,TPRPT_ACCOUNT,NPROV_FOR_RATE_REFUND</t>
  </si>
  <si>
    <t>%,R,FACCOUNT,TPRPT_ACCOUNT,NOTHER_ELECTRIC_REV,NOTHER_ELEC_REV_AFFIL</t>
  </si>
  <si>
    <t>%,R,FACCOUNT,TPRPT_ACCOUNT,NRENT_ELEC_PROPERTY,NRENT_ELEC_PROP_AFFIL</t>
  </si>
  <si>
    <t>%,R,FACCOUNT,TPRPT_ACCOUNT,NMISC_REVENUES,NMISC_SERV_REV_AFFIL</t>
  </si>
  <si>
    <t>%,R,FACCOUNT,TPRPT_ACCOUNT,N(GAIN)_LOSS_ALLOW</t>
  </si>
  <si>
    <t>Fuel - Steam Power</t>
  </si>
  <si>
    <t>Fuel - Nuclear Power</t>
  </si>
  <si>
    <t>Fuel - Other Power</t>
  </si>
  <si>
    <t>Depreciation</t>
  </si>
  <si>
    <t>Amortization</t>
  </si>
  <si>
    <t>AFUDC</t>
  </si>
  <si>
    <t>Equity Earnings of Subsidiary</t>
  </si>
  <si>
    <t>Interest Dividend Income</t>
  </si>
  <si>
    <t>Other Net NonOperating Income</t>
  </si>
  <si>
    <t>%,R,FACCOUNT,TPRPT_ACCOUNT,XDYYNYN00,NAOFUDC</t>
  </si>
  <si>
    <t>%,R,FACCOUNT,TPRPT_ACCOUNT,XDYYNYN00,NEQTY_ERNGS_SUBS</t>
  </si>
  <si>
    <t>%,R,FACCOUNT,TPRPT_ACCOUNT,XDYYNYN00,NINTRST_DIV_INCOME</t>
  </si>
  <si>
    <t>%,R,FACCOUNT,TPRPT_ACCOUNT,XDYYNYN00,NGAIN_DISPOS_PROP</t>
  </si>
  <si>
    <t>%,FACCOUNT,TPRPT_ACCOUNT,NDEPRECIATION_&amp;_AMORT</t>
  </si>
  <si>
    <t>%,FACCOUNT,TPRPT_ACCOUNT,X,NPS_DIVID_REQUIREMENT,FCURRENCY_CD,V</t>
  </si>
  <si>
    <t>%,FACCOUNT,TPRPT_ACCOUNT,X,N4040_AMORTIZATION</t>
  </si>
  <si>
    <t>%,FACCOUNT,TPRPT_ACCOUNT,X,N4050_AMORTIZATION</t>
  </si>
  <si>
    <t>%,FACCOUNT,TPRPT_ACCOUNT,X,N4060_AMORTIZATION</t>
  </si>
  <si>
    <t>%,FACCOUNT,TPRPT_ACCOUNT,X,N4070_AMORTIZATION</t>
  </si>
  <si>
    <t>%,FACCOUNT,TPRPT_ACCOUNT,X,N4073_REGULATORY_DR,N4074_REGULATORY_CR</t>
  </si>
  <si>
    <t>Amortization of Other Electric Plant - 404</t>
  </si>
  <si>
    <t>Amortization of Electrical Plant - 403</t>
  </si>
  <si>
    <t>Amortization of Electric Plant Acq Adj - 406</t>
  </si>
  <si>
    <t>Amortization of Property Losses - 407</t>
  </si>
  <si>
    <t>Amortization of Reg Debits and Credits</t>
  </si>
  <si>
    <t>%,R,FACCOUNT,TPRPT_ACCOUNT,X,NMDSE_JOBB_CONT_WRK</t>
  </si>
  <si>
    <t>%,R,FACCOUNT,TPRPT_ACCOUNT,X,NNON_UTILITY_OPER</t>
  </si>
  <si>
    <t>%,R,FACCOUNT,TPRPT_ACCOUNT,X,NNONOP_RNTL_INC</t>
  </si>
  <si>
    <t>%,R,FACCOUNT,TPRPT_ACCOUNT,X,NMISC_NONOP_INC</t>
  </si>
  <si>
    <t>Merchandise Jobbing</t>
  </si>
  <si>
    <t>Net Revenue - Non Utility</t>
  </si>
  <si>
    <t>%,R,FACCOUNT,TPRPT_ACCOUNT,NTOTAL_OTHER_INCOME</t>
  </si>
  <si>
    <t>%,R,FACCOUNT,TPRPT_ACCOUNT,NOTHR_NONOP_INC</t>
  </si>
  <si>
    <t>Miscellaneous Amortization</t>
  </si>
  <si>
    <t>Miscellaneous Income Deductions</t>
  </si>
  <si>
    <t>State Income Tax - Other Inc/Ded</t>
  </si>
  <si>
    <t>Local Income Tax - Other Inc/Ded</t>
  </si>
  <si>
    <t>Foreign Income Tax - Other Inc/Ded</t>
  </si>
  <si>
    <t>Taxes Other than Income - Other Inc/Ded</t>
  </si>
  <si>
    <t>%,R,FACCOUNT,TPRPT_ACCOUNT,NTOTAL_OI_DEDUCTIONS</t>
  </si>
  <si>
    <t>%,R,FACCOUNT,TPRPT_ACCOUNT,NTOTAL_TAXES_OI&amp;D</t>
  </si>
  <si>
    <t>%,LACTUALS,SYTD</t>
  </si>
  <si>
    <t>%,LACTUALS,SYTD-1YR</t>
  </si>
  <si>
    <t>%,LACTUALS,SQTR</t>
  </si>
  <si>
    <t>%,LACTUALS,SQTR-1YR</t>
  </si>
  <si>
    <t>%,LACTUALS,SROLNG12-1Y</t>
  </si>
  <si>
    <t>%,LACTUALS,SROLLING12</t>
  </si>
  <si>
    <t>Commercial and Industrial Sales</t>
  </si>
  <si>
    <t>Sales for Resale - NonAffiliated</t>
  </si>
  <si>
    <t>Sales for Resale - Affiliated</t>
  </si>
  <si>
    <t>Rent from Electric Property - NonAffiliated</t>
  </si>
  <si>
    <t>Rent from Electric Property - Affiliated</t>
  </si>
  <si>
    <t>Gain on Disposition of Property</t>
  </si>
  <si>
    <t>Loss On Disposition of Property</t>
  </si>
  <si>
    <t>Gain (Loss) Disposition of Allowances</t>
  </si>
  <si>
    <t>Purchased Power NonAffiliated</t>
  </si>
  <si>
    <t>NonOperating Rental Income</t>
  </si>
  <si>
    <t>Miscellaneous NonOperating Income</t>
  </si>
  <si>
    <t>Net Other Income and Deductions</t>
  </si>
  <si>
    <t>Federal Income Tax - Other Inc/Ded</t>
  </si>
  <si>
    <t>%,FACCOUNT,TPRPT_ACCOUNT,XDYYNYN00,NDEPRECIATION</t>
  </si>
  <si>
    <t>%,FACCOUNT,TPRPT_ACCOUNT,NAMORTIZATION</t>
  </si>
  <si>
    <t>%,FACCOUNT,TPRPT_ACCOUNT,XDYYNYN00,NSTEAM_POWER_FUEL</t>
  </si>
  <si>
    <t>%,FACCOUNT,TPRPT_ACCOUNT,XDYYNYN00,NNUCL_FUEL</t>
  </si>
  <si>
    <t>%,FACCOUNT,TPRPT_ACCOUNT,XDYYNYN00,NOTHER_POWER_FUEL</t>
  </si>
  <si>
    <t>%,FACCOUNT,TPRPT_ACCOUNT,NFUEL_FOR_ELEC_GEN</t>
  </si>
  <si>
    <t>Operator</t>
  </si>
  <si>
    <t>%,FACCOUNT,TPRPT_ACCOUNT,X,NSTATE_INCOME_TAXES,NLOCAL_INCOME_TAXES,NFOREIGN_INCOME_TAXES</t>
  </si>
  <si>
    <t>%,R,FACCOUNT,TPRPT_ACCOUNT,X,NFEDERAL_INC_TAX_OI&amp;D</t>
  </si>
  <si>
    <t>%,R,FACCOUNT,TPRPT_ACCOUNT,X,NFOREIGN_INC_TAX_OI&amp;D</t>
  </si>
  <si>
    <t>%,R,FACCOUNT,TPRPT_ACCOUNT,X,NLOCAL_INC_TAX_OI&amp;D</t>
  </si>
  <si>
    <t>%,R,FACCOUNT,TPRPT_ACCOUNT,X,NSTATE_INC_TAX_OI&amp;D</t>
  </si>
  <si>
    <t>%,R,FACCOUNT,TPRPT_ACCOUNT,X,NTAXES_OTIT_OI&amp;D</t>
  </si>
  <si>
    <t>%,R,FACCOUNT,TPRPT_ACCOUNT,X,NLOSS_DISPOS_PROP</t>
  </si>
  <si>
    <t>%,R,FACCOUNT,TPRPT_ACCOUNT,X,NMISC_AMORTIZATION</t>
  </si>
  <si>
    <t>%,R,FACCOUNT,TPRPT_ACCOUNT,X,NMISC_INCOME_DEDUCTS</t>
  </si>
  <si>
    <t>PRPT_ACCOUNT</t>
  </si>
  <si>
    <t>Scope-based</t>
  </si>
  <si>
    <t>Regulated style Comparative Income Statement</t>
  </si>
  <si>
    <t>Income Statement</t>
  </si>
  <si>
    <t>Regulatory (FERC) style Comparative Income Statement</t>
  </si>
  <si>
    <t>Acct:   PRPT_ACCOUNT
BU:     Scope-based
Sunset: 12/4/2011 1:00:00 AM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</si>
  <si>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</si>
  <si>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</si>
  <si>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</si>
  <si>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</si>
  <si>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</si>
  <si>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</si>
  <si>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</si>
  <si>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</si>
  <si>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</si>
  <si>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</si>
  <si>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</si>
  <si>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</si>
  <si>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</si>
  <si>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</si>
  <si>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</si>
  <si>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</si>
  <si>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</si>
  <si>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</si>
  <si>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</si>
  <si>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</si>
  <si>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</si>
  <si>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</si>
  <si>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</si>
  <si>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</si>
  <si>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</si>
  <si>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</si>
  <si>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</si>
  <si>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</si>
  <si>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</si>
  <si>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</si>
  <si>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</si>
  <si>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</si>
  <si>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</si>
  <si>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</si>
  <si>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</si>
  <si>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</si>
  <si>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</si>
  <si>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</si>
  <si>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</si>
  <si>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</si>
  <si>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</si>
  <si>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</si>
  <si>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</si>
  <si>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</si>
  <si>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</si>
  <si>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</si>
  <si>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</si>
  <si>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</si>
  <si>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</si>
  <si>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</si>
  <si>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</si>
  <si>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</si>
  <si>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</si>
  <si>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</si>
  <si>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</si>
  <si>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</si>
  <si>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</si>
  <si>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</si>
  <si>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</si>
  <si>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</si>
  <si>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%,V4470066</t>
  </si>
  <si>
    <t>4470066</t>
  </si>
  <si>
    <t>PWR Trding Trans Exp-NonAssoc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</si>
  <si>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</si>
  <si>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</si>
  <si>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</si>
  <si>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</si>
  <si>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</si>
  <si>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</si>
  <si>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</si>
  <si>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</si>
  <si>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</si>
  <si>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%,V4470091</t>
  </si>
  <si>
    <t>4470091</t>
  </si>
  <si>
    <t>PJM Explicit Congestion OSS</t>
  </si>
  <si>
    <t>%,V4470093</t>
  </si>
  <si>
    <t>4470093</t>
  </si>
  <si>
    <t>PJM Implicit Congestion-LSE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</si>
  <si>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</si>
  <si>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</si>
  <si>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</si>
  <si>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</si>
  <si>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</si>
  <si>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</si>
  <si>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</si>
  <si>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</si>
  <si>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</si>
  <si>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</si>
  <si>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</si>
  <si>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</si>
  <si>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</si>
  <si>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</si>
  <si>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</si>
  <si>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</si>
  <si>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</si>
  <si>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</si>
  <si>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</si>
  <si>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</si>
  <si>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</si>
  <si>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</si>
  <si>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</si>
  <si>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</si>
  <si>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</si>
  <si>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</si>
  <si>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</si>
  <si>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</si>
  <si>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</si>
  <si>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</si>
  <si>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</si>
  <si>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</si>
  <si>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</si>
  <si>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</si>
  <si>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</si>
  <si>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</si>
  <si>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</si>
  <si>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</si>
  <si>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</si>
  <si>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</si>
  <si>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</si>
  <si>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</si>
  <si>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</si>
  <si>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</si>
  <si>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</si>
  <si>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</si>
  <si>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</si>
  <si>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Non-Trading Bookout Purch-OSS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</si>
  <si>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</si>
  <si>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</si>
  <si>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</si>
  <si>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</si>
  <si>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</si>
  <si>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</si>
  <si>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</si>
  <si>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</si>
  <si>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</si>
  <si>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</si>
  <si>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</si>
  <si>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</si>
  <si>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</si>
  <si>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</si>
  <si>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</si>
  <si>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</si>
  <si>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</si>
  <si>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</si>
  <si>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</si>
  <si>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</si>
  <si>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</si>
  <si>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</si>
  <si>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</si>
  <si>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</si>
  <si>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</si>
  <si>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</si>
  <si>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</si>
  <si>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</si>
  <si>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</si>
  <si>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</si>
  <si>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%,V4470170</t>
  </si>
  <si>
    <t>4470170</t>
  </si>
  <si>
    <t>Non-ECR Auction Sales-OSS</t>
  </si>
  <si>
    <t>%,V4470174</t>
  </si>
  <si>
    <t>4470174</t>
  </si>
  <si>
    <t>PJM Whlse FTR Rev - OSS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</si>
  <si>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</si>
  <si>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</si>
  <si>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</si>
  <si>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</si>
  <si>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</si>
  <si>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</si>
  <si>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</si>
  <si>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</si>
  <si>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</si>
  <si>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</si>
  <si>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</si>
  <si>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</si>
  <si>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</si>
  <si>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</si>
  <si>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</si>
  <si>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</si>
  <si>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</si>
  <si>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</si>
  <si>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</si>
  <si>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</si>
  <si>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</si>
  <si>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</si>
  <si>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</si>
  <si>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</si>
  <si>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</si>
  <si>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</si>
  <si>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</si>
  <si>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</si>
  <si>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</si>
  <si>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</si>
  <si>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</si>
  <si>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</si>
  <si>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</si>
  <si>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</si>
  <si>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</si>
  <si>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</si>
  <si>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%,V4470216</t>
  </si>
  <si>
    <t>4470216</t>
  </si>
  <si>
    <t>PJM Explicit Loss not in ECR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</si>
  <si>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</si>
  <si>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</si>
  <si>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</si>
  <si>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</si>
  <si>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</si>
  <si>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</si>
  <si>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</si>
  <si>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</si>
  <si>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</si>
  <si>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</si>
  <si>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</si>
  <si>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</si>
  <si>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</si>
  <si>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</si>
  <si>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</si>
  <si>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</si>
  <si>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</si>
  <si>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</si>
  <si>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</si>
  <si>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</si>
  <si>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</si>
  <si>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</si>
  <si>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</si>
  <si>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</si>
  <si>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</si>
  <si>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</si>
  <si>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</si>
  <si>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</si>
  <si>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</si>
  <si>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</si>
  <si>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%,V4560109</t>
  </si>
  <si>
    <t>4560109</t>
  </si>
  <si>
    <t>Interest Rate Swaps-Coal</t>
  </si>
  <si>
    <t>%,V4560111</t>
  </si>
  <si>
    <t>4560111</t>
  </si>
  <si>
    <t>MTM Aff GL Coal Trading</t>
  </si>
  <si>
    <t>%,V4560112</t>
  </si>
  <si>
    <t>4560112</t>
  </si>
  <si>
    <t>Realized GL Coal Trading-Affil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</si>
  <si>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</si>
  <si>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</si>
  <si>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</si>
  <si>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</si>
  <si>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</si>
  <si>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</si>
  <si>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%,V4561004</t>
  </si>
  <si>
    <t>4561004</t>
  </si>
  <si>
    <t>SECA Transmission Rev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</si>
  <si>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</si>
  <si>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</si>
  <si>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</si>
  <si>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</si>
  <si>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</si>
  <si>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</si>
  <si>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</si>
  <si>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</si>
  <si>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</si>
  <si>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</si>
  <si>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</si>
  <si>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</si>
  <si>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%,V4561028</t>
  </si>
  <si>
    <t>4561028</t>
  </si>
  <si>
    <t>PJM Pow Fac Cre Rev Whsl Cu-NA</t>
  </si>
  <si>
    <t>%,V4561029</t>
  </si>
  <si>
    <t>4561029</t>
  </si>
  <si>
    <t>PJM NITS Revenue Whsl Cus-NAff</t>
  </si>
  <si>
    <t>%,V4561030</t>
  </si>
  <si>
    <t>4561030</t>
  </si>
  <si>
    <t>PJM TO Serv Rev Whls Cus-NAff</t>
  </si>
  <si>
    <t>%,V4561058</t>
  </si>
  <si>
    <t>4561058</t>
  </si>
  <si>
    <t>NonAffil PJM Trans Enhncmt Rev</t>
  </si>
  <si>
    <t>%,V4561061</t>
  </si>
  <si>
    <t>4561061</t>
  </si>
  <si>
    <t>NAff PJM RTEP Rev for Whsl-FR</t>
  </si>
  <si>
    <t>%,V4561031</t>
  </si>
  <si>
    <t>4561031</t>
  </si>
  <si>
    <t>GFA Trans Base Rev Unb - Aff</t>
  </si>
  <si>
    <t>%,V4561032</t>
  </si>
  <si>
    <t>4561032</t>
  </si>
  <si>
    <t>GFA Trans Ancillary Rev - Aff</t>
  </si>
  <si>
    <t>%,V4561033</t>
  </si>
  <si>
    <t>4561033</t>
  </si>
  <si>
    <t>PJM NITS Revenue - Affiliated</t>
  </si>
  <si>
    <t>%,V4561034</t>
  </si>
  <si>
    <t>4561034</t>
  </si>
  <si>
    <t>PJM TO Adm. Serv Rev - Aff</t>
  </si>
  <si>
    <t>%,V4561035</t>
  </si>
  <si>
    <t>4561035</t>
  </si>
  <si>
    <t>PJM Affiliated Trans NITS Cost</t>
  </si>
  <si>
    <t>%,V4561036</t>
  </si>
  <si>
    <t>4561036</t>
  </si>
  <si>
    <t>PJM Affiliated Trans TO Cost</t>
  </si>
  <si>
    <t>%,V4561059</t>
  </si>
  <si>
    <t>4561059</t>
  </si>
  <si>
    <t>Affil PJM Trans Enhancmnt Rev</t>
  </si>
  <si>
    <t>%,V4561060</t>
  </si>
  <si>
    <t>4561060</t>
  </si>
  <si>
    <t>Affil PJM Trans Enhancmnt Cost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</si>
  <si>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</si>
  <si>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</si>
  <si>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</si>
  <si>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</si>
  <si>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</si>
  <si>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</si>
  <si>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%,V4540001</t>
  </si>
  <si>
    <t>4540001</t>
  </si>
  <si>
    <t>Rent From Elect Property - Af</t>
  </si>
  <si>
    <t>%,V4500000</t>
  </si>
  <si>
    <t>4500000</t>
  </si>
  <si>
    <t>Forfeited Discounts</t>
  </si>
  <si>
    <t>%,V4510001</t>
  </si>
  <si>
    <t>4510001</t>
  </si>
  <si>
    <t>Misc Service Rev - Nonaffil</t>
  </si>
  <si>
    <t>%,V4118002</t>
  </si>
  <si>
    <t>4118002</t>
  </si>
  <si>
    <t>Comp. Allow. Gains SO2</t>
  </si>
  <si>
    <t>%,V5010000</t>
  </si>
  <si>
    <t>5010000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</si>
  <si>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</si>
  <si>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</si>
  <si>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</si>
  <si>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</si>
  <si>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</si>
  <si>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</si>
  <si>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</si>
  <si>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</si>
  <si>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</si>
  <si>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</si>
  <si>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</si>
  <si>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</si>
  <si>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</si>
  <si>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</si>
  <si>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</si>
  <si>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%,V5550001</t>
  </si>
  <si>
    <t>5550001</t>
  </si>
  <si>
    <t>%,V5550023</t>
  </si>
  <si>
    <t>5550023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</si>
  <si>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</si>
  <si>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</si>
  <si>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</si>
  <si>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</si>
  <si>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</si>
  <si>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</si>
  <si>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</si>
  <si>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</si>
  <si>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</si>
  <si>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</si>
  <si>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</si>
  <si>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</si>
  <si>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</si>
  <si>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</si>
  <si>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</si>
  <si>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</si>
  <si>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</si>
  <si>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</si>
  <si>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</si>
  <si>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</si>
  <si>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</si>
  <si>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</si>
  <si>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</si>
  <si>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</si>
  <si>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</si>
  <si>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</si>
  <si>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</si>
  <si>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</si>
  <si>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</si>
  <si>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</si>
  <si>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</si>
  <si>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</si>
  <si>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</si>
  <si>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</si>
  <si>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</si>
  <si>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</si>
  <si>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%,V5550094</t>
  </si>
  <si>
    <t>5550094</t>
  </si>
  <si>
    <t>%,V5550096</t>
  </si>
  <si>
    <t>5550096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</si>
  <si>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</si>
  <si>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</si>
  <si>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</si>
  <si>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</si>
  <si>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</si>
  <si>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</si>
  <si>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</si>
  <si>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</si>
  <si>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%,V5550107</t>
  </si>
  <si>
    <t>5550107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</si>
  <si>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</si>
  <si>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</si>
  <si>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</si>
  <si>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</si>
  <si>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</si>
  <si>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</si>
  <si>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</si>
  <si>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</si>
  <si>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</si>
  <si>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</si>
  <si>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</si>
  <si>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</si>
  <si>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</si>
  <si>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</si>
  <si>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</si>
  <si>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</si>
  <si>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</si>
  <si>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</si>
  <si>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</si>
  <si>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</si>
  <si>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</si>
  <si>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</si>
  <si>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</si>
  <si>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</si>
  <si>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%,V5020004</t>
  </si>
  <si>
    <t>5020004</t>
  </si>
  <si>
    <t>%,V5020008</t>
  </si>
  <si>
    <t>5020008</t>
  </si>
  <si>
    <t>%,V5020025</t>
  </si>
  <si>
    <t>5020025</t>
  </si>
  <si>
    <t>%,V5050000</t>
  </si>
  <si>
    <t>5050000</t>
  </si>
  <si>
    <t>%,V5060000</t>
  </si>
  <si>
    <t>5060000</t>
  </si>
  <si>
    <t>%,V5060002</t>
  </si>
  <si>
    <t>5060002</t>
  </si>
  <si>
    <t>%,V5060004</t>
  </si>
  <si>
    <t>5060004</t>
  </si>
  <si>
    <t>%,V5060006</t>
  </si>
  <si>
    <t>5060006</t>
  </si>
  <si>
    <t>%,V5060025</t>
  </si>
  <si>
    <t>5060025</t>
  </si>
  <si>
    <t>%,V5090000</t>
  </si>
  <si>
    <t>5090000</t>
  </si>
  <si>
    <t>%,V5090002</t>
  </si>
  <si>
    <t>5090002</t>
  </si>
  <si>
    <t>%,V5090005</t>
  </si>
  <si>
    <t>5090005</t>
  </si>
  <si>
    <t>%,V5560000</t>
  </si>
  <si>
    <t>5560000</t>
  </si>
  <si>
    <t>%,V5570000</t>
  </si>
  <si>
    <t>5570000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</si>
  <si>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</si>
  <si>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</si>
  <si>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</si>
  <si>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</si>
  <si>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</si>
  <si>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</si>
  <si>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</si>
  <si>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</si>
  <si>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</si>
  <si>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</si>
  <si>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</si>
  <si>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</si>
  <si>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</si>
  <si>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</si>
  <si>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</si>
  <si>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</si>
  <si>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</si>
  <si>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</si>
  <si>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</si>
  <si>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</si>
  <si>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</si>
  <si>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</si>
  <si>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</si>
  <si>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</si>
  <si>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</si>
  <si>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</si>
  <si>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</si>
  <si>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</si>
  <si>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</si>
  <si>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</si>
  <si>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</si>
  <si>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</si>
  <si>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%,V5640000</t>
  </si>
  <si>
    <t>5640000</t>
  </si>
  <si>
    <t>%,V5650002</t>
  </si>
  <si>
    <t>5650002</t>
  </si>
  <si>
    <t>%,V5650003</t>
  </si>
  <si>
    <t>5650003</t>
  </si>
  <si>
    <t>%,V5650012</t>
  </si>
  <si>
    <t>5650012</t>
  </si>
  <si>
    <t>%,V5650015</t>
  </si>
  <si>
    <t>5650015</t>
  </si>
  <si>
    <t>%,V5650016</t>
  </si>
  <si>
    <t>5650016</t>
  </si>
  <si>
    <t>%,V5650017</t>
  </si>
  <si>
    <t>5650017</t>
  </si>
  <si>
    <t>%,V5650018</t>
  </si>
  <si>
    <t>5650018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</si>
  <si>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</si>
  <si>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</si>
  <si>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</si>
  <si>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</si>
  <si>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</si>
  <si>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</si>
  <si>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</si>
  <si>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</si>
  <si>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</si>
  <si>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</si>
  <si>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</si>
  <si>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</si>
  <si>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</si>
  <si>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</si>
  <si>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</si>
  <si>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</si>
  <si>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</si>
  <si>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</si>
  <si>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</si>
  <si>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</si>
  <si>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</si>
  <si>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</si>
  <si>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</si>
  <si>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</si>
  <si>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</si>
  <si>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</si>
  <si>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</si>
  <si>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</si>
  <si>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</si>
  <si>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</si>
  <si>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</si>
  <si>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</si>
  <si>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</si>
  <si>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</si>
  <si>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</si>
  <si>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</si>
  <si>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</si>
  <si>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</si>
  <si>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</si>
  <si>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</si>
  <si>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</si>
  <si>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</si>
  <si>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</si>
  <si>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</si>
  <si>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</si>
  <si>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</si>
  <si>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</si>
  <si>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</si>
  <si>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</si>
  <si>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</si>
  <si>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</si>
  <si>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</si>
  <si>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</si>
  <si>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</si>
  <si>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</si>
  <si>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</si>
  <si>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</si>
  <si>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</si>
  <si>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</si>
  <si>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</si>
  <si>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</si>
  <si>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</si>
  <si>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</si>
  <si>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</si>
  <si>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</si>
  <si>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</si>
  <si>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</si>
  <si>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</si>
  <si>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</si>
  <si>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</si>
  <si>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%,V9080004</t>
  </si>
  <si>
    <t>9080004</t>
  </si>
  <si>
    <t>%,V9080009</t>
  </si>
  <si>
    <t>9080009</t>
  </si>
  <si>
    <t>%,V9090000</t>
  </si>
  <si>
    <t>9090000</t>
  </si>
  <si>
    <t>%,V9100000</t>
  </si>
  <si>
    <t>9100000</t>
  </si>
  <si>
    <t>%,V9110001</t>
  </si>
  <si>
    <t>9110001</t>
  </si>
  <si>
    <t>%,V9110002</t>
  </si>
  <si>
    <t>9110002</t>
  </si>
  <si>
    <t>%,V9200000</t>
  </si>
  <si>
    <t>9200000</t>
  </si>
  <si>
    <t>%,V9200003</t>
  </si>
  <si>
    <t>9200003</t>
  </si>
  <si>
    <t>%,V9210001</t>
  </si>
  <si>
    <t>9210001</t>
  </si>
  <si>
    <t>%,V9210003</t>
  </si>
  <si>
    <t>9210003</t>
  </si>
  <si>
    <t>%,V9210004</t>
  </si>
  <si>
    <t>9210004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</si>
  <si>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</si>
  <si>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</si>
  <si>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</si>
  <si>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</si>
  <si>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</si>
  <si>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</si>
  <si>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</si>
  <si>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</si>
  <si>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</si>
  <si>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</si>
  <si>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%,V9230001</t>
  </si>
  <si>
    <t>9230001</t>
  </si>
  <si>
    <t>%,V9230003</t>
  </si>
  <si>
    <t>9230003</t>
  </si>
  <si>
    <t>%,V9230127</t>
  </si>
  <si>
    <t>9230127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</si>
  <si>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</si>
  <si>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</si>
  <si>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</si>
  <si>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</si>
  <si>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</si>
  <si>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</si>
  <si>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</si>
  <si>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</si>
  <si>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</si>
  <si>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</si>
  <si>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</si>
  <si>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</si>
  <si>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</si>
  <si>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</si>
  <si>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</si>
  <si>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</si>
  <si>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</si>
  <si>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</si>
  <si>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</si>
  <si>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</si>
  <si>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</si>
  <si>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</si>
  <si>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</si>
  <si>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</si>
  <si>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</si>
  <si>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</si>
  <si>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</si>
  <si>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</si>
  <si>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</si>
  <si>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</si>
  <si>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</si>
  <si>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</si>
  <si>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</si>
  <si>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</si>
  <si>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</si>
  <si>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</si>
  <si>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</si>
  <si>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</si>
  <si>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</si>
  <si>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</si>
  <si>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</si>
  <si>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</si>
  <si>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</si>
  <si>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</si>
  <si>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</si>
  <si>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</si>
  <si>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</si>
  <si>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</si>
  <si>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</si>
  <si>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</si>
  <si>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</si>
  <si>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</si>
  <si>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</si>
  <si>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</si>
  <si>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</si>
  <si>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</si>
  <si>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</si>
  <si>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</si>
  <si>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</si>
  <si>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</si>
  <si>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</si>
  <si>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</si>
  <si>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</si>
  <si>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</si>
  <si>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</si>
  <si>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</si>
  <si>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</si>
  <si>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</si>
  <si>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</si>
  <si>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</si>
  <si>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%,V9301001</t>
  </si>
  <si>
    <t>9301001</t>
  </si>
  <si>
    <t>%,V9301002</t>
  </si>
  <si>
    <t>9301002</t>
  </si>
  <si>
    <t>%,V9301006</t>
  </si>
  <si>
    <t>9301006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</si>
  <si>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</si>
  <si>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</si>
  <si>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</si>
  <si>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</si>
  <si>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</si>
  <si>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</si>
  <si>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</si>
  <si>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</si>
  <si>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</si>
  <si>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</si>
  <si>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</si>
  <si>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</si>
  <si>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</si>
  <si>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</si>
  <si>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</si>
  <si>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</si>
  <si>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</si>
  <si>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</si>
  <si>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</si>
  <si>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</si>
  <si>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</si>
  <si>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</si>
  <si>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</si>
  <si>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</si>
  <si>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</si>
  <si>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</si>
  <si>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</si>
  <si>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</si>
  <si>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</si>
  <si>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</si>
  <si>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</si>
  <si>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</si>
  <si>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</si>
  <si>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</si>
  <si>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</si>
  <si>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</si>
  <si>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</si>
  <si>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</si>
  <si>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</si>
  <si>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</si>
  <si>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</si>
  <si>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</si>
  <si>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</si>
  <si>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</si>
  <si>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</si>
  <si>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</si>
  <si>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</si>
  <si>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</si>
  <si>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</si>
  <si>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</si>
  <si>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</si>
  <si>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</si>
  <si>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</si>
  <si>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</si>
  <si>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</si>
  <si>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</si>
  <si>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</si>
  <si>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</si>
  <si>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</si>
  <si>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</si>
  <si>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</si>
  <si>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</si>
  <si>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</si>
  <si>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</si>
  <si>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</si>
  <si>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</si>
  <si>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%,V5930010</t>
  </si>
  <si>
    <t>5930010</t>
  </si>
  <si>
    <t>%,V5930011</t>
  </si>
  <si>
    <t>5930011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</si>
  <si>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</si>
  <si>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</si>
  <si>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</si>
  <si>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</si>
  <si>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</si>
  <si>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</si>
  <si>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</si>
  <si>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</si>
  <si>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</si>
  <si>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</si>
  <si>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</si>
  <si>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</si>
  <si>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</si>
  <si>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</si>
  <si>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</si>
  <si>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</si>
  <si>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%,V9350006</t>
  </si>
  <si>
    <t>9350006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</si>
  <si>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</si>
  <si>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</si>
  <si>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</si>
  <si>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</si>
  <si>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</si>
  <si>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</si>
  <si>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</si>
  <si>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</si>
  <si>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%,V9350016</t>
  </si>
  <si>
    <t>9350016</t>
  </si>
  <si>
    <t>%,V4030001</t>
  </si>
  <si>
    <t>4030001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</si>
  <si>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</si>
  <si>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</si>
  <si>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</si>
  <si>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</si>
  <si>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</si>
  <si>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</si>
  <si>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</si>
  <si>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</si>
  <si>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</si>
  <si>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</si>
  <si>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%,V408100507</t>
  </si>
  <si>
    <t>408100507</t>
  </si>
  <si>
    <t>%,V408100508</t>
  </si>
  <si>
    <t>408100508</t>
  </si>
  <si>
    <t>%,V408100509</t>
  </si>
  <si>
    <t>408100509</t>
  </si>
  <si>
    <t>%,V408100510</t>
  </si>
  <si>
    <t>408100510</t>
  </si>
  <si>
    <t>%,V408100609</t>
  </si>
  <si>
    <t>408100609</t>
  </si>
  <si>
    <t>%,V408100610</t>
  </si>
  <si>
    <t>408100610</t>
  </si>
  <si>
    <t>%,V408100611</t>
  </si>
  <si>
    <t>408100611</t>
  </si>
  <si>
    <t>%,V4081007</t>
  </si>
  <si>
    <t>4081007</t>
  </si>
  <si>
    <t>%,V408100800</t>
  </si>
  <si>
    <t>408100800</t>
  </si>
  <si>
    <t>%,V408100808</t>
  </si>
  <si>
    <t>408100808</t>
  </si>
  <si>
    <t>%,V408100809</t>
  </si>
  <si>
    <t>408100809</t>
  </si>
  <si>
    <t>%,V408100810</t>
  </si>
  <si>
    <t>408100810</t>
  </si>
  <si>
    <t>%,V408100811</t>
  </si>
  <si>
    <t>408100811</t>
  </si>
  <si>
    <t>%,V408101409</t>
  </si>
  <si>
    <t>408101409</t>
  </si>
  <si>
    <t>%,V408101410</t>
  </si>
  <si>
    <t>408101410</t>
  </si>
  <si>
    <t>%,V408101411</t>
  </si>
  <si>
    <t>408101411</t>
  </si>
  <si>
    <t>%,V408101709</t>
  </si>
  <si>
    <t>408101709</t>
  </si>
  <si>
    <t>%,V408101710</t>
  </si>
  <si>
    <t>408101710</t>
  </si>
  <si>
    <t>%,V408101711</t>
  </si>
  <si>
    <t>408101711</t>
  </si>
  <si>
    <t>%,V408101809</t>
  </si>
  <si>
    <t>408101809</t>
  </si>
  <si>
    <t>%,V408101810</t>
  </si>
  <si>
    <t>408101810</t>
  </si>
  <si>
    <t>%,V408101900</t>
  </si>
  <si>
    <t>408101900</t>
  </si>
  <si>
    <t>%,V408101908</t>
  </si>
  <si>
    <t>408101908</t>
  </si>
  <si>
    <t>%,V408101909</t>
  </si>
  <si>
    <t>408101909</t>
  </si>
  <si>
    <t>%,V408101910</t>
  </si>
  <si>
    <t>408101910</t>
  </si>
  <si>
    <t>%,V408101911</t>
  </si>
  <si>
    <t>408101911</t>
  </si>
  <si>
    <t>%,V408102210</t>
  </si>
  <si>
    <t>408102210</t>
  </si>
  <si>
    <t>%,V408102211</t>
  </si>
  <si>
    <t>408102211</t>
  </si>
  <si>
    <t>%,V408102908</t>
  </si>
  <si>
    <t>408102908</t>
  </si>
  <si>
    <t>%,V408102909</t>
  </si>
  <si>
    <t>408102909</t>
  </si>
  <si>
    <t>%,V408102910</t>
  </si>
  <si>
    <t>408102910</t>
  </si>
  <si>
    <t>%,V408102911</t>
  </si>
  <si>
    <t>408102911</t>
  </si>
  <si>
    <t>%,V4081033</t>
  </si>
  <si>
    <t>4081033</t>
  </si>
  <si>
    <t>%,V4081034</t>
  </si>
  <si>
    <t>4081034</t>
  </si>
  <si>
    <t>%,V4081035</t>
  </si>
  <si>
    <t>4081035</t>
  </si>
  <si>
    <t>%,V408103609</t>
  </si>
  <si>
    <t>408103609</t>
  </si>
  <si>
    <t>%,V408103610</t>
  </si>
  <si>
    <t>408103610</t>
  </si>
  <si>
    <t>%,V408103611</t>
  </si>
  <si>
    <t>408103611</t>
  </si>
  <si>
    <t>%,V409100206</t>
  </si>
  <si>
    <t>409100206</t>
  </si>
  <si>
    <t>%,V409100207</t>
  </si>
  <si>
    <t>409100207</t>
  </si>
  <si>
    <t>%,V409100208</t>
  </si>
  <si>
    <t>409100208</t>
  </si>
  <si>
    <t>%,V409100209</t>
  </si>
  <si>
    <t>409100209</t>
  </si>
  <si>
    <t>%,V409100210</t>
  </si>
  <si>
    <t>409100210</t>
  </si>
  <si>
    <t>%,V409100211</t>
  </si>
  <si>
    <t>409100211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</si>
  <si>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</si>
  <si>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</si>
  <si>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</si>
  <si>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</si>
  <si>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</si>
  <si>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</si>
  <si>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</si>
  <si>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</si>
  <si>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%,V4191000</t>
  </si>
  <si>
    <t>4191000</t>
  </si>
  <si>
    <t>%,V4190002</t>
  </si>
  <si>
    <t>4190002</t>
  </si>
  <si>
    <t>%,V4190005</t>
  </si>
  <si>
    <t>4190005</t>
  </si>
  <si>
    <t>%,V4210039</t>
  </si>
  <si>
    <t>4210039</t>
  </si>
  <si>
    <t>%,V4180001</t>
  </si>
  <si>
    <t>4180001</t>
  </si>
  <si>
    <t>%,V4180005</t>
  </si>
  <si>
    <t>4180005</t>
  </si>
  <si>
    <t>%,V4210000</t>
  </si>
  <si>
    <t>4210000</t>
  </si>
  <si>
    <t>%,V4210002</t>
  </si>
  <si>
    <t>4210002</t>
  </si>
  <si>
    <t>%,V4210005</t>
  </si>
  <si>
    <t>4210005</t>
  </si>
  <si>
    <t>%,V4210007</t>
  </si>
  <si>
    <t>4210007</t>
  </si>
  <si>
    <t>%,V4210009</t>
  </si>
  <si>
    <t>4210009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</si>
  <si>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</si>
  <si>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</si>
  <si>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</si>
  <si>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</si>
  <si>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</si>
  <si>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</si>
  <si>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</si>
  <si>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</si>
  <si>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</si>
  <si>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</si>
  <si>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</si>
  <si>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</si>
  <si>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</si>
  <si>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</si>
  <si>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</si>
  <si>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</si>
  <si>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</si>
  <si>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</si>
  <si>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</si>
  <si>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</si>
  <si>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</si>
  <si>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</si>
  <si>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</si>
  <si>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</si>
  <si>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</si>
  <si>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</si>
  <si>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%,V4210054</t>
  </si>
  <si>
    <t>4210054</t>
  </si>
  <si>
    <t>%,V408200508</t>
  </si>
  <si>
    <t>408200508</t>
  </si>
  <si>
    <t>%,V408200509</t>
  </si>
  <si>
    <t>408200509</t>
  </si>
  <si>
    <t>%,V408200510</t>
  </si>
  <si>
    <t>408200510</t>
  </si>
  <si>
    <t>%,V408201410</t>
  </si>
  <si>
    <t>408201410</t>
  </si>
  <si>
    <t>%,V4171001</t>
  </si>
  <si>
    <t>4171001</t>
  </si>
  <si>
    <t>%,V4261000</t>
  </si>
  <si>
    <t>4261000</t>
  </si>
  <si>
    <t>%,V4263001</t>
  </si>
  <si>
    <t>4263001</t>
  </si>
  <si>
    <t>%,V4264000</t>
  </si>
  <si>
    <t>4264000</t>
  </si>
  <si>
    <t>%,V4265002</t>
  </si>
  <si>
    <t>4265002</t>
  </si>
  <si>
    <t>%,V4265004</t>
  </si>
  <si>
    <t>4265004</t>
  </si>
  <si>
    <t>%,V4265007</t>
  </si>
  <si>
    <t>4265007</t>
  </si>
  <si>
    <t>%,V4265033</t>
  </si>
  <si>
    <t>4265033</t>
  </si>
  <si>
    <t>%,V4265053</t>
  </si>
  <si>
    <t>4265053</t>
  </si>
  <si>
    <t>%,V4265054</t>
  </si>
  <si>
    <t>4265054</t>
  </si>
  <si>
    <t>%,V4265056</t>
  </si>
  <si>
    <t>4265056</t>
  </si>
  <si>
    <t>%,V409200208</t>
  </si>
  <si>
    <t>409200208</t>
  </si>
  <si>
    <t>%,V409200209</t>
  </si>
  <si>
    <t>409200209</t>
  </si>
  <si>
    <t>%,V409200210</t>
  </si>
  <si>
    <t>409200210</t>
  </si>
  <si>
    <t>%,V409200211</t>
  </si>
  <si>
    <t>409200211</t>
  </si>
  <si>
    <t>%,V4092001</t>
  </si>
  <si>
    <t>4092001</t>
  </si>
  <si>
    <t>%,V4102001</t>
  </si>
  <si>
    <t>4102001</t>
  </si>
  <si>
    <t>%,V4112001</t>
  </si>
  <si>
    <t>4112001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</si>
  <si>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</si>
  <si>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</si>
  <si>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</si>
  <si>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</si>
  <si>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</si>
  <si>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</si>
  <si>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</si>
  <si>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</si>
  <si>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</si>
  <si>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</si>
  <si>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%,V4281004</t>
  </si>
  <si>
    <t>4281004</t>
  </si>
  <si>
    <t>%,V4310001</t>
  </si>
  <si>
    <t>4310001</t>
  </si>
  <si>
    <t>%,V4310002</t>
  </si>
  <si>
    <t>4310002</t>
  </si>
  <si>
    <t>%,V4310022</t>
  </si>
  <si>
    <t>4310022</t>
  </si>
  <si>
    <t>%,V4310023</t>
  </si>
  <si>
    <t>4310023</t>
  </si>
  <si>
    <t>%,V4320000</t>
  </si>
  <si>
    <t>4320000</t>
  </si>
  <si>
    <t>Purch Pwr-NonTrading-Nonassoc</t>
  </si>
  <si>
    <t>Purch Power Capacity -NA</t>
  </si>
  <si>
    <t>Gas-Conversion-Mone Plant</t>
  </si>
  <si>
    <t>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</si>
  <si>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</si>
  <si>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</si>
  <si>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</si>
  <si>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</si>
  <si>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</si>
  <si>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</si>
  <si>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</si>
  <si>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</si>
  <si>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</si>
  <si>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</si>
  <si>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</si>
  <si>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</si>
  <si>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</si>
  <si>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Normal Capacity Purchases</t>
  </si>
  <si>
    <t>PJM 30m Suppl Rserv Charge LSE</t>
  </si>
  <si>
    <t>Peak Hour Avail charge - LSE</t>
  </si>
  <si>
    <t>Purchased Power - Fuel</t>
  </si>
  <si>
    <t>Purch Power-Non Trad-Non-Fuel</t>
  </si>
  <si>
    <t>PJM Purchases-non-ECR-Auction</t>
  </si>
  <si>
    <t>Capacity Purchases-Auction</t>
  </si>
  <si>
    <t>Purch Power-Pool Non-Fuel -Aff</t>
  </si>
  <si>
    <t>Pur Power-Pool NonFuel-OSS-Aff</t>
  </si>
  <si>
    <t>Capacity purchases - Trading</t>
  </si>
  <si>
    <t>Purchased Power-Pool Capacity</t>
  </si>
  <si>
    <t>Purchased Power - Pool Energy</t>
  </si>
  <si>
    <t>Purch Pwr-Non-Fuel Portion-Aff</t>
  </si>
  <si>
    <t>Purch Power-Fuel Portion-Affil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</si>
  <si>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</si>
  <si>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</si>
  <si>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</si>
  <si>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</si>
  <si>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</si>
  <si>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</si>
  <si>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</si>
  <si>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</si>
  <si>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Limestone Expense</t>
  </si>
  <si>
    <t>Activated Carbon</t>
  </si>
  <si>
    <t>Steam Exp Environmental</t>
  </si>
  <si>
    <t>Electric Expenses</t>
  </si>
  <si>
    <t>Misc Steam Power Expenses</t>
  </si>
  <si>
    <t>Misc Steam Power Exp-Assoc</t>
  </si>
  <si>
    <t>NSR Settlement Expense</t>
  </si>
  <si>
    <t>Voluntary CO2 Compliance Exp</t>
  </si>
  <si>
    <t>Misc Stm Pwr Exp Environmental</t>
  </si>
  <si>
    <t>Allowance Consumption SO2</t>
  </si>
  <si>
    <t>Allowance Expenses</t>
  </si>
  <si>
    <t>An. NOx Cons. Exp</t>
  </si>
  <si>
    <t>Sys Control &amp; Load Dispatching</t>
  </si>
  <si>
    <t>Other Expenses</t>
  </si>
  <si>
    <t>Other Pwr Exp - Wholesale RECs</t>
  </si>
  <si>
    <t>Other Pwr Exp - Voluntary 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</si>
  <si>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</si>
  <si>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</si>
  <si>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</si>
  <si>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</si>
  <si>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</si>
  <si>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</si>
  <si>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</si>
  <si>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</si>
  <si>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</si>
  <si>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</si>
  <si>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</si>
  <si>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</si>
  <si>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</si>
  <si>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Underground Line Expenses</t>
  </si>
  <si>
    <t>Transmssn Elec by Others-NAC</t>
  </si>
  <si>
    <t>AEP Trans Equalization Agmt</t>
  </si>
  <si>
    <t>PJM Trans Enhancement Charge</t>
  </si>
  <si>
    <t>PJM TO Serv Exp - Aff</t>
  </si>
  <si>
    <t>PJM NITS Expense - Affiliated</t>
  </si>
  <si>
    <t>GFA Trans Exp Unb - Affiliate</t>
  </si>
  <si>
    <t>PJM Trans Enhancement Credits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</si>
  <si>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</si>
  <si>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</si>
  <si>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</si>
  <si>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</si>
  <si>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</si>
  <si>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</si>
  <si>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</si>
  <si>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</si>
  <si>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</si>
  <si>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</si>
  <si>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</si>
  <si>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</si>
  <si>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</si>
  <si>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</si>
  <si>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</si>
  <si>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</si>
  <si>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</si>
  <si>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</si>
  <si>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</si>
  <si>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</si>
  <si>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</si>
  <si>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</si>
  <si>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</si>
  <si>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</si>
  <si>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</si>
  <si>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</si>
  <si>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</si>
  <si>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</si>
  <si>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</si>
  <si>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</si>
  <si>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Assistnce Exp - DSM - Ind</t>
  </si>
  <si>
    <t>Cust Assistance Expense - DSM</t>
  </si>
  <si>
    <t>Information &amp; Instruct Advrtis</t>
  </si>
  <si>
    <t>Misc Cust Svc&amp;Informational Ex</t>
  </si>
  <si>
    <t>Supervision - Residential</t>
  </si>
  <si>
    <t>Supervision - Comm &amp; Ind</t>
  </si>
  <si>
    <t>Administrative &amp; Gen Salaries</t>
  </si>
  <si>
    <t>Admin &amp; Gen Salaries Trnsfr</t>
  </si>
  <si>
    <t>Off Supl &amp; Exp - Nonassociated</t>
  </si>
  <si>
    <t>Office Supplies &amp; Exp - Trnsf</t>
  </si>
  <si>
    <t>Office Utilites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</si>
  <si>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</si>
  <si>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</si>
  <si>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</si>
  <si>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</si>
  <si>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</si>
  <si>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Outside Svcs Empl - Nonassoc</t>
  </si>
  <si>
    <t>AEPSC Billed to Client Co</t>
  </si>
  <si>
    <t>SSA Expense Transfers IT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</si>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</sst>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0;[Red]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2" borderId="1" applyNumberFormat="0" applyAlignment="0" applyProtection="0"/>
    <xf numFmtId="0" fontId="20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6" borderId="1" applyNumberFormat="0" applyAlignment="0" applyProtection="0"/>
    <xf numFmtId="0" fontId="27" fillId="0" borderId="6" applyNumberFormat="0" applyFill="0" applyAlignment="0" applyProtection="0"/>
    <xf numFmtId="0" fontId="28" fillId="9" borderId="0" applyNumberFormat="0" applyBorder="0" applyAlignment="0" applyProtection="0"/>
    <xf numFmtId="0" fontId="0" fillId="4" borderId="1" applyNumberFormat="0" applyFont="0" applyAlignment="0" applyProtection="0"/>
    <xf numFmtId="0" fontId="29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3" fontId="8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9" borderId="0" xfId="0" applyNumberFormat="1" applyFont="1" applyFill="1" applyAlignment="1">
      <alignment/>
    </xf>
    <xf numFmtId="3" fontId="14" fillId="9" borderId="0" xfId="0" applyNumberFormat="1" applyFont="1" applyFill="1" applyBorder="1" applyAlignment="1">
      <alignment horizontal="left"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left" indent="1"/>
    </xf>
    <xf numFmtId="3" fontId="1" fillId="0" borderId="0" xfId="0" applyNumberFormat="1" applyFont="1" applyFill="1" applyAlignment="1">
      <alignment horizontal="left" indent="2"/>
    </xf>
    <xf numFmtId="3" fontId="0" fillId="0" borderId="0" xfId="0" applyNumberFormat="1" applyFont="1" applyAlignment="1">
      <alignment horizontal="left" indent="1"/>
    </xf>
    <xf numFmtId="3" fontId="0" fillId="19" borderId="0" xfId="0" applyNumberFormat="1" applyFont="1" applyFill="1" applyAlignment="1">
      <alignment horizontal="left" indent="6"/>
    </xf>
    <xf numFmtId="3" fontId="8" fillId="0" borderId="8" xfId="0" applyNumberFormat="1" applyFont="1" applyBorder="1" applyAlignment="1">
      <alignment horizontal="left"/>
    </xf>
    <xf numFmtId="3" fontId="1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0" xfId="0" applyNumberFormat="1" applyFont="1" applyFill="1" applyAlignment="1">
      <alignment horizontal="left" indent="2"/>
    </xf>
    <xf numFmtId="40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0" xfId="0" applyNumberFormat="1" applyFont="1" applyAlignment="1">
      <alignment/>
    </xf>
    <xf numFmtId="40" fontId="1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 indent="4"/>
    </xf>
    <xf numFmtId="3" fontId="0" fillId="0" borderId="12" xfId="0" applyNumberFormat="1" applyFont="1" applyBorder="1" applyAlignment="1">
      <alignment horizontal="left" indent="4"/>
    </xf>
    <xf numFmtId="3" fontId="0" fillId="0" borderId="0" xfId="0" applyNumberFormat="1" applyFont="1" applyBorder="1" applyAlignment="1">
      <alignment horizontal="left" indent="2"/>
    </xf>
    <xf numFmtId="40" fontId="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Border="1" applyAlignment="1">
      <alignment horizontal="left" indent="3"/>
    </xf>
    <xf numFmtId="3" fontId="0" fillId="0" borderId="12" xfId="0" applyNumberFormat="1" applyFont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3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left" indent="5"/>
    </xf>
    <xf numFmtId="3" fontId="0" fillId="0" borderId="0" xfId="0" applyNumberFormat="1" applyFont="1" applyAlignment="1">
      <alignment horizontal="left" indent="5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3"/>
    </xf>
    <xf numFmtId="3" fontId="1" fillId="0" borderId="0" xfId="0" applyNumberFormat="1" applyFont="1" applyAlignment="1">
      <alignment horizontal="left" indent="1"/>
    </xf>
    <xf numFmtId="3" fontId="1" fillId="0" borderId="12" xfId="0" applyNumberFormat="1" applyFont="1" applyFill="1" applyBorder="1" applyAlignment="1">
      <alignment horizontal="left" indent="1"/>
    </xf>
    <xf numFmtId="39" fontId="1" fillId="0" borderId="0" xfId="0" applyNumberFormat="1" applyFont="1" applyAlignment="1">
      <alignment horizontal="left" indent="10"/>
    </xf>
    <xf numFmtId="39" fontId="1" fillId="0" borderId="11" xfId="0" applyNumberFormat="1" applyFont="1" applyFill="1" applyBorder="1" applyAlignment="1">
      <alignment horizontal="center"/>
    </xf>
    <xf numFmtId="39" fontId="1" fillId="0" borderId="0" xfId="0" applyNumberFormat="1" applyFont="1" applyAlignment="1">
      <alignment horizontal="centerContinuous"/>
    </xf>
    <xf numFmtId="39" fontId="1" fillId="0" borderId="11" xfId="0" applyNumberFormat="1" applyFont="1" applyBorder="1" applyAlignment="1">
      <alignment horizontal="center"/>
    </xf>
    <xf numFmtId="39" fontId="0" fillId="0" borderId="0" xfId="0" applyNumberFormat="1" applyFont="1" applyAlignment="1">
      <alignment/>
    </xf>
    <xf numFmtId="39" fontId="0" fillId="9" borderId="0" xfId="0" applyNumberFormat="1" applyFont="1" applyFill="1" applyAlignment="1">
      <alignment/>
    </xf>
    <xf numFmtId="39" fontId="0" fillId="9" borderId="0" xfId="0" applyNumberFormat="1" applyFont="1" applyFill="1" applyAlignment="1" applyProtection="1">
      <alignment horizontal="centerContinuous"/>
      <protection hidden="1"/>
    </xf>
    <xf numFmtId="39" fontId="0" fillId="9" borderId="0" xfId="0" applyNumberFormat="1" applyFont="1" applyFill="1" applyAlignment="1">
      <alignment horizontal="centerContinuous"/>
    </xf>
    <xf numFmtId="39" fontId="0" fillId="19" borderId="0" xfId="0" applyNumberFormat="1" applyFont="1" applyFill="1" applyAlignment="1">
      <alignment/>
    </xf>
    <xf numFmtId="39" fontId="0" fillId="0" borderId="0" xfId="0" applyNumberFormat="1" applyFont="1" applyAlignment="1">
      <alignment horizontal="centerContinuous"/>
    </xf>
    <xf numFmtId="191" fontId="1" fillId="0" borderId="11" xfId="0" applyNumberFormat="1" applyFont="1" applyBorder="1" applyAlignment="1">
      <alignment horizontal="center"/>
    </xf>
    <xf numFmtId="190" fontId="1" fillId="0" borderId="13" xfId="0" applyNumberFormat="1" applyFont="1" applyFill="1" applyBorder="1" applyAlignment="1">
      <alignment horizontal="right"/>
    </xf>
    <xf numFmtId="190" fontId="0" fillId="0" borderId="14" xfId="0" applyNumberFormat="1" applyFont="1" applyFill="1" applyBorder="1" applyAlignment="1">
      <alignment horizontal="right"/>
    </xf>
    <xf numFmtId="190" fontId="0" fillId="0" borderId="14" xfId="59" applyNumberFormat="1" applyFont="1" applyFill="1" applyBorder="1" applyAlignment="1">
      <alignment horizontal="right"/>
    </xf>
    <xf numFmtId="190" fontId="0" fillId="0" borderId="15" xfId="59" applyNumberFormat="1" applyFont="1" applyFill="1" applyBorder="1" applyAlignment="1">
      <alignment horizontal="right"/>
    </xf>
    <xf numFmtId="190" fontId="0" fillId="0" borderId="16" xfId="59" applyNumberFormat="1" applyFont="1" applyFill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1" fillId="0" borderId="15" xfId="59" applyNumberFormat="1" applyFont="1" applyFill="1" applyBorder="1" applyAlignment="1">
      <alignment horizontal="right"/>
    </xf>
    <xf numFmtId="190" fontId="11" fillId="0" borderId="14" xfId="59" applyNumberFormat="1" applyFont="1" applyBorder="1" applyAlignment="1">
      <alignment horizontal="right"/>
    </xf>
    <xf numFmtId="190" fontId="11" fillId="0" borderId="14" xfId="59" applyNumberFormat="1" applyFont="1" applyFill="1" applyBorder="1" applyAlignment="1">
      <alignment horizontal="right"/>
    </xf>
    <xf numFmtId="190" fontId="1" fillId="0" borderId="17" xfId="59" applyNumberFormat="1" applyFont="1" applyFill="1" applyBorder="1" applyAlignment="1">
      <alignment horizontal="right"/>
    </xf>
    <xf numFmtId="190" fontId="0" fillId="19" borderId="14" xfId="0" applyNumberFormat="1" applyFont="1" applyFill="1" applyBorder="1" applyAlignment="1">
      <alignment horizontal="right"/>
    </xf>
    <xf numFmtId="8" fontId="0" fillId="19" borderId="18" xfId="0" applyNumberFormat="1" applyFont="1" applyFill="1" applyBorder="1" applyAlignment="1">
      <alignment/>
    </xf>
    <xf numFmtId="190" fontId="0" fillId="0" borderId="14" xfId="0" applyNumberFormat="1" applyFont="1" applyFill="1" applyBorder="1" applyAlignment="1">
      <alignment horizontal="centerContinuous"/>
    </xf>
    <xf numFmtId="8" fontId="0" fillId="0" borderId="18" xfId="0" applyNumberFormat="1" applyFont="1" applyFill="1" applyBorder="1" applyAlignment="1">
      <alignment/>
    </xf>
    <xf numFmtId="190" fontId="1" fillId="0" borderId="19" xfId="0" applyNumberFormat="1" applyFont="1" applyFill="1" applyBorder="1" applyAlignment="1">
      <alignment horizontal="right"/>
    </xf>
    <xf numFmtId="8" fontId="1" fillId="0" borderId="20" xfId="0" applyNumberFormat="1" applyFont="1" applyFill="1" applyBorder="1" applyAlignment="1">
      <alignment/>
    </xf>
    <xf numFmtId="8" fontId="0" fillId="0" borderId="18" xfId="0" applyNumberFormat="1" applyFont="1" applyFill="1" applyBorder="1" applyAlignment="1">
      <alignment horizontal="centerContinuous"/>
    </xf>
    <xf numFmtId="190" fontId="1" fillId="0" borderId="19" xfId="0" applyNumberFormat="1" applyFont="1" applyFill="1" applyBorder="1" applyAlignment="1">
      <alignment horizontal="center"/>
    </xf>
    <xf numFmtId="40" fontId="1" fillId="0" borderId="20" xfId="0" applyNumberFormat="1" applyFont="1" applyFill="1" applyBorder="1" applyAlignment="1">
      <alignment horizontal="center"/>
    </xf>
    <xf numFmtId="8" fontId="1" fillId="0" borderId="18" xfId="0" applyNumberFormat="1" applyFont="1" applyFill="1" applyBorder="1" applyAlignment="1">
      <alignment/>
    </xf>
    <xf numFmtId="171" fontId="0" fillId="0" borderId="18" xfId="0" applyNumberFormat="1" applyFont="1" applyFill="1" applyBorder="1" applyAlignment="1">
      <alignment horizontal="right"/>
    </xf>
    <xf numFmtId="0" fontId="13" fillId="0" borderId="18" xfId="0" applyNumberFormat="1" applyFont="1" applyFill="1" applyBorder="1" applyAlignment="1" quotePrefix="1">
      <alignment horizontal="left"/>
    </xf>
    <xf numFmtId="0" fontId="5" fillId="0" borderId="18" xfId="0" applyNumberFormat="1" applyFont="1" applyFill="1" applyBorder="1" applyAlignment="1" quotePrefix="1">
      <alignment horizontal="left"/>
    </xf>
    <xf numFmtId="40" fontId="12" fillId="0" borderId="18" xfId="0" applyNumberFormat="1" applyFont="1" applyFill="1" applyBorder="1" applyAlignment="1">
      <alignment horizontal="center"/>
    </xf>
    <xf numFmtId="190" fontId="11" fillId="0" borderId="14" xfId="0" applyNumberFormat="1" applyFont="1" applyBorder="1" applyAlignment="1">
      <alignment horizontal="center"/>
    </xf>
    <xf numFmtId="190" fontId="0" fillId="0" borderId="14" xfId="0" applyNumberFormat="1" applyFont="1" applyFill="1" applyBorder="1" applyAlignment="1">
      <alignment/>
    </xf>
    <xf numFmtId="190" fontId="0" fillId="9" borderId="14" xfId="0" applyNumberFormat="1" applyFont="1" applyFill="1" applyBorder="1" applyAlignment="1">
      <alignment/>
    </xf>
    <xf numFmtId="8" fontId="0" fillId="9" borderId="18" xfId="0" applyNumberFormat="1" applyFont="1" applyFill="1" applyBorder="1" applyAlignment="1">
      <alignment/>
    </xf>
    <xf numFmtId="39" fontId="1" fillId="0" borderId="0" xfId="0" applyNumberFormat="1" applyFont="1" applyAlignment="1">
      <alignment horizontal="left" indent="14"/>
    </xf>
    <xf numFmtId="39" fontId="1" fillId="0" borderId="0" xfId="0" applyNumberFormat="1" applyFont="1" applyAlignment="1">
      <alignment horizontal="left" indent="11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21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0" fillId="0" borderId="12" xfId="0" applyNumberFormat="1" applyFont="1" applyFill="1" applyBorder="1" applyAlignment="1">
      <alignment/>
    </xf>
    <xf numFmtId="40" fontId="1" fillId="0" borderId="12" xfId="0" applyNumberFormat="1" applyFont="1" applyFill="1" applyBorder="1" applyAlignment="1">
      <alignment/>
    </xf>
    <xf numFmtId="40" fontId="11" fillId="0" borderId="0" xfId="0" applyNumberFormat="1" applyFont="1" applyFill="1" applyAlignment="1">
      <alignment horizontal="center"/>
    </xf>
    <xf numFmtId="40" fontId="1" fillId="0" borderId="22" xfId="0" applyNumberFormat="1" applyFont="1" applyBorder="1" applyAlignment="1">
      <alignment/>
    </xf>
    <xf numFmtId="40" fontId="0" fillId="0" borderId="0" xfId="0" applyNumberFormat="1" applyFont="1" applyFill="1" applyAlignment="1">
      <alignment horizontal="right"/>
    </xf>
    <xf numFmtId="40" fontId="0" fillId="0" borderId="21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40" fontId="1" fillId="0" borderId="22" xfId="0" applyNumberFormat="1" applyFont="1" applyFill="1" applyBorder="1" applyAlignment="1">
      <alignment/>
    </xf>
    <xf numFmtId="3" fontId="14" fillId="9" borderId="0" xfId="0" applyNumberFormat="1" applyFont="1" applyFill="1" applyAlignment="1" applyProtection="1" quotePrefix="1">
      <alignment horizontal="right"/>
      <protection hidden="1"/>
    </xf>
    <xf numFmtId="38" fontId="14" fillId="9" borderId="0" xfId="0" applyNumberFormat="1" applyFont="1" applyFill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104775</xdr:rowOff>
    </xdr:from>
    <xdr:to>
      <xdr:col>2</xdr:col>
      <xdr:colOff>771525</xdr:colOff>
      <xdr:row>3</xdr:row>
      <xdr:rowOff>142875</xdr:rowOff>
    </xdr:to>
    <xdr:sp macro="[0]!Print1">
      <xdr:nvSpPr>
        <xdr:cNvPr id="1" name="AutoShape 2"/>
        <xdr:cNvSpPr>
          <a:spLocks/>
        </xdr:cNvSpPr>
      </xdr:nvSpPr>
      <xdr:spPr>
        <a:xfrm>
          <a:off x="133350" y="266700"/>
          <a:ext cx="1390650" cy="200025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MTD and YTD</a:t>
          </a:r>
        </a:p>
      </xdr:txBody>
    </xdr:sp>
    <xdr:clientData fPrintsWithSheet="0"/>
  </xdr:twoCellAnchor>
  <xdr:twoCellAnchor>
    <xdr:from>
      <xdr:col>2</xdr:col>
      <xdr:colOff>1028700</xdr:colOff>
      <xdr:row>2</xdr:row>
      <xdr:rowOff>133350</xdr:rowOff>
    </xdr:from>
    <xdr:to>
      <xdr:col>2</xdr:col>
      <xdr:colOff>2771775</xdr:colOff>
      <xdr:row>4</xdr:row>
      <xdr:rowOff>0</xdr:rowOff>
    </xdr:to>
    <xdr:sp macro="[0]!Print2">
      <xdr:nvSpPr>
        <xdr:cNvPr id="2" name="AutoShape 3"/>
        <xdr:cNvSpPr>
          <a:spLocks/>
        </xdr:cNvSpPr>
      </xdr:nvSpPr>
      <xdr:spPr>
        <a:xfrm>
          <a:off x="1781175" y="295275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QTD and 12mo Roll</a:t>
          </a:r>
        </a:p>
      </xdr:txBody>
    </xdr:sp>
    <xdr:clientData fPrintsWithSheet="0"/>
  </xdr:twoCellAnchor>
  <xdr:twoCellAnchor>
    <xdr:from>
      <xdr:col>2</xdr:col>
      <xdr:colOff>180975</xdr:colOff>
      <xdr:row>1</xdr:row>
      <xdr:rowOff>19050</xdr:rowOff>
    </xdr:from>
    <xdr:to>
      <xdr:col>2</xdr:col>
      <xdr:colOff>1924050</xdr:colOff>
      <xdr:row>2</xdr:row>
      <xdr:rowOff>47625</xdr:rowOff>
    </xdr:to>
    <xdr:sp macro="[0]!Print2">
      <xdr:nvSpPr>
        <xdr:cNvPr id="3" name="AutoShape 4"/>
        <xdr:cNvSpPr>
          <a:spLocks/>
        </xdr:cNvSpPr>
      </xdr:nvSpPr>
      <xdr:spPr>
        <a:xfrm>
          <a:off x="933450" y="19050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Print Settings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X592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48.140625" style="9" hidden="1" customWidth="1"/>
    <col min="2" max="2" width="11.28125" style="9" customWidth="1"/>
    <col min="3" max="3" width="46.28125" style="9" customWidth="1"/>
    <col min="4" max="5" width="2.7109375" style="17" customWidth="1"/>
    <col min="6" max="7" width="21.00390625" style="86" customWidth="1"/>
    <col min="8" max="8" width="19.28125" style="35" customWidth="1" collapsed="1"/>
    <col min="9" max="9" width="12.7109375" style="94" hidden="1" customWidth="1" outlineLevel="1"/>
    <col min="10" max="10" width="2.7109375" style="106" customWidth="1"/>
    <col min="11" max="12" width="21.00390625" style="86" customWidth="1"/>
    <col min="13" max="13" width="19.28125" style="35" customWidth="1" collapsed="1"/>
    <col min="14" max="14" width="12.7109375" style="94" hidden="1" customWidth="1" outlineLevel="1"/>
    <col min="15" max="15" width="2.7109375" style="106" customWidth="1"/>
    <col min="16" max="17" width="21.00390625" style="86" customWidth="1"/>
    <col min="18" max="18" width="19.28125" style="35" customWidth="1" collapsed="1"/>
    <col min="19" max="19" width="12.7109375" style="94" hidden="1" customWidth="1" outlineLevel="1"/>
    <col min="20" max="20" width="2.7109375" style="106" customWidth="1"/>
    <col min="21" max="22" width="21.00390625" style="86" customWidth="1"/>
    <col min="23" max="23" width="19.28125" style="35" customWidth="1" collapsed="1"/>
    <col min="24" max="24" width="12.7109375" style="94" hidden="1" customWidth="1" outlineLevel="1"/>
    <col min="25" max="16384" width="9.140625" style="9" customWidth="1"/>
  </cols>
  <sheetData>
    <row r="1" spans="1:24" s="14" customFormat="1" ht="13.5" customHeight="1" hidden="1">
      <c r="A1" s="14" t="s">
        <v>205</v>
      </c>
      <c r="B1" s="14" t="s">
        <v>158</v>
      </c>
      <c r="C1" s="54" t="s">
        <v>159</v>
      </c>
      <c r="D1" s="15"/>
      <c r="E1" s="15"/>
      <c r="F1" s="15" t="s">
        <v>205</v>
      </c>
      <c r="G1" s="15" t="s">
        <v>206</v>
      </c>
      <c r="H1" s="90" t="s">
        <v>207</v>
      </c>
      <c r="I1" s="103" t="s">
        <v>207</v>
      </c>
      <c r="J1" s="104"/>
      <c r="K1" s="15" t="s">
        <v>374</v>
      </c>
      <c r="L1" s="15" t="s">
        <v>375</v>
      </c>
      <c r="M1" s="90" t="s">
        <v>207</v>
      </c>
      <c r="N1" s="103" t="s">
        <v>207</v>
      </c>
      <c r="O1" s="104"/>
      <c r="P1" s="15" t="s">
        <v>376</v>
      </c>
      <c r="Q1" s="15" t="s">
        <v>377</v>
      </c>
      <c r="R1" s="90" t="s">
        <v>207</v>
      </c>
      <c r="S1" s="103" t="s">
        <v>207</v>
      </c>
      <c r="T1" s="104"/>
      <c r="U1" s="15" t="s">
        <v>379</v>
      </c>
      <c r="V1" s="15" t="s">
        <v>378</v>
      </c>
      <c r="W1" s="90" t="s">
        <v>207</v>
      </c>
      <c r="X1" s="103" t="s">
        <v>207</v>
      </c>
    </row>
    <row r="2" spans="3:24" ht="12.75">
      <c r="C2" s="16"/>
      <c r="F2" s="122"/>
      <c r="G2" s="123" t="str">
        <f>IF($C$581="Error",$C$586,IF($C$587="Error",$C$583&amp;" - "&amp;$C$582,IF($C$587=$C$586,$C$587&amp;" - "&amp;$C$581,$C$587&amp;" - "&amp;$C$586)))</f>
        <v>Kentucky Power Corp Consol</v>
      </c>
      <c r="H2" s="18"/>
      <c r="I2" s="105"/>
      <c r="K2" s="122"/>
      <c r="L2" s="123" t="str">
        <f>IF($C$581="Error",$C$586,IF($C$587="Error",$C$583&amp;" - "&amp;$C$582,IF($C$587=$C$586,$C$587&amp;" -"&amp;$C$581,$C$587&amp;" - "&amp;$C$586)))</f>
        <v>Kentucky Power Corp Consol</v>
      </c>
      <c r="M2" s="18"/>
      <c r="N2" s="105"/>
      <c r="P2" s="122"/>
      <c r="Q2" s="123" t="str">
        <f>IF($C$581="Error",$C$586,IF($C$587="Error",$C$583&amp;" - "&amp;$C$582,IF($C$587=$C$586,$C$587&amp;" -"&amp;$C$581,$C$587&amp;" - "&amp;$C$586)))</f>
        <v>Kentucky Power Corp Consol</v>
      </c>
      <c r="R2" s="18"/>
      <c r="S2" s="105"/>
      <c r="U2" s="122"/>
      <c r="V2" s="123" t="str">
        <f>IF($C$581="Error",$C$586,IF($C$587="Error",$C$583&amp;" - "&amp;$C$582,IF($C$587=$C$586,$C$587&amp;" -"&amp;$C$581,$C$587&amp;" - "&amp;$C$586)))</f>
        <v>Kentucky Power Corp Consol</v>
      </c>
      <c r="W2" s="18"/>
      <c r="X2" s="105"/>
    </row>
    <row r="3" spans="3:24" ht="12.75">
      <c r="C3" s="20">
        <f>IF(C577&gt;0,"REPORT HAS "&amp;C577&amp;" DATA ERROR(S)","")</f>
      </c>
      <c r="F3" s="82"/>
      <c r="G3" s="124" t="s">
        <v>208</v>
      </c>
      <c r="H3" s="18"/>
      <c r="I3" s="105"/>
      <c r="K3" s="82"/>
      <c r="L3" s="124" t="s">
        <v>208</v>
      </c>
      <c r="M3" s="18"/>
      <c r="N3" s="105"/>
      <c r="P3" s="82"/>
      <c r="Q3" s="124" t="s">
        <v>208</v>
      </c>
      <c r="R3" s="18"/>
      <c r="S3" s="105"/>
      <c r="U3" s="82"/>
      <c r="V3" s="124" t="s">
        <v>208</v>
      </c>
      <c r="W3" s="18"/>
      <c r="X3" s="105"/>
    </row>
    <row r="4" spans="3:24" ht="12.75">
      <c r="C4" s="27"/>
      <c r="F4" s="121"/>
      <c r="G4" s="124" t="str">
        <f>TEXT(+$C$571,"MMMM YYYY")</f>
        <v>June 2011</v>
      </c>
      <c r="H4" s="18"/>
      <c r="I4" s="105"/>
      <c r="K4" s="121"/>
      <c r="L4" s="124" t="str">
        <f>TEXT(+$C$571,"MMMM YYYY")</f>
        <v>June 2011</v>
      </c>
      <c r="M4" s="18"/>
      <c r="N4" s="105"/>
      <c r="P4" s="121"/>
      <c r="Q4" s="124" t="str">
        <f>TEXT(+$C$571,"MMMM YYYY")</f>
        <v>June 2011</v>
      </c>
      <c r="R4" s="18"/>
      <c r="S4" s="105"/>
      <c r="U4" s="121"/>
      <c r="V4" s="124" t="str">
        <f>TEXT(+$C$571,"MMMM YYYY")</f>
        <v>June 2011</v>
      </c>
      <c r="W4" s="18"/>
      <c r="X4" s="105"/>
    </row>
    <row r="5" spans="2:24" ht="13.5" thickBot="1">
      <c r="B5" s="55" t="str">
        <f>"Run Date: "&amp;TEXT(NvsEndTime,"MM/DD/YYYY  hh:mm")</f>
        <v>Run Date: 07/10/2011  16:30</v>
      </c>
      <c r="C5" s="22"/>
      <c r="D5" s="23"/>
      <c r="E5" s="23"/>
      <c r="F5" s="83"/>
      <c r="G5" s="83"/>
      <c r="H5" s="25"/>
      <c r="I5" s="107"/>
      <c r="J5" s="108"/>
      <c r="K5" s="83"/>
      <c r="L5" s="83"/>
      <c r="M5" s="25"/>
      <c r="N5" s="107"/>
      <c r="O5" s="108"/>
      <c r="P5" s="83"/>
      <c r="Q5" s="83"/>
      <c r="R5" s="25"/>
      <c r="S5" s="107"/>
      <c r="T5" s="108"/>
      <c r="U5" s="83"/>
      <c r="V5" s="83"/>
      <c r="W5" s="25"/>
      <c r="X5" s="107"/>
    </row>
    <row r="6" spans="2:24" ht="12.75">
      <c r="B6" s="26" t="str">
        <f>IF(C584&lt;&gt;"Error",C584,"")</f>
        <v>X_OPR_COS</v>
      </c>
      <c r="C6" s="47" t="str">
        <f>"Rpt ID: "&amp;C579&amp;"      Layout: "&amp;C580</f>
        <v>Rpt ID: GLR2100V      Layout: GLR2100V</v>
      </c>
      <c r="D6" s="19"/>
      <c r="E6" s="19"/>
      <c r="F6" s="84" t="s">
        <v>209</v>
      </c>
      <c r="G6" s="91"/>
      <c r="H6" s="59" t="s">
        <v>279</v>
      </c>
      <c r="I6" s="105"/>
      <c r="J6" s="109"/>
      <c r="K6" s="84" t="s">
        <v>211</v>
      </c>
      <c r="L6" s="91"/>
      <c r="M6" s="59" t="s">
        <v>279</v>
      </c>
      <c r="N6" s="105"/>
      <c r="O6" s="109"/>
      <c r="P6" s="84" t="s">
        <v>210</v>
      </c>
      <c r="Q6" s="91"/>
      <c r="R6" s="59" t="s">
        <v>279</v>
      </c>
      <c r="S6" s="105"/>
      <c r="T6" s="109"/>
      <c r="U6" s="84" t="s">
        <v>212</v>
      </c>
      <c r="V6" s="91"/>
      <c r="W6" s="59" t="s">
        <v>279</v>
      </c>
      <c r="X6" s="105"/>
    </row>
    <row r="7" spans="1:24" s="12" customFormat="1" ht="13.5" thickBot="1">
      <c r="A7" s="9"/>
      <c r="B7" s="21" t="str">
        <f>IF(C581="Error",""&amp;C587,IF(C587="Error",""&amp;C583,""&amp;C587))</f>
        <v>KYP_CORP_CONSOL</v>
      </c>
      <c r="C7" s="8" t="str">
        <f>IF($C$581="Error",NvsTreeASD&amp;" Acct: PRPT_ACCOUNT      BU: "&amp;+$C$588,IF(C587="Error",NvsTreeASD&amp;" Acct: PRPT_ACCOUNT     BU: "&amp;+$C$583,NvsTreeASD&amp;"  Acct: PRPT_ACCOUNT    BU: "&amp;+$C$587))</f>
        <v>V2099-01-01 Acct: PRPT_ACCOUNT      BU: GL_PRPT_CONS</v>
      </c>
      <c r="D7" s="5"/>
      <c r="E7" s="5"/>
      <c r="F7" s="85" t="str">
        <f>TEXT($C$571,"YYYY")</f>
        <v>2011</v>
      </c>
      <c r="G7" s="92">
        <f>+F7-1</f>
        <v>2010</v>
      </c>
      <c r="H7" s="24" t="s">
        <v>213</v>
      </c>
      <c r="I7" s="110" t="s">
        <v>214</v>
      </c>
      <c r="J7" s="111"/>
      <c r="K7" s="85" t="str">
        <f>TEXT($C$571,"YYYY")</f>
        <v>2011</v>
      </c>
      <c r="L7" s="92">
        <f>+K7-1</f>
        <v>2010</v>
      </c>
      <c r="M7" s="24" t="s">
        <v>213</v>
      </c>
      <c r="N7" s="110" t="s">
        <v>214</v>
      </c>
      <c r="O7" s="111"/>
      <c r="P7" s="85" t="str">
        <f>TEXT($C$571,"YYYY")</f>
        <v>2011</v>
      </c>
      <c r="Q7" s="92">
        <f>+P7-1</f>
        <v>2010</v>
      </c>
      <c r="R7" s="24" t="s">
        <v>213</v>
      </c>
      <c r="S7" s="110" t="s">
        <v>214</v>
      </c>
      <c r="T7" s="111"/>
      <c r="U7" s="85" t="str">
        <f>TEXT($C$571,"YYYY")</f>
        <v>2011</v>
      </c>
      <c r="V7" s="92">
        <f>+U7-1</f>
        <v>2010</v>
      </c>
      <c r="W7" s="24" t="s">
        <v>213</v>
      </c>
      <c r="X7" s="110" t="s">
        <v>214</v>
      </c>
    </row>
    <row r="8" spans="3:24" ht="13.5" thickTop="1">
      <c r="C8" s="10"/>
      <c r="D8" s="28"/>
      <c r="E8" s="28"/>
      <c r="F8" s="17"/>
      <c r="G8" s="17"/>
      <c r="H8" s="29"/>
      <c r="I8" s="93"/>
      <c r="J8" s="112"/>
      <c r="K8" s="17"/>
      <c r="L8" s="17"/>
      <c r="M8" s="29"/>
      <c r="N8" s="93"/>
      <c r="O8" s="112"/>
      <c r="P8" s="17"/>
      <c r="Q8" s="17"/>
      <c r="R8" s="29"/>
      <c r="S8" s="93"/>
      <c r="T8" s="112"/>
      <c r="U8" s="17"/>
      <c r="V8" s="17"/>
      <c r="W8" s="29"/>
      <c r="X8" s="93"/>
    </row>
    <row r="9" spans="3:24" ht="0.75" customHeight="1" hidden="1" outlineLevel="1">
      <c r="C9" s="10"/>
      <c r="D9" s="28"/>
      <c r="E9" s="28"/>
      <c r="F9" s="17"/>
      <c r="G9" s="17"/>
      <c r="H9" s="132">
        <f>IF(D9&lt;0,IF(F9=0,0,IF(OR(D9=0,B9=0),"N.M.",IF(ABS(F9/D9)&gt;=10,"N.M.",F9/(-D9)))),IF(F9=0,0,IF(OR(D9=0,B9=0),"N.M.",IF(ABS(F9/D9)&gt;=10,"N.M.",F9/D9))))</f>
        <v>0</v>
      </c>
      <c r="I9" s="94">
        <f>IF(E9&lt;0,IF(G9=0,0,IF(OR(E9=0,C9=0),"N.M.",IF(ABS(G9/E9)&gt;=10,"N.M.",G9/(-E9)))),IF(G9=0,0,IF(OR(E9=0,C9=0),"N.M.",IF(ABS(G9/E9)&gt;=10,"N.M.",G9/E9))))</f>
        <v>0</v>
      </c>
      <c r="J9" s="113">
        <f>IF(E9&lt;0,IF(G9=0,0,IF(OR(E9=0,C9=0),"N.M.",IF(ABS(G9/E9)&gt;=10,"N.M.",G9/(-E9)))),IF(G9=0,0,IF(OR(E9=0,C9=0),"N.M.",IF(ABS(G9/E9)&gt;=10,"N.M.",G9/E9))))</f>
        <v>0</v>
      </c>
      <c r="K9" s="17"/>
      <c r="L9" s="17"/>
      <c r="M9" s="132">
        <f>IF(I9&lt;0,IF(K9=0,0,IF(OR(I9=0,G9=0),"N.M.",IF(ABS(K9/I9)&gt;=10,"N.M.",K9/(-I9)))),IF(K9=0,0,IF(OR(I9=0,G9=0),"N.M.",IF(ABS(K9/I9)&gt;=10,"N.M.",K9/I9))))</f>
        <v>0</v>
      </c>
      <c r="N9" s="94">
        <f>IF(J9&lt;0,IF(L9=0,0,IF(OR(J9=0,H9=0),"N.M.",IF(ABS(L9/J9)&gt;=10,"N.M.",L9/(-J9)))),IF(L9=0,0,IF(OR(J9=0,H9=0),"N.M.",IF(ABS(L9/J9)&gt;=10,"N.M.",L9/J9))))</f>
        <v>0</v>
      </c>
      <c r="O9" s="113"/>
      <c r="P9" s="17"/>
      <c r="Q9" s="17"/>
      <c r="R9" s="132">
        <f>IF(N9&lt;0,IF(P9=0,0,IF(OR(N9=0,L9=0),"N.M.",IF(ABS(P9/N9)&gt;=10,"N.M.",P9/(-N9)))),IF(P9=0,0,IF(OR(N9=0,L9=0),"N.M.",IF(ABS(P9/N9)&gt;=10,"N.M.",P9/N9))))</f>
        <v>0</v>
      </c>
      <c r="S9" s="94">
        <f>IF(O9&lt;0,IF(Q9=0,0,IF(OR(O9=0,M9=0),"N.M.",IF(ABS(Q9/O9)&gt;=10,"N.M.",Q9/(-O9)))),IF(Q9=0,0,IF(OR(O9=0,M9=0),"N.M.",IF(ABS(Q9/O9)&gt;=10,"N.M.",Q9/O9))))</f>
        <v>0</v>
      </c>
      <c r="T9" s="113"/>
      <c r="U9" s="17"/>
      <c r="V9" s="17"/>
      <c r="W9" s="132">
        <f>IF(S9&lt;0,IF(U9=0,0,IF(OR(S9=0,Q9=0),"N.M.",IF(ABS(U9/S9)&gt;=10,"N.M.",U9/(-S9)))),IF(U9=0,0,IF(OR(S9=0,Q9=0),"N.M.",IF(ABS(U9/S9)&gt;=10,"N.M.",U9/S9))))</f>
        <v>0</v>
      </c>
      <c r="X9" s="94">
        <f>IF(T9&lt;0,IF(V9=0,0,IF(OR(T9=0,R9=0),"N.M.",IF(ABS(V9/T9)&gt;=10,"N.M.",V9/(-T9)))),IF(V9=0,0,IF(OR(T9=0,R9=0),"N.M.",IF(ABS(V9/T9)&gt;=10,"N.M.",V9/T9))))</f>
        <v>0</v>
      </c>
    </row>
    <row r="10" spans="1:24" s="14" customFormat="1" ht="12.75" hidden="1" outlineLevel="2">
      <c r="A10" s="14" t="s">
        <v>415</v>
      </c>
      <c r="B10" s="14" t="s">
        <v>416</v>
      </c>
      <c r="C10" s="54" t="s">
        <v>417</v>
      </c>
      <c r="D10" s="15"/>
      <c r="E10" s="15"/>
      <c r="F10" s="15">
        <v>7655585.16</v>
      </c>
      <c r="G10" s="15">
        <v>5896695.35</v>
      </c>
      <c r="H10" s="90">
        <f>+F10-G10</f>
        <v>1758889.8100000005</v>
      </c>
      <c r="I10" s="103">
        <f>IF(G10&lt;0,IF(H10=0,0,IF(OR(G10=0,F10=0),"N.M.",IF(ABS(H10/G10)&gt;=10,"N.M.",H10/(-G10)))),IF(H10=0,0,IF(OR(G10=0,F10=0),"N.M.",IF(ABS(H10/G10)&gt;=10,"N.M.",H10/G10))))</f>
        <v>0.2982839888447011</v>
      </c>
      <c r="J10" s="104"/>
      <c r="K10" s="15">
        <v>58298786.53</v>
      </c>
      <c r="L10" s="15">
        <v>47647970.48</v>
      </c>
      <c r="M10" s="90">
        <f>+K10-L10</f>
        <v>10650816.050000004</v>
      </c>
      <c r="N10" s="103">
        <f>IF(L10&lt;0,IF(M10=0,0,IF(OR(L10=0,K10=0),"N.M.",IF(ABS(M10/L10)&gt;=10,"N.M.",M10/(-L10)))),IF(M10=0,0,IF(OR(L10=0,K10=0),"N.M.",IF(ABS(M10/L10)&gt;=10,"N.M.",M10/L10))))</f>
        <v>0.22353136854948802</v>
      </c>
      <c r="O10" s="104"/>
      <c r="P10" s="15">
        <v>21090927.06</v>
      </c>
      <c r="Q10" s="15">
        <v>15579669.05</v>
      </c>
      <c r="R10" s="90">
        <f>+P10-Q10</f>
        <v>5511258.009999998</v>
      </c>
      <c r="S10" s="103">
        <f>IF(Q10&lt;0,IF(R10=0,0,IF(OR(Q10=0,P10=0),"N.M.",IF(ABS(R10/Q10)&gt;=10,"N.M.",R10/(-Q10)))),IF(R10=0,0,IF(OR(Q10=0,P10=0),"N.M.",IF(ABS(R10/Q10)&gt;=10,"N.M.",R10/Q10))))</f>
        <v>0.35374679605276965</v>
      </c>
      <c r="T10" s="104"/>
      <c r="U10" s="15">
        <v>115132905.63</v>
      </c>
      <c r="V10" s="15">
        <v>85295390.33</v>
      </c>
      <c r="W10" s="90">
        <f>+U10-V10</f>
        <v>29837515.299999997</v>
      </c>
      <c r="X10" s="103">
        <f>IF(V10&lt;0,IF(W10=0,0,IF(OR(V10=0,U10=0),"N.M.",IF(ABS(W10/V10)&gt;=10,"N.M.",W10/(-V10)))),IF(W10=0,0,IF(OR(V10=0,U10=0),"N.M.",IF(ABS(W10/V10)&gt;=10,"N.M.",W10/V10))))</f>
        <v>0.3498139252843724</v>
      </c>
    </row>
    <row r="11" spans="1:24" s="14" customFormat="1" ht="12.75" hidden="1" outlineLevel="2">
      <c r="A11" s="14" t="s">
        <v>418</v>
      </c>
      <c r="B11" s="14" t="s">
        <v>419</v>
      </c>
      <c r="C11" s="54" t="s">
        <v>420</v>
      </c>
      <c r="D11" s="15"/>
      <c r="E11" s="15"/>
      <c r="F11" s="15">
        <v>4514098.99</v>
      </c>
      <c r="G11" s="15">
        <v>3606743.89</v>
      </c>
      <c r="H11" s="90">
        <f>+F11-G11</f>
        <v>907355.1000000001</v>
      </c>
      <c r="I11" s="103">
        <f>IF(G11&lt;0,IF(H11=0,0,IF(OR(G11=0,F11=0),"N.M.",IF(ABS(H11/G11)&gt;=10,"N.M.",H11/(-G11)))),IF(H11=0,0,IF(OR(G11=0,F11=0),"N.M.",IF(ABS(H11/G11)&gt;=10,"N.M.",H11/G11))))</f>
        <v>0.2515718131569359</v>
      </c>
      <c r="J11" s="104"/>
      <c r="K11" s="15">
        <v>26055060.23</v>
      </c>
      <c r="L11" s="15">
        <v>21396287.83</v>
      </c>
      <c r="M11" s="90">
        <f>+K11-L11</f>
        <v>4658772.400000002</v>
      </c>
      <c r="N11" s="103">
        <f>IF(L11&lt;0,IF(M11=0,0,IF(OR(L11=0,K11=0),"N.M.",IF(ABS(M11/L11)&gt;=10,"N.M.",M11/(-L11)))),IF(M11=0,0,IF(OR(L11=0,K11=0),"N.M.",IF(ABS(M11/L11)&gt;=10,"N.M.",M11/L11))))</f>
        <v>0.21773741487380255</v>
      </c>
      <c r="O11" s="104"/>
      <c r="P11" s="15">
        <v>11424988.18</v>
      </c>
      <c r="Q11" s="15">
        <v>8900930.01</v>
      </c>
      <c r="R11" s="90">
        <f>+P11-Q11</f>
        <v>2524058.17</v>
      </c>
      <c r="S11" s="103">
        <f>IF(Q11&lt;0,IF(R11=0,0,IF(OR(Q11=0,P11=0),"N.M.",IF(ABS(R11/Q11)&gt;=10,"N.M.",R11/(-Q11)))),IF(R11=0,0,IF(OR(Q11=0,P11=0),"N.M.",IF(ABS(R11/Q11)&gt;=10,"N.M.",R11/Q11))))</f>
        <v>0.2835724095307205</v>
      </c>
      <c r="T11" s="104"/>
      <c r="U11" s="15">
        <v>55582314.32</v>
      </c>
      <c r="V11" s="15">
        <v>41382204.83</v>
      </c>
      <c r="W11" s="90">
        <f>+U11-V11</f>
        <v>14200109.490000002</v>
      </c>
      <c r="X11" s="103">
        <f>IF(V11&lt;0,IF(W11=0,0,IF(OR(V11=0,U11=0),"N.M.",IF(ABS(W11/V11)&gt;=10,"N.M.",W11/(-V11)))),IF(W11=0,0,IF(OR(V11=0,U11=0),"N.M.",IF(ABS(W11/V11)&gt;=10,"N.M.",W11/V11))))</f>
        <v>0.3431453096405739</v>
      </c>
    </row>
    <row r="12" spans="1:24" s="14" customFormat="1" ht="12.75" hidden="1" outlineLevel="2">
      <c r="A12" s="14" t="s">
        <v>421</v>
      </c>
      <c r="B12" s="14" t="s">
        <v>422</v>
      </c>
      <c r="C12" s="54" t="s">
        <v>423</v>
      </c>
      <c r="D12" s="15"/>
      <c r="E12" s="15"/>
      <c r="F12" s="15">
        <v>4946855.01</v>
      </c>
      <c r="G12" s="15">
        <v>5167861.35</v>
      </c>
      <c r="H12" s="90">
        <f>+F12-G12</f>
        <v>-221006.33999999985</v>
      </c>
      <c r="I12" s="103">
        <f>IF(G12&lt;0,IF(H12=0,0,IF(OR(G12=0,F12=0),"N.M.",IF(ABS(H12/G12)&gt;=10,"N.M.",H12/(-G12)))),IF(H12=0,0,IF(OR(G12=0,F12=0),"N.M.",IF(ABS(H12/G12)&gt;=10,"N.M.",H12/G12))))</f>
        <v>-0.042765532012579995</v>
      </c>
      <c r="J12" s="104"/>
      <c r="K12" s="15">
        <v>35124439.07</v>
      </c>
      <c r="L12" s="15">
        <v>36758930.95</v>
      </c>
      <c r="M12" s="90">
        <f>+K12-L12</f>
        <v>-1634491.8800000027</v>
      </c>
      <c r="N12" s="103">
        <f>IF(L12&lt;0,IF(M12=0,0,IF(OR(L12=0,K12=0),"N.M.",IF(ABS(M12/L12)&gt;=10,"N.M.",M12/(-L12)))),IF(M12=0,0,IF(OR(L12=0,K12=0),"N.M.",IF(ABS(M12/L12)&gt;=10,"N.M.",M12/L12))))</f>
        <v>-0.044465163642089064</v>
      </c>
      <c r="O12" s="104"/>
      <c r="P12" s="15">
        <v>12792485.96</v>
      </c>
      <c r="Q12" s="15">
        <v>12536285.81</v>
      </c>
      <c r="R12" s="90">
        <f>+P12-Q12</f>
        <v>256200.15000000037</v>
      </c>
      <c r="S12" s="103">
        <f>IF(Q12&lt;0,IF(R12=0,0,IF(OR(Q12=0,P12=0),"N.M.",IF(ABS(R12/Q12)&gt;=10,"N.M.",R12/(-Q12)))),IF(R12=0,0,IF(OR(Q12=0,P12=0),"N.M.",IF(ABS(R12/Q12)&gt;=10,"N.M.",R12/Q12))))</f>
        <v>0.02043668706050348</v>
      </c>
      <c r="T12" s="104"/>
      <c r="U12" s="15">
        <v>68897490.42</v>
      </c>
      <c r="V12" s="15">
        <v>67496225.9</v>
      </c>
      <c r="W12" s="90">
        <f>+U12-V12</f>
        <v>1401264.5199999958</v>
      </c>
      <c r="X12" s="103">
        <f>IF(V12&lt;0,IF(W12=0,0,IF(OR(V12=0,U12=0),"N.M.",IF(ABS(W12/V12)&gt;=10,"N.M.",W12/(-V12)))),IF(W12=0,0,IF(OR(V12=0,U12=0),"N.M.",IF(ABS(W12/V12)&gt;=10,"N.M.",W12/V12))))</f>
        <v>0.020760635151305485</v>
      </c>
    </row>
    <row r="13" spans="1:24" ht="12.75" hidden="1" outlineLevel="1">
      <c r="A13" s="1" t="s">
        <v>307</v>
      </c>
      <c r="B13" s="9" t="s">
        <v>292</v>
      </c>
      <c r="C13" s="66" t="s">
        <v>287</v>
      </c>
      <c r="D13" s="28"/>
      <c r="E13" s="28"/>
      <c r="F13" s="17">
        <v>17116539.16</v>
      </c>
      <c r="G13" s="17">
        <v>14671300.59</v>
      </c>
      <c r="H13" s="35">
        <f>+F13-G13</f>
        <v>2445238.5700000003</v>
      </c>
      <c r="I13" s="95">
        <f>IF(G13&lt;0,IF(H13=0,0,IF(OR(G13=0,F13=0),"N.M.",IF(ABS(H13/G13)&gt;=10,"N.M.",H13/(-G13)))),IF(H13=0,0,IF(OR(G13=0,F13=0),"N.M.",IF(ABS(H13/G13)&gt;=10,"N.M.",H13/G13))))</f>
        <v>0.16666815290163722</v>
      </c>
      <c r="K13" s="17">
        <v>119478285.83000001</v>
      </c>
      <c r="L13" s="17">
        <v>105803189.26</v>
      </c>
      <c r="M13" s="35">
        <f>+K13-L13</f>
        <v>13675096.570000008</v>
      </c>
      <c r="N13" s="95">
        <f>IF(L13&lt;0,IF(M13=0,0,IF(OR(L13=0,K13=0),"N.M.",IF(ABS(M13/L13)&gt;=10,"N.M.",M13/(-L13)))),IF(M13=0,0,IF(OR(L13=0,K13=0),"N.M.",IF(ABS(M13/L13)&gt;=10,"N.M.",M13/L13))))</f>
        <v>0.12925032473638315</v>
      </c>
      <c r="P13" s="17">
        <v>45308401.2</v>
      </c>
      <c r="Q13" s="17">
        <v>37016884.870000005</v>
      </c>
      <c r="R13" s="35">
        <f>+P13-Q13</f>
        <v>8291516.329999998</v>
      </c>
      <c r="S13" s="95">
        <f>IF(Q13&lt;0,IF(R13=0,0,IF(OR(Q13=0,P13=0),"N.M.",IF(ABS(R13/Q13)&gt;=10,"N.M.",R13/(-Q13)))),IF(R13=0,0,IF(OR(Q13=0,P13=0),"N.M.",IF(ABS(R13/Q13)&gt;=10,"N.M.",R13/Q13))))</f>
        <v>0.22399281730807613</v>
      </c>
      <c r="U13" s="17">
        <v>239612710.36999997</v>
      </c>
      <c r="V13" s="17">
        <v>194173821.06</v>
      </c>
      <c r="W13" s="35">
        <f>+U13-V13</f>
        <v>45438889.30999997</v>
      </c>
      <c r="X13" s="95">
        <f>IF(V13&lt;0,IF(W13=0,0,IF(OR(V13=0,U13=0),"N.M.",IF(ABS(W13/V13)&gt;=10,"N.M.",W13/(-V13)))),IF(W13=0,0,IF(OR(V13=0,U13=0),"N.M.",IF(ABS(W13/V13)&gt;=10,"N.M.",W13/V13))))</f>
        <v>0.23401140824209915</v>
      </c>
    </row>
    <row r="14" spans="1:24" s="14" customFormat="1" ht="12.75" hidden="1" outlineLevel="2">
      <c r="A14" s="14" t="s">
        <v>424</v>
      </c>
      <c r="B14" s="14" t="s">
        <v>425</v>
      </c>
      <c r="C14" s="54" t="s">
        <v>426</v>
      </c>
      <c r="D14" s="15"/>
      <c r="E14" s="15"/>
      <c r="F14" s="15">
        <v>6163453.45</v>
      </c>
      <c r="G14" s="15">
        <v>4959257.74</v>
      </c>
      <c r="H14" s="90">
        <f aca="true" t="shared" si="0" ref="H14:H20">+F14-G14</f>
        <v>1204195.71</v>
      </c>
      <c r="I14" s="103">
        <f aca="true" t="shared" si="1" ref="I14:I20">IF(G14&lt;0,IF(H14=0,0,IF(OR(G14=0,F14=0),"N.M.",IF(ABS(H14/G14)&gt;=10,"N.M.",H14/(-G14)))),IF(H14=0,0,IF(OR(G14=0,F14=0),"N.M.",IF(ABS(H14/G14)&gt;=10,"N.M.",H14/G14))))</f>
        <v>0.2428177306227282</v>
      </c>
      <c r="J14" s="104"/>
      <c r="K14" s="15">
        <v>34917572.95</v>
      </c>
      <c r="L14" s="15">
        <v>28362985.38</v>
      </c>
      <c r="M14" s="90">
        <f aca="true" t="shared" si="2" ref="M14:M20">+K14-L14</f>
        <v>6554587.570000004</v>
      </c>
      <c r="N14" s="103">
        <f aca="true" t="shared" si="3" ref="N14:N20">IF(L14&lt;0,IF(M14=0,0,IF(OR(L14=0,K14=0),"N.M.",IF(ABS(M14/L14)&gt;=10,"N.M.",M14/(-L14)))),IF(M14=0,0,IF(OR(L14=0,K14=0),"N.M.",IF(ABS(M14/L14)&gt;=10,"N.M.",M14/L14))))</f>
        <v>0.23109653240599753</v>
      </c>
      <c r="O14" s="104"/>
      <c r="P14" s="15">
        <v>17252540.55</v>
      </c>
      <c r="Q14" s="15">
        <v>13837932.98</v>
      </c>
      <c r="R14" s="90">
        <f aca="true" t="shared" si="4" ref="R14:R20">+P14-Q14</f>
        <v>3414607.5700000003</v>
      </c>
      <c r="S14" s="103">
        <f aca="true" t="shared" si="5" ref="S14:S20">IF(Q14&lt;0,IF(R14=0,0,IF(OR(Q14=0,P14=0),"N.M.",IF(ABS(R14/Q14)&gt;=10,"N.M.",R14/(-Q14)))),IF(R14=0,0,IF(OR(Q14=0,P14=0),"N.M.",IF(ABS(R14/Q14)&gt;=10,"N.M.",R14/Q14))))</f>
        <v>0.24675705359573147</v>
      </c>
      <c r="T14" s="104"/>
      <c r="U14" s="15">
        <v>73257150.80000001</v>
      </c>
      <c r="V14" s="15">
        <v>55812041.269999996</v>
      </c>
      <c r="W14" s="90">
        <f aca="true" t="shared" si="6" ref="W14:W20">+U14-V14</f>
        <v>17445109.530000016</v>
      </c>
      <c r="X14" s="103">
        <f aca="true" t="shared" si="7" ref="X14:X20">IF(V14&lt;0,IF(W14=0,0,IF(OR(V14=0,U14=0),"N.M.",IF(ABS(W14/V14)&gt;=10,"N.M.",W14/(-V14)))),IF(W14=0,0,IF(OR(V14=0,U14=0),"N.M.",IF(ABS(W14/V14)&gt;=10,"N.M.",W14/V14))))</f>
        <v>0.3125689212047703</v>
      </c>
    </row>
    <row r="15" spans="1:24" s="14" customFormat="1" ht="12.75" hidden="1" outlineLevel="2">
      <c r="A15" s="14" t="s">
        <v>427</v>
      </c>
      <c r="B15" s="14" t="s">
        <v>428</v>
      </c>
      <c r="C15" s="54" t="s">
        <v>429</v>
      </c>
      <c r="D15" s="15"/>
      <c r="E15" s="15"/>
      <c r="F15" s="15">
        <v>5778079.19</v>
      </c>
      <c r="G15" s="15">
        <v>4030161.33</v>
      </c>
      <c r="H15" s="90">
        <f t="shared" si="0"/>
        <v>1747917.8600000003</v>
      </c>
      <c r="I15" s="103">
        <f t="shared" si="1"/>
        <v>0.4337091537722636</v>
      </c>
      <c r="J15" s="104"/>
      <c r="K15" s="15">
        <v>30308973.18</v>
      </c>
      <c r="L15" s="15">
        <v>25852323.82</v>
      </c>
      <c r="M15" s="90">
        <f t="shared" si="2"/>
        <v>4456649.359999999</v>
      </c>
      <c r="N15" s="103">
        <f t="shared" si="3"/>
        <v>0.1723887334473284</v>
      </c>
      <c r="O15" s="104"/>
      <c r="P15" s="15">
        <v>15600088.61</v>
      </c>
      <c r="Q15" s="15">
        <v>13148774.86</v>
      </c>
      <c r="R15" s="90">
        <f t="shared" si="4"/>
        <v>2451313.75</v>
      </c>
      <c r="S15" s="103">
        <f t="shared" si="5"/>
        <v>0.1864290609657606</v>
      </c>
      <c r="T15" s="104"/>
      <c r="U15" s="15">
        <v>62206700.8</v>
      </c>
      <c r="V15" s="15">
        <v>50497784.08</v>
      </c>
      <c r="W15" s="90">
        <f t="shared" si="6"/>
        <v>11708916.719999999</v>
      </c>
      <c r="X15" s="103">
        <f t="shared" si="7"/>
        <v>0.23186991138958507</v>
      </c>
    </row>
    <row r="16" spans="1:24" s="14" customFormat="1" ht="12.75" hidden="1" outlineLevel="2">
      <c r="A16" s="14" t="s">
        <v>430</v>
      </c>
      <c r="B16" s="14" t="s">
        <v>431</v>
      </c>
      <c r="C16" s="54" t="s">
        <v>432</v>
      </c>
      <c r="D16" s="15"/>
      <c r="E16" s="15"/>
      <c r="F16" s="15">
        <v>3551474.67</v>
      </c>
      <c r="G16" s="15">
        <v>2909985.5300000003</v>
      </c>
      <c r="H16" s="90">
        <f t="shared" si="0"/>
        <v>641489.1399999997</v>
      </c>
      <c r="I16" s="103">
        <f t="shared" si="1"/>
        <v>0.22044409959660508</v>
      </c>
      <c r="J16" s="104"/>
      <c r="K16" s="15">
        <v>21057779.54</v>
      </c>
      <c r="L16" s="15">
        <v>18037625.62</v>
      </c>
      <c r="M16" s="90">
        <f t="shared" si="2"/>
        <v>3020153.919999998</v>
      </c>
      <c r="N16" s="103">
        <f t="shared" si="3"/>
        <v>0.16743633467207963</v>
      </c>
      <c r="O16" s="104"/>
      <c r="P16" s="15">
        <v>10613824.03</v>
      </c>
      <c r="Q16" s="15">
        <v>9161021.46</v>
      </c>
      <c r="R16" s="90">
        <f t="shared" si="4"/>
        <v>1452802.5699999984</v>
      </c>
      <c r="S16" s="103">
        <f t="shared" si="5"/>
        <v>0.15858521632586572</v>
      </c>
      <c r="T16" s="104"/>
      <c r="U16" s="15">
        <v>42009829.5</v>
      </c>
      <c r="V16" s="15">
        <v>35155390.43</v>
      </c>
      <c r="W16" s="90">
        <f t="shared" si="6"/>
        <v>6854439.07</v>
      </c>
      <c r="X16" s="103">
        <f t="shared" si="7"/>
        <v>0.19497547847316002</v>
      </c>
    </row>
    <row r="17" spans="1:24" s="14" customFormat="1" ht="12.75" hidden="1" outlineLevel="2">
      <c r="A17" s="14" t="s">
        <v>433</v>
      </c>
      <c r="B17" s="14" t="s">
        <v>434</v>
      </c>
      <c r="C17" s="54" t="s">
        <v>435</v>
      </c>
      <c r="D17" s="15"/>
      <c r="E17" s="15"/>
      <c r="F17" s="15">
        <v>1049287.89</v>
      </c>
      <c r="G17" s="15">
        <v>868435.9500000001</v>
      </c>
      <c r="H17" s="90">
        <f t="shared" si="0"/>
        <v>180851.93999999983</v>
      </c>
      <c r="I17" s="103">
        <f t="shared" si="1"/>
        <v>0.20825017665378756</v>
      </c>
      <c r="J17" s="104"/>
      <c r="K17" s="15">
        <v>6582871.32</v>
      </c>
      <c r="L17" s="15">
        <v>5153928.32</v>
      </c>
      <c r="M17" s="90">
        <f t="shared" si="2"/>
        <v>1428943</v>
      </c>
      <c r="N17" s="103">
        <f t="shared" si="3"/>
        <v>0.277253176854427</v>
      </c>
      <c r="O17" s="104"/>
      <c r="P17" s="15">
        <v>3139506.94</v>
      </c>
      <c r="Q17" s="15">
        <v>2482064.9</v>
      </c>
      <c r="R17" s="90">
        <f t="shared" si="4"/>
        <v>657442.04</v>
      </c>
      <c r="S17" s="103">
        <f t="shared" si="5"/>
        <v>0.26487705458467264</v>
      </c>
      <c r="T17" s="104"/>
      <c r="U17" s="15">
        <v>13581435.75</v>
      </c>
      <c r="V17" s="15">
        <v>9971013.82</v>
      </c>
      <c r="W17" s="90">
        <f t="shared" si="6"/>
        <v>3610421.9299999997</v>
      </c>
      <c r="X17" s="103">
        <f t="shared" si="7"/>
        <v>0.3620917586893887</v>
      </c>
    </row>
    <row r="18" spans="1:24" s="14" customFormat="1" ht="12.75" hidden="1" outlineLevel="2">
      <c r="A18" s="14" t="s">
        <v>436</v>
      </c>
      <c r="B18" s="14" t="s">
        <v>437</v>
      </c>
      <c r="C18" s="54" t="s">
        <v>438</v>
      </c>
      <c r="D18" s="15"/>
      <c r="E18" s="15"/>
      <c r="F18" s="15">
        <v>1134620.07</v>
      </c>
      <c r="G18" s="15">
        <v>881231.99</v>
      </c>
      <c r="H18" s="90">
        <f t="shared" si="0"/>
        <v>253388.08000000007</v>
      </c>
      <c r="I18" s="103">
        <f t="shared" si="1"/>
        <v>0.2875384494382689</v>
      </c>
      <c r="J18" s="104"/>
      <c r="K18" s="15">
        <v>6388917.66</v>
      </c>
      <c r="L18" s="15">
        <v>4909061.97</v>
      </c>
      <c r="M18" s="90">
        <f t="shared" si="2"/>
        <v>1479855.6900000004</v>
      </c>
      <c r="N18" s="103">
        <f t="shared" si="3"/>
        <v>0.301453862070517</v>
      </c>
      <c r="O18" s="104"/>
      <c r="P18" s="15">
        <v>3272063.51</v>
      </c>
      <c r="Q18" s="15">
        <v>2432021.7</v>
      </c>
      <c r="R18" s="90">
        <f t="shared" si="4"/>
        <v>840041.8099999996</v>
      </c>
      <c r="S18" s="103">
        <f t="shared" si="5"/>
        <v>0.3454088464753417</v>
      </c>
      <c r="T18" s="104"/>
      <c r="U18" s="15">
        <v>13124657.43</v>
      </c>
      <c r="V18" s="15">
        <v>9778544.68</v>
      </c>
      <c r="W18" s="90">
        <f t="shared" si="6"/>
        <v>3346112.75</v>
      </c>
      <c r="X18" s="103">
        <f t="shared" si="7"/>
        <v>0.3421892377138476</v>
      </c>
    </row>
    <row r="19" spans="1:24" s="14" customFormat="1" ht="12.75" hidden="1" outlineLevel="2">
      <c r="A19" s="14" t="s">
        <v>439</v>
      </c>
      <c r="B19" s="14" t="s">
        <v>440</v>
      </c>
      <c r="C19" s="54" t="s">
        <v>441</v>
      </c>
      <c r="D19" s="15"/>
      <c r="E19" s="15"/>
      <c r="F19" s="15">
        <v>3384506.21</v>
      </c>
      <c r="G19" s="15">
        <v>3686432.43</v>
      </c>
      <c r="H19" s="90">
        <f t="shared" si="0"/>
        <v>-301926.2200000002</v>
      </c>
      <c r="I19" s="103">
        <f t="shared" si="1"/>
        <v>-0.08190200844126151</v>
      </c>
      <c r="J19" s="104"/>
      <c r="K19" s="15">
        <v>19217662.35</v>
      </c>
      <c r="L19" s="15">
        <v>19705517.82</v>
      </c>
      <c r="M19" s="90">
        <f t="shared" si="2"/>
        <v>-487855.4699999988</v>
      </c>
      <c r="N19" s="103">
        <f t="shared" si="3"/>
        <v>-0.02475730272385193</v>
      </c>
      <c r="O19" s="104"/>
      <c r="P19" s="15">
        <v>9339400.38</v>
      </c>
      <c r="Q19" s="15">
        <v>9586975.22</v>
      </c>
      <c r="R19" s="90">
        <f t="shared" si="4"/>
        <v>-247574.83999999985</v>
      </c>
      <c r="S19" s="103">
        <f t="shared" si="5"/>
        <v>-0.025824082603605587</v>
      </c>
      <c r="T19" s="104"/>
      <c r="U19" s="15">
        <v>38958699.47</v>
      </c>
      <c r="V19" s="15">
        <v>39271749.74</v>
      </c>
      <c r="W19" s="90">
        <f t="shared" si="6"/>
        <v>-313050.2700000033</v>
      </c>
      <c r="X19" s="103">
        <f t="shared" si="7"/>
        <v>-0.007971385845361197</v>
      </c>
    </row>
    <row r="20" spans="1:24" s="14" customFormat="1" ht="12.75" hidden="1" outlineLevel="2">
      <c r="A20" s="14" t="s">
        <v>442</v>
      </c>
      <c r="B20" s="14" t="s">
        <v>443</v>
      </c>
      <c r="C20" s="54" t="s">
        <v>444</v>
      </c>
      <c r="D20" s="15"/>
      <c r="E20" s="15"/>
      <c r="F20" s="15">
        <v>8279523.68</v>
      </c>
      <c r="G20" s="15">
        <v>7785714.84</v>
      </c>
      <c r="H20" s="90">
        <f t="shared" si="0"/>
        <v>493808.83999999985</v>
      </c>
      <c r="I20" s="103">
        <f t="shared" si="1"/>
        <v>0.06342498410845983</v>
      </c>
      <c r="J20" s="104"/>
      <c r="K20" s="15">
        <v>45833685.85</v>
      </c>
      <c r="L20" s="15">
        <v>43331564.34</v>
      </c>
      <c r="M20" s="90">
        <f t="shared" si="2"/>
        <v>2502121.509999998</v>
      </c>
      <c r="N20" s="103">
        <f t="shared" si="3"/>
        <v>0.05774362287885953</v>
      </c>
      <c r="O20" s="104"/>
      <c r="P20" s="15">
        <v>23425190.13</v>
      </c>
      <c r="Q20" s="15">
        <v>22252141.36</v>
      </c>
      <c r="R20" s="90">
        <f t="shared" si="4"/>
        <v>1173048.7699999996</v>
      </c>
      <c r="S20" s="103">
        <f t="shared" si="5"/>
        <v>0.05271621957735036</v>
      </c>
      <c r="T20" s="104"/>
      <c r="U20" s="15">
        <v>89505533.02000001</v>
      </c>
      <c r="V20" s="15">
        <v>87953463.82</v>
      </c>
      <c r="W20" s="90">
        <f t="shared" si="6"/>
        <v>1552069.2000000179</v>
      </c>
      <c r="X20" s="103">
        <f t="shared" si="7"/>
        <v>0.017646481816524985</v>
      </c>
    </row>
    <row r="21" spans="1:24" ht="12.75" hidden="1" outlineLevel="1">
      <c r="A21" s="1" t="s">
        <v>308</v>
      </c>
      <c r="B21" s="9" t="s">
        <v>292</v>
      </c>
      <c r="C21" s="66" t="s">
        <v>380</v>
      </c>
      <c r="D21" s="28"/>
      <c r="E21" s="28"/>
      <c r="F21" s="17">
        <v>29340945.16</v>
      </c>
      <c r="G21" s="17">
        <v>25121219.810000002</v>
      </c>
      <c r="H21" s="35">
        <f aca="true" t="shared" si="8" ref="H21:H26">+F21-G21</f>
        <v>4219725.349999998</v>
      </c>
      <c r="I21" s="95">
        <f aca="true" t="shared" si="9" ref="I21:I26">IF(G21&lt;0,IF(H21=0,0,IF(OR(G21=0,F21=0),"N.M.",IF(ABS(H21/G21)&gt;=10,"N.M.",H21/(-G21)))),IF(H21=0,0,IF(OR(G21=0,F21=0),"N.M.",IF(ABS(H21/G21)&gt;=10,"N.M.",H21/G21))))</f>
        <v>0.16797454032547623</v>
      </c>
      <c r="J21" s="106" t="s">
        <v>289</v>
      </c>
      <c r="K21" s="17">
        <v>164307462.85</v>
      </c>
      <c r="L21" s="17">
        <v>145353007.27</v>
      </c>
      <c r="M21" s="35">
        <f aca="true" t="shared" si="10" ref="M21:M26">+K21-L21</f>
        <v>18954455.579999983</v>
      </c>
      <c r="N21" s="95">
        <f aca="true" t="shared" si="11" ref="N21:N26">IF(L21&lt;0,IF(M21=0,0,IF(OR(L21=0,K21=0),"N.M.",IF(ABS(M21/L21)&gt;=10,"N.M.",M21/(-L21)))),IF(M21=0,0,IF(OR(L21=0,K21=0),"N.M.",IF(ABS(M21/L21)&gt;=10,"N.M.",M21/L21))))</f>
        <v>0.13040291312852711</v>
      </c>
      <c r="P21" s="17">
        <v>82642614.14999999</v>
      </c>
      <c r="Q21" s="17">
        <v>72900932.47999999</v>
      </c>
      <c r="R21" s="35">
        <f aca="true" t="shared" si="12" ref="R21:R26">+P21-Q21</f>
        <v>9741681.670000002</v>
      </c>
      <c r="S21" s="95">
        <f aca="true" t="shared" si="13" ref="S21:S26">IF(Q21&lt;0,IF(R21=0,0,IF(OR(Q21=0,P21=0),"N.M.",IF(ABS(R21/Q21)&gt;=10,"N.M.",R21/(-Q21)))),IF(R21=0,0,IF(OR(Q21=0,P21=0),"N.M.",IF(ABS(R21/Q21)&gt;=10,"N.M.",R21/Q21))))</f>
        <v>0.13362904065284192</v>
      </c>
      <c r="T21" s="106" t="s">
        <v>290</v>
      </c>
      <c r="U21" s="17">
        <v>332644006.77000004</v>
      </c>
      <c r="V21" s="17">
        <v>288439987.84</v>
      </c>
      <c r="W21" s="35">
        <f aca="true" t="shared" si="14" ref="W21:W26">+U21-V21</f>
        <v>44204018.93000007</v>
      </c>
      <c r="X21" s="95">
        <f aca="true" t="shared" si="15" ref="X21:X26">IF(V21&lt;0,IF(W21=0,0,IF(OR(V21=0,U21=0),"N.M.",IF(ABS(W21/V21)&gt;=10,"N.M.",W21/(-V21)))),IF(W21=0,0,IF(OR(V21=0,U21=0),"N.M.",IF(ABS(W21/V21)&gt;=10,"N.M.",W21/V21))))</f>
        <v>0.1532520482372243</v>
      </c>
    </row>
    <row r="22" spans="1:24" ht="12.75" hidden="1" outlineLevel="1">
      <c r="A22" s="1" t="s">
        <v>309</v>
      </c>
      <c r="B22" s="9" t="s">
        <v>291</v>
      </c>
      <c r="C22" s="66" t="s">
        <v>293</v>
      </c>
      <c r="D22" s="28"/>
      <c r="E22" s="28"/>
      <c r="F22" s="17">
        <v>0</v>
      </c>
      <c r="G22" s="17">
        <v>0</v>
      </c>
      <c r="H22" s="35">
        <f t="shared" si="8"/>
        <v>0</v>
      </c>
      <c r="I22" s="95">
        <f t="shared" si="9"/>
        <v>0</v>
      </c>
      <c r="J22" s="106" t="s">
        <v>289</v>
      </c>
      <c r="K22" s="17">
        <v>0</v>
      </c>
      <c r="L22" s="17">
        <v>0</v>
      </c>
      <c r="M22" s="35">
        <f t="shared" si="10"/>
        <v>0</v>
      </c>
      <c r="N22" s="95">
        <f t="shared" si="11"/>
        <v>0</v>
      </c>
      <c r="P22" s="17">
        <v>0</v>
      </c>
      <c r="Q22" s="17">
        <v>0</v>
      </c>
      <c r="R22" s="35">
        <f t="shared" si="12"/>
        <v>0</v>
      </c>
      <c r="S22" s="95">
        <f t="shared" si="13"/>
        <v>0</v>
      </c>
      <c r="T22" s="106" t="s">
        <v>290</v>
      </c>
      <c r="U22" s="17">
        <v>0</v>
      </c>
      <c r="V22" s="17">
        <v>0</v>
      </c>
      <c r="W22" s="35">
        <f t="shared" si="14"/>
        <v>0</v>
      </c>
      <c r="X22" s="95">
        <f t="shared" si="15"/>
        <v>0</v>
      </c>
    </row>
    <row r="23" spans="1:24" s="14" customFormat="1" ht="12.75" hidden="1" outlineLevel="2">
      <c r="A23" s="14" t="s">
        <v>445</v>
      </c>
      <c r="B23" s="14" t="s">
        <v>446</v>
      </c>
      <c r="C23" s="54" t="s">
        <v>447</v>
      </c>
      <c r="D23" s="15"/>
      <c r="E23" s="15"/>
      <c r="F23" s="15">
        <v>114687.92</v>
      </c>
      <c r="G23" s="15">
        <v>70925.65000000001</v>
      </c>
      <c r="H23" s="90">
        <f t="shared" si="8"/>
        <v>43762.26999999999</v>
      </c>
      <c r="I23" s="103">
        <f t="shared" si="9"/>
        <v>0.6170161288617021</v>
      </c>
      <c r="J23" s="104"/>
      <c r="K23" s="15">
        <v>662507.46</v>
      </c>
      <c r="L23" s="15">
        <v>495278.04000000004</v>
      </c>
      <c r="M23" s="90">
        <f t="shared" si="10"/>
        <v>167229.41999999993</v>
      </c>
      <c r="N23" s="103">
        <f t="shared" si="11"/>
        <v>0.33764755651189365</v>
      </c>
      <c r="O23" s="104"/>
      <c r="P23" s="15">
        <v>367072.99</v>
      </c>
      <c r="Q23" s="15">
        <v>245543.33000000002</v>
      </c>
      <c r="R23" s="90">
        <f t="shared" si="12"/>
        <v>121529.65999999997</v>
      </c>
      <c r="S23" s="103">
        <f t="shared" si="13"/>
        <v>0.49494180925215914</v>
      </c>
      <c r="T23" s="104"/>
      <c r="U23" s="15">
        <v>1344349.4</v>
      </c>
      <c r="V23" s="15">
        <v>1006447.55</v>
      </c>
      <c r="W23" s="90">
        <f t="shared" si="14"/>
        <v>337901.84999999986</v>
      </c>
      <c r="X23" s="103">
        <f t="shared" si="15"/>
        <v>0.3357371678235988</v>
      </c>
    </row>
    <row r="24" spans="1:24" s="14" customFormat="1" ht="12.75" hidden="1" outlineLevel="2">
      <c r="A24" s="14" t="s">
        <v>448</v>
      </c>
      <c r="B24" s="14" t="s">
        <v>449</v>
      </c>
      <c r="C24" s="54" t="s">
        <v>450</v>
      </c>
      <c r="D24" s="15"/>
      <c r="E24" s="15"/>
      <c r="F24" s="15">
        <v>19007.02</v>
      </c>
      <c r="G24" s="15">
        <v>13427.01</v>
      </c>
      <c r="H24" s="90">
        <f t="shared" si="8"/>
        <v>5580.01</v>
      </c>
      <c r="I24" s="103">
        <f t="shared" si="9"/>
        <v>0.41558098191630155</v>
      </c>
      <c r="J24" s="104"/>
      <c r="K24" s="15">
        <v>142964.89</v>
      </c>
      <c r="L24" s="15">
        <v>129858.88</v>
      </c>
      <c r="M24" s="90">
        <f t="shared" si="10"/>
        <v>13106.01000000001</v>
      </c>
      <c r="N24" s="103">
        <f t="shared" si="11"/>
        <v>0.10092501952889174</v>
      </c>
      <c r="O24" s="104"/>
      <c r="P24" s="15">
        <v>68228.85</v>
      </c>
      <c r="Q24" s="15">
        <v>53948.89</v>
      </c>
      <c r="R24" s="90">
        <f t="shared" si="12"/>
        <v>14279.960000000006</v>
      </c>
      <c r="S24" s="103">
        <f t="shared" si="13"/>
        <v>0.264694231892445</v>
      </c>
      <c r="T24" s="104"/>
      <c r="U24" s="15">
        <v>288286.92000000004</v>
      </c>
      <c r="V24" s="15">
        <v>276902.92000000004</v>
      </c>
      <c r="W24" s="90">
        <f t="shared" si="14"/>
        <v>11384</v>
      </c>
      <c r="X24" s="103">
        <f t="shared" si="15"/>
        <v>0.04111188137705445</v>
      </c>
    </row>
    <row r="25" spans="1:24" ht="12.75" hidden="1" outlineLevel="1">
      <c r="A25" s="1" t="s">
        <v>310</v>
      </c>
      <c r="B25" s="9" t="s">
        <v>292</v>
      </c>
      <c r="C25" s="67" t="s">
        <v>288</v>
      </c>
      <c r="D25" s="28"/>
      <c r="E25" s="28"/>
      <c r="F25" s="125">
        <v>133694.94</v>
      </c>
      <c r="G25" s="125">
        <v>84352.66</v>
      </c>
      <c r="H25" s="128">
        <f t="shared" si="8"/>
        <v>49342.28</v>
      </c>
      <c r="I25" s="96">
        <f t="shared" si="9"/>
        <v>0.5849522706219341</v>
      </c>
      <c r="J25" s="106" t="s">
        <v>289</v>
      </c>
      <c r="K25" s="125">
        <v>805472.35</v>
      </c>
      <c r="L25" s="125">
        <v>625136.92</v>
      </c>
      <c r="M25" s="128">
        <f t="shared" si="10"/>
        <v>180335.42999999993</v>
      </c>
      <c r="N25" s="96">
        <f t="shared" si="11"/>
        <v>0.28847349153526225</v>
      </c>
      <c r="P25" s="125">
        <v>435301.83999999997</v>
      </c>
      <c r="Q25" s="125">
        <v>299492.22000000003</v>
      </c>
      <c r="R25" s="128">
        <f t="shared" si="12"/>
        <v>135809.61999999994</v>
      </c>
      <c r="S25" s="96">
        <f t="shared" si="13"/>
        <v>0.4534662703425148</v>
      </c>
      <c r="T25" s="106" t="s">
        <v>290</v>
      </c>
      <c r="U25" s="125">
        <v>1632636.3200000003</v>
      </c>
      <c r="V25" s="125">
        <v>1283350.4700000002</v>
      </c>
      <c r="W25" s="128">
        <f t="shared" si="14"/>
        <v>349285.8500000001</v>
      </c>
      <c r="X25" s="96">
        <f t="shared" si="15"/>
        <v>0.2721671578925748</v>
      </c>
    </row>
    <row r="26" spans="1:24" ht="12.75" collapsed="1">
      <c r="A26" s="1" t="s">
        <v>311</v>
      </c>
      <c r="C26" s="62" t="s">
        <v>303</v>
      </c>
      <c r="D26" s="28"/>
      <c r="E26" s="28"/>
      <c r="F26" s="17">
        <v>46591179.26</v>
      </c>
      <c r="G26" s="17">
        <v>39876873.059999995</v>
      </c>
      <c r="H26" s="35">
        <f t="shared" si="8"/>
        <v>6714306.200000003</v>
      </c>
      <c r="I26" s="95">
        <f t="shared" si="9"/>
        <v>0.16837594537308498</v>
      </c>
      <c r="J26" s="106" t="s">
        <v>289</v>
      </c>
      <c r="K26" s="17">
        <v>284591221.03000003</v>
      </c>
      <c r="L26" s="17">
        <v>251781333.45000002</v>
      </c>
      <c r="M26" s="35">
        <f t="shared" si="10"/>
        <v>32809887.580000013</v>
      </c>
      <c r="N26" s="95">
        <f t="shared" si="11"/>
        <v>0.13031104065749005</v>
      </c>
      <c r="P26" s="17">
        <v>128386317.19000001</v>
      </c>
      <c r="Q26" s="17">
        <v>110217309.57</v>
      </c>
      <c r="R26" s="35">
        <f t="shared" si="12"/>
        <v>18169007.62000002</v>
      </c>
      <c r="S26" s="95">
        <f t="shared" si="13"/>
        <v>0.16484713418322666</v>
      </c>
      <c r="T26" s="106" t="s">
        <v>290</v>
      </c>
      <c r="U26" s="17">
        <v>573889353.46</v>
      </c>
      <c r="V26" s="17">
        <v>483897159.37000006</v>
      </c>
      <c r="W26" s="35">
        <f t="shared" si="14"/>
        <v>89992194.08999997</v>
      </c>
      <c r="X26" s="95">
        <f t="shared" si="15"/>
        <v>0.18597380114229944</v>
      </c>
    </row>
    <row r="27" spans="1:24" ht="0.75" customHeight="1" hidden="1" outlineLevel="1">
      <c r="A27" s="1"/>
      <c r="C27" s="61"/>
      <c r="D27" s="28"/>
      <c r="E27" s="28"/>
      <c r="F27" s="17"/>
      <c r="G27" s="17"/>
      <c r="I27" s="95"/>
      <c r="K27" s="17"/>
      <c r="L27" s="17"/>
      <c r="N27" s="95"/>
      <c r="P27" s="17"/>
      <c r="Q27" s="17"/>
      <c r="S27" s="95"/>
      <c r="U27" s="17"/>
      <c r="V27" s="17"/>
      <c r="X27" s="95"/>
    </row>
    <row r="28" spans="1:24" s="14" customFormat="1" ht="12.75" hidden="1" outlineLevel="2">
      <c r="A28" s="14" t="s">
        <v>451</v>
      </c>
      <c r="B28" s="14" t="s">
        <v>452</v>
      </c>
      <c r="C28" s="54" t="s">
        <v>453</v>
      </c>
      <c r="D28" s="15"/>
      <c r="E28" s="15"/>
      <c r="F28" s="15">
        <v>1230201.58</v>
      </c>
      <c r="G28" s="15">
        <v>1151703.29</v>
      </c>
      <c r="H28" s="90">
        <f aca="true" t="shared" si="16" ref="H28:H59">+F28-G28</f>
        <v>78498.29000000004</v>
      </c>
      <c r="I28" s="103">
        <f aca="true" t="shared" si="17" ref="I28:I59">IF(G28&lt;0,IF(H28=0,0,IF(OR(G28=0,F28=0),"N.M.",IF(ABS(H28/G28)&gt;=10,"N.M.",H28/(-G28)))),IF(H28=0,0,IF(OR(G28=0,F28=0),"N.M.",IF(ABS(H28/G28)&gt;=10,"N.M.",H28/G28))))</f>
        <v>0.06815843167383852</v>
      </c>
      <c r="J28" s="104"/>
      <c r="K28" s="15">
        <v>4807144.0600000005</v>
      </c>
      <c r="L28" s="15">
        <v>5507249.92</v>
      </c>
      <c r="M28" s="90">
        <f aca="true" t="shared" si="18" ref="M28:M59">+K28-L28</f>
        <v>-700105.8599999994</v>
      </c>
      <c r="N28" s="103">
        <f aca="true" t="shared" si="19" ref="N28:N59">IF(L28&lt;0,IF(M28=0,0,IF(OR(L28=0,K28=0),"N.M.",IF(ABS(M28/L28)&gt;=10,"N.M.",M28/(-L28)))),IF(M28=0,0,IF(OR(L28=0,K28=0),"N.M.",IF(ABS(M28/L28)&gt;=10,"N.M.",M28/L28))))</f>
        <v>-0.1271244033174364</v>
      </c>
      <c r="O28" s="104"/>
      <c r="P28" s="15">
        <v>2223381.11</v>
      </c>
      <c r="Q28" s="15">
        <v>2574491.67</v>
      </c>
      <c r="R28" s="90">
        <f aca="true" t="shared" si="20" ref="R28:R59">+P28-Q28</f>
        <v>-351110.56000000006</v>
      </c>
      <c r="S28" s="103">
        <f aca="true" t="shared" si="21" ref="S28:S59">IF(Q28&lt;0,IF(R28=0,0,IF(OR(Q28=0,P28=0),"N.M.",IF(ABS(R28/Q28)&gt;=10,"N.M.",R28/(-Q28)))),IF(R28=0,0,IF(OR(Q28=0,P28=0),"N.M.",IF(ABS(R28/Q28)&gt;=10,"N.M.",R28/Q28))))</f>
        <v>-0.13638053837633898</v>
      </c>
      <c r="T28" s="104"/>
      <c r="U28" s="15">
        <v>10667806.66</v>
      </c>
      <c r="V28" s="15">
        <v>13576301.96</v>
      </c>
      <c r="W28" s="90">
        <f aca="true" t="shared" si="22" ref="W28:W59">+U28-V28</f>
        <v>-2908495.3000000007</v>
      </c>
      <c r="X28" s="103">
        <f aca="true" t="shared" si="23" ref="X28:X59">IF(V28&lt;0,IF(W28=0,0,IF(OR(V28=0,U28=0),"N.M.",IF(ABS(W28/V28)&gt;=10,"N.M.",W28/(-V28)))),IF(W28=0,0,IF(OR(V28=0,U28=0),"N.M.",IF(ABS(W28/V28)&gt;=10,"N.M.",W28/V28))))</f>
        <v>-0.2142332505986778</v>
      </c>
    </row>
    <row r="29" spans="1:24" s="14" customFormat="1" ht="12.75" hidden="1" outlineLevel="2">
      <c r="A29" s="14" t="s">
        <v>454</v>
      </c>
      <c r="B29" s="14" t="s">
        <v>455</v>
      </c>
      <c r="C29" s="54" t="s">
        <v>456</v>
      </c>
      <c r="D29" s="15"/>
      <c r="E29" s="15"/>
      <c r="F29" s="15">
        <v>0</v>
      </c>
      <c r="G29" s="15">
        <v>726.73</v>
      </c>
      <c r="H29" s="90">
        <f t="shared" si="16"/>
        <v>-726.73</v>
      </c>
      <c r="I29" s="103" t="str">
        <f t="shared" si="17"/>
        <v>N.M.</v>
      </c>
      <c r="J29" s="104"/>
      <c r="K29" s="15">
        <v>0</v>
      </c>
      <c r="L29" s="15">
        <v>4418.22</v>
      </c>
      <c r="M29" s="90">
        <f t="shared" si="18"/>
        <v>-4418.22</v>
      </c>
      <c r="N29" s="103" t="str">
        <f t="shared" si="19"/>
        <v>N.M.</v>
      </c>
      <c r="O29" s="104"/>
      <c r="P29" s="15">
        <v>0</v>
      </c>
      <c r="Q29" s="15">
        <v>2204.42</v>
      </c>
      <c r="R29" s="90">
        <f t="shared" si="20"/>
        <v>-2204.42</v>
      </c>
      <c r="S29" s="103" t="str">
        <f t="shared" si="21"/>
        <v>N.M.</v>
      </c>
      <c r="T29" s="104"/>
      <c r="U29" s="15">
        <v>6238.47</v>
      </c>
      <c r="V29" s="15">
        <v>34534.96</v>
      </c>
      <c r="W29" s="90">
        <f t="shared" si="22"/>
        <v>-28296.489999999998</v>
      </c>
      <c r="X29" s="103">
        <f t="shared" si="23"/>
        <v>-0.8193578333375802</v>
      </c>
    </row>
    <row r="30" spans="1:24" s="14" customFormat="1" ht="12.75" hidden="1" outlineLevel="2">
      <c r="A30" s="14" t="s">
        <v>457</v>
      </c>
      <c r="B30" s="14" t="s">
        <v>458</v>
      </c>
      <c r="C30" s="54" t="s">
        <v>459</v>
      </c>
      <c r="D30" s="15"/>
      <c r="E30" s="15"/>
      <c r="F30" s="15">
        <v>0</v>
      </c>
      <c r="G30" s="15">
        <v>29043.82</v>
      </c>
      <c r="H30" s="90">
        <f t="shared" si="16"/>
        <v>-29043.82</v>
      </c>
      <c r="I30" s="103" t="str">
        <f t="shared" si="17"/>
        <v>N.M.</v>
      </c>
      <c r="J30" s="104"/>
      <c r="K30" s="15">
        <v>0</v>
      </c>
      <c r="L30" s="15">
        <v>180317.37</v>
      </c>
      <c r="M30" s="90">
        <f t="shared" si="18"/>
        <v>-180317.37</v>
      </c>
      <c r="N30" s="103" t="str">
        <f t="shared" si="19"/>
        <v>N.M.</v>
      </c>
      <c r="O30" s="104"/>
      <c r="P30" s="15">
        <v>0</v>
      </c>
      <c r="Q30" s="15">
        <v>88997.42</v>
      </c>
      <c r="R30" s="90">
        <f t="shared" si="20"/>
        <v>-88997.42</v>
      </c>
      <c r="S30" s="103" t="str">
        <f t="shared" si="21"/>
        <v>N.M.</v>
      </c>
      <c r="T30" s="104"/>
      <c r="U30" s="15">
        <v>156325.34</v>
      </c>
      <c r="V30" s="15">
        <v>591249.0700000001</v>
      </c>
      <c r="W30" s="90">
        <f t="shared" si="22"/>
        <v>-434923.7300000001</v>
      </c>
      <c r="X30" s="103">
        <f t="shared" si="23"/>
        <v>-0.7356015460624742</v>
      </c>
    </row>
    <row r="31" spans="1:24" s="14" customFormat="1" ht="12.75" hidden="1" outlineLevel="2">
      <c r="A31" s="14" t="s">
        <v>460</v>
      </c>
      <c r="B31" s="14" t="s">
        <v>461</v>
      </c>
      <c r="C31" s="54" t="s">
        <v>462</v>
      </c>
      <c r="D31" s="15"/>
      <c r="E31" s="15"/>
      <c r="F31" s="15">
        <v>3355370.45</v>
      </c>
      <c r="G31" s="15">
        <v>5409046.37</v>
      </c>
      <c r="H31" s="90">
        <f t="shared" si="16"/>
        <v>-2053675.92</v>
      </c>
      <c r="I31" s="103">
        <f t="shared" si="17"/>
        <v>-0.37967430477028796</v>
      </c>
      <c r="J31" s="104"/>
      <c r="K31" s="15">
        <v>21406457.58</v>
      </c>
      <c r="L31" s="15">
        <v>29979562.53</v>
      </c>
      <c r="M31" s="90">
        <f t="shared" si="18"/>
        <v>-8573104.950000003</v>
      </c>
      <c r="N31" s="103">
        <f t="shared" si="19"/>
        <v>-0.2859649783555398</v>
      </c>
      <c r="O31" s="104"/>
      <c r="P31" s="15">
        <v>11294960.35</v>
      </c>
      <c r="Q31" s="15">
        <v>15087284.57</v>
      </c>
      <c r="R31" s="90">
        <f t="shared" si="20"/>
        <v>-3792324.2200000007</v>
      </c>
      <c r="S31" s="103">
        <f t="shared" si="21"/>
        <v>-0.25135896406042274</v>
      </c>
      <c r="T31" s="104"/>
      <c r="U31" s="15">
        <v>50698027.67</v>
      </c>
      <c r="V31" s="15">
        <v>61269346.13</v>
      </c>
      <c r="W31" s="90">
        <f t="shared" si="22"/>
        <v>-10571318.46</v>
      </c>
      <c r="X31" s="103">
        <f t="shared" si="23"/>
        <v>-0.1725384572828638</v>
      </c>
    </row>
    <row r="32" spans="1:24" s="14" customFormat="1" ht="12.75" hidden="1" outlineLevel="2">
      <c r="A32" s="14" t="s">
        <v>463</v>
      </c>
      <c r="B32" s="14" t="s">
        <v>464</v>
      </c>
      <c r="C32" s="54" t="s">
        <v>465</v>
      </c>
      <c r="D32" s="15"/>
      <c r="E32" s="15"/>
      <c r="F32" s="15">
        <v>-2875665.37</v>
      </c>
      <c r="G32" s="15">
        <v>-4404176.82</v>
      </c>
      <c r="H32" s="90">
        <f t="shared" si="16"/>
        <v>1528511.4500000002</v>
      </c>
      <c r="I32" s="103">
        <f t="shared" si="17"/>
        <v>0.3470595102037706</v>
      </c>
      <c r="J32" s="104"/>
      <c r="K32" s="15">
        <v>-17672621.72</v>
      </c>
      <c r="L32" s="15">
        <v>-25631678.52</v>
      </c>
      <c r="M32" s="90">
        <f t="shared" si="18"/>
        <v>7959056.800000001</v>
      </c>
      <c r="N32" s="103">
        <f t="shared" si="19"/>
        <v>0.3105164101441766</v>
      </c>
      <c r="O32" s="104"/>
      <c r="P32" s="15">
        <v>-9434931.96</v>
      </c>
      <c r="Q32" s="15">
        <v>-13031239.83</v>
      </c>
      <c r="R32" s="90">
        <f t="shared" si="20"/>
        <v>3596307.869999999</v>
      </c>
      <c r="S32" s="103">
        <f t="shared" si="21"/>
        <v>0.2759758792652041</v>
      </c>
      <c r="T32" s="104"/>
      <c r="U32" s="15">
        <v>-42375543.97</v>
      </c>
      <c r="V32" s="15">
        <v>-53281870.94</v>
      </c>
      <c r="W32" s="90">
        <f t="shared" si="22"/>
        <v>10906326.969999999</v>
      </c>
      <c r="X32" s="103">
        <f t="shared" si="23"/>
        <v>0.20469114123791687</v>
      </c>
    </row>
    <row r="33" spans="1:24" s="14" customFormat="1" ht="12.75" hidden="1" outlineLevel="2">
      <c r="A33" s="14" t="s">
        <v>466</v>
      </c>
      <c r="B33" s="14" t="s">
        <v>467</v>
      </c>
      <c r="C33" s="54" t="s">
        <v>468</v>
      </c>
      <c r="D33" s="15"/>
      <c r="E33" s="15"/>
      <c r="F33" s="15">
        <v>229149.64</v>
      </c>
      <c r="G33" s="15">
        <v>281001.39</v>
      </c>
      <c r="H33" s="90">
        <f t="shared" si="16"/>
        <v>-51851.75</v>
      </c>
      <c r="I33" s="103">
        <f t="shared" si="17"/>
        <v>-0.18452488793738706</v>
      </c>
      <c r="J33" s="104"/>
      <c r="K33" s="15">
        <v>1316532.53</v>
      </c>
      <c r="L33" s="15">
        <v>1293376.8</v>
      </c>
      <c r="M33" s="90">
        <f t="shared" si="18"/>
        <v>23155.72999999998</v>
      </c>
      <c r="N33" s="103">
        <f t="shared" si="19"/>
        <v>0.017903313249472218</v>
      </c>
      <c r="O33" s="104"/>
      <c r="P33" s="15">
        <v>531060.13</v>
      </c>
      <c r="Q33" s="15">
        <v>581222.99</v>
      </c>
      <c r="R33" s="90">
        <f t="shared" si="20"/>
        <v>-50162.859999999986</v>
      </c>
      <c r="S33" s="103">
        <f t="shared" si="21"/>
        <v>-0.08630570514769209</v>
      </c>
      <c r="T33" s="104"/>
      <c r="U33" s="15">
        <v>2663736.12</v>
      </c>
      <c r="V33" s="15">
        <v>2605137.05</v>
      </c>
      <c r="W33" s="90">
        <f t="shared" si="22"/>
        <v>58599.0700000003</v>
      </c>
      <c r="X33" s="103">
        <f t="shared" si="23"/>
        <v>0.02249366113003548</v>
      </c>
    </row>
    <row r="34" spans="1:24" s="14" customFormat="1" ht="12.75" hidden="1" outlineLevel="2">
      <c r="A34" s="14" t="s">
        <v>469</v>
      </c>
      <c r="B34" s="14" t="s">
        <v>470</v>
      </c>
      <c r="C34" s="54" t="s">
        <v>471</v>
      </c>
      <c r="D34" s="15"/>
      <c r="E34" s="15"/>
      <c r="F34" s="15">
        <v>2156496.71</v>
      </c>
      <c r="G34" s="15">
        <v>2151147.63</v>
      </c>
      <c r="H34" s="90">
        <f t="shared" si="16"/>
        <v>5349.0800000000745</v>
      </c>
      <c r="I34" s="103">
        <f t="shared" si="17"/>
        <v>0.0024866168762206595</v>
      </c>
      <c r="J34" s="104"/>
      <c r="K34" s="15">
        <v>9336722.03</v>
      </c>
      <c r="L34" s="15">
        <v>13078467.28</v>
      </c>
      <c r="M34" s="90">
        <f t="shared" si="18"/>
        <v>-3741745.25</v>
      </c>
      <c r="N34" s="103">
        <f t="shared" si="19"/>
        <v>-0.28609967589413127</v>
      </c>
      <c r="O34" s="104"/>
      <c r="P34" s="15">
        <v>5358232.88</v>
      </c>
      <c r="Q34" s="15">
        <v>6621433.62</v>
      </c>
      <c r="R34" s="90">
        <f t="shared" si="20"/>
        <v>-1263200.7400000002</v>
      </c>
      <c r="S34" s="103">
        <f t="shared" si="21"/>
        <v>-0.19077450783233862</v>
      </c>
      <c r="T34" s="104"/>
      <c r="U34" s="15">
        <v>23490968.1</v>
      </c>
      <c r="V34" s="15">
        <v>27413506.53</v>
      </c>
      <c r="W34" s="90">
        <f t="shared" si="22"/>
        <v>-3922538.4299999997</v>
      </c>
      <c r="X34" s="103">
        <f t="shared" si="23"/>
        <v>-0.1430878032953342</v>
      </c>
    </row>
    <row r="35" spans="1:24" s="14" customFormat="1" ht="12.75" hidden="1" outlineLevel="2">
      <c r="A35" s="14" t="s">
        <v>472</v>
      </c>
      <c r="B35" s="14" t="s">
        <v>473</v>
      </c>
      <c r="C35" s="54" t="s">
        <v>474</v>
      </c>
      <c r="D35" s="15"/>
      <c r="E35" s="15"/>
      <c r="F35" s="15">
        <v>245375.34</v>
      </c>
      <c r="G35" s="15">
        <v>232969.74</v>
      </c>
      <c r="H35" s="90">
        <f t="shared" si="16"/>
        <v>12405.600000000006</v>
      </c>
      <c r="I35" s="103">
        <f t="shared" si="17"/>
        <v>0.05324983407716387</v>
      </c>
      <c r="J35" s="104"/>
      <c r="K35" s="15">
        <v>1935151.83</v>
      </c>
      <c r="L35" s="15">
        <v>1429486.69</v>
      </c>
      <c r="M35" s="90">
        <f t="shared" si="18"/>
        <v>505665.14000000013</v>
      </c>
      <c r="N35" s="103">
        <f t="shared" si="19"/>
        <v>0.35373896345967387</v>
      </c>
      <c r="O35" s="104"/>
      <c r="P35" s="15">
        <v>1144575.19</v>
      </c>
      <c r="Q35" s="15">
        <v>633839.4500000001</v>
      </c>
      <c r="R35" s="90">
        <f t="shared" si="20"/>
        <v>510735.7399999999</v>
      </c>
      <c r="S35" s="103">
        <f t="shared" si="21"/>
        <v>0.8057809276465828</v>
      </c>
      <c r="T35" s="104"/>
      <c r="U35" s="15">
        <v>3388642.89</v>
      </c>
      <c r="V35" s="15">
        <v>2727554.13</v>
      </c>
      <c r="W35" s="90">
        <f t="shared" si="22"/>
        <v>661088.7600000002</v>
      </c>
      <c r="X35" s="103">
        <f t="shared" si="23"/>
        <v>0.24237420358729975</v>
      </c>
    </row>
    <row r="36" spans="1:24" s="14" customFormat="1" ht="12.75" hidden="1" outlineLevel="2">
      <c r="A36" s="14" t="s">
        <v>475</v>
      </c>
      <c r="B36" s="14" t="s">
        <v>476</v>
      </c>
      <c r="C36" s="54" t="s">
        <v>477</v>
      </c>
      <c r="D36" s="15"/>
      <c r="E36" s="15"/>
      <c r="F36" s="15">
        <v>-868</v>
      </c>
      <c r="G36" s="15">
        <v>-4116</v>
      </c>
      <c r="H36" s="90">
        <f t="shared" si="16"/>
        <v>3248</v>
      </c>
      <c r="I36" s="103">
        <f t="shared" si="17"/>
        <v>0.7891156462585034</v>
      </c>
      <c r="J36" s="104"/>
      <c r="K36" s="15">
        <v>-16118.24</v>
      </c>
      <c r="L36" s="15">
        <v>-22433</v>
      </c>
      <c r="M36" s="90">
        <f t="shared" si="18"/>
        <v>6314.76</v>
      </c>
      <c r="N36" s="103">
        <f t="shared" si="19"/>
        <v>0.28149422725449114</v>
      </c>
      <c r="O36" s="104"/>
      <c r="P36" s="15">
        <v>-8667.24</v>
      </c>
      <c r="Q36" s="15">
        <v>-6706</v>
      </c>
      <c r="R36" s="90">
        <f t="shared" si="20"/>
        <v>-1961.2399999999998</v>
      </c>
      <c r="S36" s="103">
        <f t="shared" si="21"/>
        <v>-0.2924604831494184</v>
      </c>
      <c r="T36" s="104"/>
      <c r="U36" s="15">
        <v>-26692.239999999998</v>
      </c>
      <c r="V36" s="15">
        <v>-5847</v>
      </c>
      <c r="W36" s="90">
        <f t="shared" si="22"/>
        <v>-20845.239999999998</v>
      </c>
      <c r="X36" s="103">
        <f t="shared" si="23"/>
        <v>-3.5651171540961175</v>
      </c>
    </row>
    <row r="37" spans="1:24" s="14" customFormat="1" ht="12.75" hidden="1" outlineLevel="2">
      <c r="A37" s="14" t="s">
        <v>478</v>
      </c>
      <c r="B37" s="14" t="s">
        <v>479</v>
      </c>
      <c r="C37" s="54" t="s">
        <v>480</v>
      </c>
      <c r="D37" s="15"/>
      <c r="E37" s="15"/>
      <c r="F37" s="15">
        <v>12039.549</v>
      </c>
      <c r="G37" s="15">
        <v>-5585.59</v>
      </c>
      <c r="H37" s="90">
        <f t="shared" si="16"/>
        <v>17625.139000000003</v>
      </c>
      <c r="I37" s="103">
        <f t="shared" si="17"/>
        <v>3.155465940034983</v>
      </c>
      <c r="J37" s="104"/>
      <c r="K37" s="15">
        <v>31931.04</v>
      </c>
      <c r="L37" s="15">
        <v>37510.62</v>
      </c>
      <c r="M37" s="90">
        <f t="shared" si="18"/>
        <v>-5579.580000000002</v>
      </c>
      <c r="N37" s="103">
        <f t="shared" si="19"/>
        <v>-0.14874667494165655</v>
      </c>
      <c r="O37" s="104"/>
      <c r="P37" s="15">
        <v>22230.18</v>
      </c>
      <c r="Q37" s="15">
        <v>8572.98</v>
      </c>
      <c r="R37" s="90">
        <f t="shared" si="20"/>
        <v>13657.2</v>
      </c>
      <c r="S37" s="103">
        <f t="shared" si="21"/>
        <v>1.5930516576499656</v>
      </c>
      <c r="T37" s="104"/>
      <c r="U37" s="15">
        <v>43553.740000000005</v>
      </c>
      <c r="V37" s="15">
        <v>-180890.34</v>
      </c>
      <c r="W37" s="90">
        <f t="shared" si="22"/>
        <v>224444.08000000002</v>
      </c>
      <c r="X37" s="103">
        <f t="shared" si="23"/>
        <v>1.240774272412778</v>
      </c>
    </row>
    <row r="38" spans="1:24" s="14" customFormat="1" ht="12.75" hidden="1" outlineLevel="2">
      <c r="A38" s="14" t="s">
        <v>481</v>
      </c>
      <c r="B38" s="14" t="s">
        <v>482</v>
      </c>
      <c r="C38" s="54" t="s">
        <v>483</v>
      </c>
      <c r="D38" s="15"/>
      <c r="E38" s="15"/>
      <c r="F38" s="15">
        <v>-116670.59</v>
      </c>
      <c r="G38" s="15">
        <v>-536703.34</v>
      </c>
      <c r="H38" s="90">
        <f t="shared" si="16"/>
        <v>420032.75</v>
      </c>
      <c r="I38" s="103">
        <f t="shared" si="17"/>
        <v>0.7826162401001642</v>
      </c>
      <c r="J38" s="104"/>
      <c r="K38" s="15">
        <v>-1783241.46</v>
      </c>
      <c r="L38" s="15">
        <v>-4941006.45</v>
      </c>
      <c r="M38" s="90">
        <f t="shared" si="18"/>
        <v>3157764.99</v>
      </c>
      <c r="N38" s="103">
        <f t="shared" si="19"/>
        <v>0.6390934765932151</v>
      </c>
      <c r="O38" s="104"/>
      <c r="P38" s="15">
        <v>-1102352.51</v>
      </c>
      <c r="Q38" s="15">
        <v>-2562384.5</v>
      </c>
      <c r="R38" s="90">
        <f t="shared" si="20"/>
        <v>1460031.99</v>
      </c>
      <c r="S38" s="103">
        <f t="shared" si="21"/>
        <v>0.5697942638975533</v>
      </c>
      <c r="T38" s="104"/>
      <c r="U38" s="15">
        <v>-6104920.88</v>
      </c>
      <c r="V38" s="15">
        <v>-9901370.59</v>
      </c>
      <c r="W38" s="90">
        <f t="shared" si="22"/>
        <v>3796449.71</v>
      </c>
      <c r="X38" s="103">
        <f t="shared" si="23"/>
        <v>0.38342668577967043</v>
      </c>
    </row>
    <row r="39" spans="1:24" s="14" customFormat="1" ht="12.75" hidden="1" outlineLevel="2">
      <c r="A39" s="14" t="s">
        <v>484</v>
      </c>
      <c r="B39" s="14" t="s">
        <v>485</v>
      </c>
      <c r="C39" s="54" t="s">
        <v>486</v>
      </c>
      <c r="D39" s="15"/>
      <c r="E39" s="15"/>
      <c r="F39" s="15">
        <v>1842891.4300000002</v>
      </c>
      <c r="G39" s="15">
        <v>877375.46</v>
      </c>
      <c r="H39" s="90">
        <f t="shared" si="16"/>
        <v>965515.9700000002</v>
      </c>
      <c r="I39" s="103">
        <f t="shared" si="17"/>
        <v>1.1004592834178428</v>
      </c>
      <c r="J39" s="104"/>
      <c r="K39" s="15">
        <v>4188925.33</v>
      </c>
      <c r="L39" s="15">
        <v>476567.06</v>
      </c>
      <c r="M39" s="90">
        <f t="shared" si="18"/>
        <v>3712358.27</v>
      </c>
      <c r="N39" s="103">
        <f t="shared" si="19"/>
        <v>7.789791996954217</v>
      </c>
      <c r="O39" s="104"/>
      <c r="P39" s="15">
        <v>2207941.82</v>
      </c>
      <c r="Q39" s="15">
        <v>182513.77</v>
      </c>
      <c r="R39" s="90">
        <f t="shared" si="20"/>
        <v>2025428.0499999998</v>
      </c>
      <c r="S39" s="103" t="str">
        <f t="shared" si="21"/>
        <v>N.M.</v>
      </c>
      <c r="T39" s="104"/>
      <c r="U39" s="15">
        <v>7370704.25</v>
      </c>
      <c r="V39" s="15">
        <v>-869481.1499999999</v>
      </c>
      <c r="W39" s="90">
        <f t="shared" si="22"/>
        <v>8240185.4</v>
      </c>
      <c r="X39" s="103">
        <f t="shared" si="23"/>
        <v>9.477129435180972</v>
      </c>
    </row>
    <row r="40" spans="1:24" s="14" customFormat="1" ht="12.75" hidden="1" outlineLevel="2">
      <c r="A40" s="14" t="s">
        <v>487</v>
      </c>
      <c r="B40" s="14" t="s">
        <v>488</v>
      </c>
      <c r="C40" s="54" t="s">
        <v>489</v>
      </c>
      <c r="D40" s="15"/>
      <c r="E40" s="15"/>
      <c r="F40" s="15">
        <v>0</v>
      </c>
      <c r="G40" s="15">
        <v>0</v>
      </c>
      <c r="H40" s="90">
        <f t="shared" si="16"/>
        <v>0</v>
      </c>
      <c r="I40" s="103">
        <f t="shared" si="17"/>
        <v>0</v>
      </c>
      <c r="J40" s="104"/>
      <c r="K40" s="15">
        <v>0</v>
      </c>
      <c r="L40" s="15">
        <v>0</v>
      </c>
      <c r="M40" s="90">
        <f t="shared" si="18"/>
        <v>0</v>
      </c>
      <c r="N40" s="103">
        <f t="shared" si="19"/>
        <v>0</v>
      </c>
      <c r="O40" s="104"/>
      <c r="P40" s="15">
        <v>0</v>
      </c>
      <c r="Q40" s="15">
        <v>0</v>
      </c>
      <c r="R40" s="90">
        <f t="shared" si="20"/>
        <v>0</v>
      </c>
      <c r="S40" s="103">
        <f t="shared" si="21"/>
        <v>0</v>
      </c>
      <c r="T40" s="104"/>
      <c r="U40" s="15">
        <v>0</v>
      </c>
      <c r="V40" s="15">
        <v>94.29</v>
      </c>
      <c r="W40" s="90">
        <f t="shared" si="22"/>
        <v>-94.29</v>
      </c>
      <c r="X40" s="103" t="str">
        <f t="shared" si="23"/>
        <v>N.M.</v>
      </c>
    </row>
    <row r="41" spans="1:24" s="14" customFormat="1" ht="12.75" hidden="1" outlineLevel="2">
      <c r="A41" s="14" t="s">
        <v>490</v>
      </c>
      <c r="B41" s="14" t="s">
        <v>491</v>
      </c>
      <c r="C41" s="54" t="s">
        <v>492</v>
      </c>
      <c r="D41" s="15"/>
      <c r="E41" s="15"/>
      <c r="F41" s="15">
        <v>-1518823.56</v>
      </c>
      <c r="G41" s="15">
        <v>-651972.87</v>
      </c>
      <c r="H41" s="90">
        <f t="shared" si="16"/>
        <v>-866850.6900000001</v>
      </c>
      <c r="I41" s="103">
        <f t="shared" si="17"/>
        <v>-1.329580922592684</v>
      </c>
      <c r="J41" s="104"/>
      <c r="K41" s="15">
        <v>-5530226.52</v>
      </c>
      <c r="L41" s="15">
        <v>-5489731.03</v>
      </c>
      <c r="M41" s="90">
        <f t="shared" si="18"/>
        <v>-40495.48999999929</v>
      </c>
      <c r="N41" s="103">
        <f t="shared" si="19"/>
        <v>-0.0073765890858225325</v>
      </c>
      <c r="O41" s="104"/>
      <c r="P41" s="15">
        <v>-2657668.43</v>
      </c>
      <c r="Q41" s="15">
        <v>-1094728.08</v>
      </c>
      <c r="R41" s="90">
        <f t="shared" si="20"/>
        <v>-1562940.35</v>
      </c>
      <c r="S41" s="103">
        <f t="shared" si="21"/>
        <v>-1.4276973237043487</v>
      </c>
      <c r="T41" s="104"/>
      <c r="U41" s="15">
        <v>-10992220</v>
      </c>
      <c r="V41" s="15">
        <v>-7684257.29</v>
      </c>
      <c r="W41" s="90">
        <f t="shared" si="22"/>
        <v>-3307962.71</v>
      </c>
      <c r="X41" s="103">
        <f t="shared" si="23"/>
        <v>-0.430485678076508</v>
      </c>
    </row>
    <row r="42" spans="1:24" s="14" customFormat="1" ht="12.75" hidden="1" outlineLevel="2">
      <c r="A42" s="14" t="s">
        <v>493</v>
      </c>
      <c r="B42" s="14" t="s">
        <v>494</v>
      </c>
      <c r="C42" s="54" t="s">
        <v>495</v>
      </c>
      <c r="D42" s="15"/>
      <c r="E42" s="15"/>
      <c r="F42" s="15">
        <v>193446.61000000002</v>
      </c>
      <c r="G42" s="15">
        <v>5404.83</v>
      </c>
      <c r="H42" s="90">
        <f t="shared" si="16"/>
        <v>188041.78000000003</v>
      </c>
      <c r="I42" s="103" t="str">
        <f t="shared" si="17"/>
        <v>N.M.</v>
      </c>
      <c r="J42" s="104"/>
      <c r="K42" s="15">
        <v>703816.21</v>
      </c>
      <c r="L42" s="15">
        <v>354997.17</v>
      </c>
      <c r="M42" s="90">
        <f t="shared" si="18"/>
        <v>348819.04</v>
      </c>
      <c r="N42" s="103">
        <f t="shared" si="19"/>
        <v>0.9825966781650681</v>
      </c>
      <c r="O42" s="104"/>
      <c r="P42" s="15">
        <v>471443.55</v>
      </c>
      <c r="Q42" s="15">
        <v>188125.11000000002</v>
      </c>
      <c r="R42" s="90">
        <f t="shared" si="20"/>
        <v>283318.43999999994</v>
      </c>
      <c r="S42" s="103">
        <f t="shared" si="21"/>
        <v>1.5060107606050033</v>
      </c>
      <c r="T42" s="104"/>
      <c r="U42" s="15">
        <v>1531564.18</v>
      </c>
      <c r="V42" s="15">
        <v>671961.71</v>
      </c>
      <c r="W42" s="90">
        <f t="shared" si="22"/>
        <v>859602.47</v>
      </c>
      <c r="X42" s="103">
        <f t="shared" si="23"/>
        <v>1.2792432324752552</v>
      </c>
    </row>
    <row r="43" spans="1:24" s="14" customFormat="1" ht="12.75" hidden="1" outlineLevel="2">
      <c r="A43" s="14" t="s">
        <v>496</v>
      </c>
      <c r="B43" s="14" t="s">
        <v>497</v>
      </c>
      <c r="C43" s="54" t="s">
        <v>498</v>
      </c>
      <c r="D43" s="15"/>
      <c r="E43" s="15"/>
      <c r="F43" s="15">
        <v>311760.86</v>
      </c>
      <c r="G43" s="15">
        <v>468433.29000000004</v>
      </c>
      <c r="H43" s="90">
        <f t="shared" si="16"/>
        <v>-156672.43000000005</v>
      </c>
      <c r="I43" s="103">
        <f t="shared" si="17"/>
        <v>-0.3344604948977901</v>
      </c>
      <c r="J43" s="104"/>
      <c r="K43" s="15">
        <v>2691039.91</v>
      </c>
      <c r="L43" s="15">
        <v>1545696.261</v>
      </c>
      <c r="M43" s="90">
        <f t="shared" si="18"/>
        <v>1145343.6490000002</v>
      </c>
      <c r="N43" s="103">
        <f t="shared" si="19"/>
        <v>0.7409888203126088</v>
      </c>
      <c r="O43" s="104"/>
      <c r="P43" s="15">
        <v>1273989.27</v>
      </c>
      <c r="Q43" s="15">
        <v>897674.901</v>
      </c>
      <c r="R43" s="90">
        <f t="shared" si="20"/>
        <v>376314.36900000006</v>
      </c>
      <c r="S43" s="103">
        <f t="shared" si="21"/>
        <v>0.4192100821586857</v>
      </c>
      <c r="T43" s="104"/>
      <c r="U43" s="15">
        <v>5536127.2</v>
      </c>
      <c r="V43" s="15">
        <v>2745930.071</v>
      </c>
      <c r="W43" s="90">
        <f t="shared" si="22"/>
        <v>2790197.129</v>
      </c>
      <c r="X43" s="103">
        <f t="shared" si="23"/>
        <v>1.016120970620304</v>
      </c>
    </row>
    <row r="44" spans="1:24" s="14" customFormat="1" ht="12.75" hidden="1" outlineLevel="2">
      <c r="A44" s="14" t="s">
        <v>499</v>
      </c>
      <c r="B44" s="14" t="s">
        <v>500</v>
      </c>
      <c r="C44" s="54" t="s">
        <v>501</v>
      </c>
      <c r="D44" s="15"/>
      <c r="E44" s="15"/>
      <c r="F44" s="15">
        <v>390374.61</v>
      </c>
      <c r="G44" s="15">
        <v>116468.35</v>
      </c>
      <c r="H44" s="90">
        <f t="shared" si="16"/>
        <v>273906.26</v>
      </c>
      <c r="I44" s="103">
        <f t="shared" si="17"/>
        <v>2.35176560842495</v>
      </c>
      <c r="J44" s="104"/>
      <c r="K44" s="15">
        <v>551981.47</v>
      </c>
      <c r="L44" s="15">
        <v>736831.55</v>
      </c>
      <c r="M44" s="90">
        <f t="shared" si="18"/>
        <v>-184850.08000000007</v>
      </c>
      <c r="N44" s="103">
        <f t="shared" si="19"/>
        <v>-0.2508715594493749</v>
      </c>
      <c r="O44" s="104"/>
      <c r="P44" s="15">
        <v>392185.78</v>
      </c>
      <c r="Q44" s="15">
        <v>203013.30000000002</v>
      </c>
      <c r="R44" s="90">
        <f t="shared" si="20"/>
        <v>189172.48</v>
      </c>
      <c r="S44" s="103">
        <f t="shared" si="21"/>
        <v>0.931823087452891</v>
      </c>
      <c r="T44" s="104"/>
      <c r="U44" s="15">
        <v>1064584.68</v>
      </c>
      <c r="V44" s="15">
        <v>1336221.02</v>
      </c>
      <c r="W44" s="90">
        <f t="shared" si="22"/>
        <v>-271636.3400000001</v>
      </c>
      <c r="X44" s="103">
        <f t="shared" si="23"/>
        <v>-0.2032869831669016</v>
      </c>
    </row>
    <row r="45" spans="1:24" s="14" customFormat="1" ht="12.75" hidden="1" outlineLevel="2">
      <c r="A45" s="14" t="s">
        <v>502</v>
      </c>
      <c r="B45" s="14" t="s">
        <v>503</v>
      </c>
      <c r="C45" s="54" t="s">
        <v>504</v>
      </c>
      <c r="D45" s="15"/>
      <c r="E45" s="15"/>
      <c r="F45" s="15">
        <v>1805739.3</v>
      </c>
      <c r="G45" s="15">
        <v>482523.62</v>
      </c>
      <c r="H45" s="90">
        <f t="shared" si="16"/>
        <v>1323215.6800000002</v>
      </c>
      <c r="I45" s="103">
        <f t="shared" si="17"/>
        <v>2.7422816731748805</v>
      </c>
      <c r="J45" s="104"/>
      <c r="K45" s="15">
        <v>4524383.85</v>
      </c>
      <c r="L45" s="15">
        <v>5328923.05</v>
      </c>
      <c r="M45" s="90">
        <f t="shared" si="18"/>
        <v>-804539.2000000002</v>
      </c>
      <c r="N45" s="103">
        <f t="shared" si="19"/>
        <v>-0.15097594625615773</v>
      </c>
      <c r="O45" s="104"/>
      <c r="P45" s="15">
        <v>2260519.47</v>
      </c>
      <c r="Q45" s="15">
        <v>887180.06</v>
      </c>
      <c r="R45" s="90">
        <f t="shared" si="20"/>
        <v>1373339.4100000001</v>
      </c>
      <c r="S45" s="103">
        <f t="shared" si="21"/>
        <v>1.5479827285568164</v>
      </c>
      <c r="T45" s="104"/>
      <c r="U45" s="15">
        <v>9712504.73</v>
      </c>
      <c r="V45" s="15">
        <v>7051207.609999999</v>
      </c>
      <c r="W45" s="90">
        <f t="shared" si="22"/>
        <v>2661297.120000001</v>
      </c>
      <c r="X45" s="103">
        <f t="shared" si="23"/>
        <v>0.3774243033527701</v>
      </c>
    </row>
    <row r="46" spans="1:24" s="14" customFormat="1" ht="12.75" hidden="1" outlineLevel="2">
      <c r="A46" s="14" t="s">
        <v>505</v>
      </c>
      <c r="B46" s="14" t="s">
        <v>506</v>
      </c>
      <c r="C46" s="54" t="s">
        <v>507</v>
      </c>
      <c r="D46" s="15"/>
      <c r="E46" s="15"/>
      <c r="F46" s="15">
        <v>5138399.53</v>
      </c>
      <c r="G46" s="15">
        <v>4545251.12</v>
      </c>
      <c r="H46" s="90">
        <f t="shared" si="16"/>
        <v>593148.4100000001</v>
      </c>
      <c r="I46" s="103">
        <f t="shared" si="17"/>
        <v>0.13049849047724346</v>
      </c>
      <c r="J46" s="104"/>
      <c r="K46" s="15">
        <v>20323164.43</v>
      </c>
      <c r="L46" s="15">
        <v>18867771.37</v>
      </c>
      <c r="M46" s="90">
        <f t="shared" si="18"/>
        <v>1455393.0599999987</v>
      </c>
      <c r="N46" s="103">
        <f t="shared" si="19"/>
        <v>0.07713645832671538</v>
      </c>
      <c r="O46" s="104"/>
      <c r="P46" s="15">
        <v>11742769.8</v>
      </c>
      <c r="Q46" s="15">
        <v>8281646.32</v>
      </c>
      <c r="R46" s="90">
        <f t="shared" si="20"/>
        <v>3461123.4800000004</v>
      </c>
      <c r="S46" s="103">
        <f t="shared" si="21"/>
        <v>0.41792698531950834</v>
      </c>
      <c r="T46" s="104"/>
      <c r="U46" s="15">
        <v>38486996.739999995</v>
      </c>
      <c r="V46" s="15">
        <v>31560585.3</v>
      </c>
      <c r="W46" s="90">
        <f t="shared" si="22"/>
        <v>6926411.439999994</v>
      </c>
      <c r="X46" s="103">
        <f t="shared" si="23"/>
        <v>0.21946397299545625</v>
      </c>
    </row>
    <row r="47" spans="1:24" s="14" customFormat="1" ht="12.75" hidden="1" outlineLevel="2">
      <c r="A47" s="14" t="s">
        <v>508</v>
      </c>
      <c r="B47" s="14" t="s">
        <v>509</v>
      </c>
      <c r="C47" s="54" t="s">
        <v>510</v>
      </c>
      <c r="D47" s="15"/>
      <c r="E47" s="15"/>
      <c r="F47" s="15">
        <v>-209.79</v>
      </c>
      <c r="G47" s="15">
        <v>-20.93</v>
      </c>
      <c r="H47" s="90">
        <f t="shared" si="16"/>
        <v>-188.85999999999999</v>
      </c>
      <c r="I47" s="103">
        <f t="shared" si="17"/>
        <v>-9.023411371237458</v>
      </c>
      <c r="J47" s="104"/>
      <c r="K47" s="15">
        <v>-1030.39</v>
      </c>
      <c r="L47" s="15">
        <v>-1037.42</v>
      </c>
      <c r="M47" s="90">
        <f t="shared" si="18"/>
        <v>7.029999999999973</v>
      </c>
      <c r="N47" s="103">
        <f t="shared" si="19"/>
        <v>0.006776426134063322</v>
      </c>
      <c r="O47" s="104"/>
      <c r="P47" s="15">
        <v>-480.48</v>
      </c>
      <c r="Q47" s="15">
        <v>-227.95000000000002</v>
      </c>
      <c r="R47" s="90">
        <f t="shared" si="20"/>
        <v>-252.53</v>
      </c>
      <c r="S47" s="103">
        <f t="shared" si="21"/>
        <v>-1.107830664619434</v>
      </c>
      <c r="T47" s="104"/>
      <c r="U47" s="15">
        <v>-7889.56</v>
      </c>
      <c r="V47" s="15">
        <v>-3390.33</v>
      </c>
      <c r="W47" s="90">
        <f t="shared" si="22"/>
        <v>-4499.2300000000005</v>
      </c>
      <c r="X47" s="103">
        <f t="shared" si="23"/>
        <v>-1.327077305159085</v>
      </c>
    </row>
    <row r="48" spans="1:24" s="14" customFormat="1" ht="12.75" hidden="1" outlineLevel="2">
      <c r="A48" s="14" t="s">
        <v>511</v>
      </c>
      <c r="B48" s="14" t="s">
        <v>512</v>
      </c>
      <c r="C48" s="54" t="s">
        <v>513</v>
      </c>
      <c r="D48" s="15"/>
      <c r="E48" s="15"/>
      <c r="F48" s="15">
        <v>-982.87</v>
      </c>
      <c r="G48" s="15">
        <v>-1551.8500000000001</v>
      </c>
      <c r="H48" s="90">
        <f t="shared" si="16"/>
        <v>568.9800000000001</v>
      </c>
      <c r="I48" s="103">
        <f t="shared" si="17"/>
        <v>0.36664626091439256</v>
      </c>
      <c r="J48" s="104"/>
      <c r="K48" s="15">
        <v>6237.9800000000005</v>
      </c>
      <c r="L48" s="15">
        <v>-199.14000000000001</v>
      </c>
      <c r="M48" s="90">
        <f t="shared" si="18"/>
        <v>6437.120000000001</v>
      </c>
      <c r="N48" s="103" t="str">
        <f t="shared" si="19"/>
        <v>N.M.</v>
      </c>
      <c r="O48" s="104"/>
      <c r="P48" s="15">
        <v>-503.83</v>
      </c>
      <c r="Q48" s="15">
        <v>-2622.79</v>
      </c>
      <c r="R48" s="90">
        <f t="shared" si="20"/>
        <v>2118.96</v>
      </c>
      <c r="S48" s="103">
        <f t="shared" si="21"/>
        <v>0.8079030345548062</v>
      </c>
      <c r="T48" s="104"/>
      <c r="U48" s="15">
        <v>29060.83</v>
      </c>
      <c r="V48" s="15">
        <v>3798.23</v>
      </c>
      <c r="W48" s="90">
        <f t="shared" si="22"/>
        <v>25262.600000000002</v>
      </c>
      <c r="X48" s="103">
        <f t="shared" si="23"/>
        <v>6.651150667547779</v>
      </c>
    </row>
    <row r="49" spans="1:24" s="14" customFormat="1" ht="12.75" hidden="1" outlineLevel="2">
      <c r="A49" s="14" t="s">
        <v>514</v>
      </c>
      <c r="B49" s="14" t="s">
        <v>515</v>
      </c>
      <c r="C49" s="54" t="s">
        <v>516</v>
      </c>
      <c r="D49" s="15"/>
      <c r="E49" s="15"/>
      <c r="F49" s="15">
        <v>80933.84</v>
      </c>
      <c r="G49" s="15">
        <v>114119.02</v>
      </c>
      <c r="H49" s="90">
        <f t="shared" si="16"/>
        <v>-33185.18000000001</v>
      </c>
      <c r="I49" s="103">
        <f t="shared" si="17"/>
        <v>-0.29079447054487506</v>
      </c>
      <c r="J49" s="104"/>
      <c r="K49" s="15">
        <v>88124.97</v>
      </c>
      <c r="L49" s="15">
        <v>-30580.64</v>
      </c>
      <c r="M49" s="90">
        <f t="shared" si="18"/>
        <v>118705.61</v>
      </c>
      <c r="N49" s="103">
        <f t="shared" si="19"/>
        <v>3.8817241888985974</v>
      </c>
      <c r="O49" s="104"/>
      <c r="P49" s="15">
        <v>27916.4</v>
      </c>
      <c r="Q49" s="15">
        <v>13988.42</v>
      </c>
      <c r="R49" s="90">
        <f t="shared" si="20"/>
        <v>13927.980000000001</v>
      </c>
      <c r="S49" s="103">
        <f t="shared" si="21"/>
        <v>0.9956792832928952</v>
      </c>
      <c r="T49" s="104"/>
      <c r="U49" s="15">
        <v>485202.19999999995</v>
      </c>
      <c r="V49" s="15">
        <v>-245442.90000000002</v>
      </c>
      <c r="W49" s="90">
        <f t="shared" si="22"/>
        <v>730645.1</v>
      </c>
      <c r="X49" s="103">
        <f t="shared" si="23"/>
        <v>2.9768434939450272</v>
      </c>
    </row>
    <row r="50" spans="1:24" s="14" customFormat="1" ht="12.75" hidden="1" outlineLevel="2">
      <c r="A50" s="14" t="s">
        <v>517</v>
      </c>
      <c r="B50" s="14" t="s">
        <v>518</v>
      </c>
      <c r="C50" s="54" t="s">
        <v>519</v>
      </c>
      <c r="D50" s="15"/>
      <c r="E50" s="15"/>
      <c r="F50" s="15">
        <v>-207.74</v>
      </c>
      <c r="G50" s="15">
        <v>-805.62</v>
      </c>
      <c r="H50" s="90">
        <f t="shared" si="16"/>
        <v>597.88</v>
      </c>
      <c r="I50" s="103">
        <f t="shared" si="17"/>
        <v>0.7421364911496735</v>
      </c>
      <c r="J50" s="104"/>
      <c r="K50" s="15">
        <v>-1806.72</v>
      </c>
      <c r="L50" s="15">
        <v>-5803.6</v>
      </c>
      <c r="M50" s="90">
        <f t="shared" si="18"/>
        <v>3996.88</v>
      </c>
      <c r="N50" s="103">
        <f t="shared" si="19"/>
        <v>0.6886897787580123</v>
      </c>
      <c r="O50" s="104"/>
      <c r="P50" s="15">
        <v>-448.09000000000003</v>
      </c>
      <c r="Q50" s="15">
        <v>-2724.66</v>
      </c>
      <c r="R50" s="90">
        <f t="shared" si="20"/>
        <v>2276.5699999999997</v>
      </c>
      <c r="S50" s="103">
        <f t="shared" si="21"/>
        <v>0.8355427833197536</v>
      </c>
      <c r="T50" s="104"/>
      <c r="U50" s="15">
        <v>-6355.2300000000005</v>
      </c>
      <c r="V50" s="15">
        <v>6072.52</v>
      </c>
      <c r="W50" s="90">
        <f t="shared" si="22"/>
        <v>-12427.75</v>
      </c>
      <c r="X50" s="103">
        <f t="shared" si="23"/>
        <v>-2.0465556309406967</v>
      </c>
    </row>
    <row r="51" spans="1:24" s="14" customFormat="1" ht="12.75" hidden="1" outlineLevel="2">
      <c r="A51" s="14" t="s">
        <v>520</v>
      </c>
      <c r="B51" s="14" t="s">
        <v>521</v>
      </c>
      <c r="C51" s="54" t="s">
        <v>522</v>
      </c>
      <c r="D51" s="15"/>
      <c r="E51" s="15"/>
      <c r="F51" s="15">
        <v>1306.04</v>
      </c>
      <c r="G51" s="15">
        <v>11932.57</v>
      </c>
      <c r="H51" s="90">
        <f t="shared" si="16"/>
        <v>-10626.529999999999</v>
      </c>
      <c r="I51" s="103">
        <f t="shared" si="17"/>
        <v>-0.8905483060229271</v>
      </c>
      <c r="J51" s="104"/>
      <c r="K51" s="15">
        <v>10775.210000000001</v>
      </c>
      <c r="L51" s="15">
        <v>1020372.182</v>
      </c>
      <c r="M51" s="90">
        <f t="shared" si="18"/>
        <v>-1009596.9720000001</v>
      </c>
      <c r="N51" s="103">
        <f t="shared" si="19"/>
        <v>-0.9894399218343254</v>
      </c>
      <c r="O51" s="104"/>
      <c r="P51" s="15">
        <v>4821.66</v>
      </c>
      <c r="Q51" s="15">
        <v>421734.902</v>
      </c>
      <c r="R51" s="90">
        <f t="shared" si="20"/>
        <v>-416913.242</v>
      </c>
      <c r="S51" s="103">
        <f t="shared" si="21"/>
        <v>-0.9885670833096001</v>
      </c>
      <c r="T51" s="104"/>
      <c r="U51" s="15">
        <v>62504.48</v>
      </c>
      <c r="V51" s="15">
        <v>1104296.672</v>
      </c>
      <c r="W51" s="90">
        <f t="shared" si="22"/>
        <v>-1041792.192</v>
      </c>
      <c r="X51" s="103">
        <f t="shared" si="23"/>
        <v>-0.9433988333164152</v>
      </c>
    </row>
    <row r="52" spans="1:24" s="14" customFormat="1" ht="12.75" hidden="1" outlineLevel="2">
      <c r="A52" s="14" t="s">
        <v>523</v>
      </c>
      <c r="B52" s="14" t="s">
        <v>524</v>
      </c>
      <c r="C52" s="54" t="s">
        <v>525</v>
      </c>
      <c r="D52" s="15"/>
      <c r="E52" s="15"/>
      <c r="F52" s="15">
        <v>80.97</v>
      </c>
      <c r="G52" s="15">
        <v>-27847.04</v>
      </c>
      <c r="H52" s="90">
        <f t="shared" si="16"/>
        <v>27928.010000000002</v>
      </c>
      <c r="I52" s="103">
        <f t="shared" si="17"/>
        <v>1.0029076698995656</v>
      </c>
      <c r="J52" s="104"/>
      <c r="K52" s="15">
        <v>-15167.880000000001</v>
      </c>
      <c r="L52" s="15">
        <v>-39296.03</v>
      </c>
      <c r="M52" s="90">
        <f t="shared" si="18"/>
        <v>24128.149999999998</v>
      </c>
      <c r="N52" s="103">
        <f t="shared" si="19"/>
        <v>0.614009863082861</v>
      </c>
      <c r="O52" s="104"/>
      <c r="P52" s="15">
        <v>26370.58</v>
      </c>
      <c r="Q52" s="15">
        <v>-31237.7</v>
      </c>
      <c r="R52" s="90">
        <f t="shared" si="20"/>
        <v>57608.28</v>
      </c>
      <c r="S52" s="103">
        <f t="shared" si="21"/>
        <v>1.8441908335120702</v>
      </c>
      <c r="T52" s="104"/>
      <c r="U52" s="15">
        <v>-35841.130000000005</v>
      </c>
      <c r="V52" s="15">
        <v>-73393.56</v>
      </c>
      <c r="W52" s="90">
        <f t="shared" si="22"/>
        <v>37552.42999999999</v>
      </c>
      <c r="X52" s="103">
        <f t="shared" si="23"/>
        <v>0.5116583798360509</v>
      </c>
    </row>
    <row r="53" spans="1:24" s="14" customFormat="1" ht="12.75" hidden="1" outlineLevel="2">
      <c r="A53" s="14" t="s">
        <v>526</v>
      </c>
      <c r="B53" s="14" t="s">
        <v>527</v>
      </c>
      <c r="C53" s="54" t="s">
        <v>528</v>
      </c>
      <c r="D53" s="15"/>
      <c r="E53" s="15"/>
      <c r="F53" s="15">
        <v>225.58</v>
      </c>
      <c r="G53" s="15">
        <v>12711.210000000001</v>
      </c>
      <c r="H53" s="90">
        <f t="shared" si="16"/>
        <v>-12485.630000000001</v>
      </c>
      <c r="I53" s="103">
        <f t="shared" si="17"/>
        <v>-0.9822534597414408</v>
      </c>
      <c r="J53" s="104"/>
      <c r="K53" s="15">
        <v>142373.54</v>
      </c>
      <c r="L53" s="15">
        <v>13347.460000000001</v>
      </c>
      <c r="M53" s="90">
        <f t="shared" si="18"/>
        <v>129026.08</v>
      </c>
      <c r="N53" s="103">
        <f t="shared" si="19"/>
        <v>9.666714116393681</v>
      </c>
      <c r="O53" s="104"/>
      <c r="P53" s="15">
        <v>147668.64</v>
      </c>
      <c r="Q53" s="15">
        <v>14628.39</v>
      </c>
      <c r="R53" s="90">
        <f t="shared" si="20"/>
        <v>133040.25</v>
      </c>
      <c r="S53" s="103">
        <f t="shared" si="21"/>
        <v>9.094661134957436</v>
      </c>
      <c r="T53" s="104"/>
      <c r="U53" s="15">
        <v>131974.83000000002</v>
      </c>
      <c r="V53" s="15">
        <v>7260.77</v>
      </c>
      <c r="W53" s="90">
        <f t="shared" si="22"/>
        <v>124714.06000000001</v>
      </c>
      <c r="X53" s="103" t="str">
        <f t="shared" si="23"/>
        <v>N.M.</v>
      </c>
    </row>
    <row r="54" spans="1:24" s="14" customFormat="1" ht="12.75" hidden="1" outlineLevel="2">
      <c r="A54" s="14" t="s">
        <v>529</v>
      </c>
      <c r="B54" s="14" t="s">
        <v>530</v>
      </c>
      <c r="C54" s="54" t="s">
        <v>531</v>
      </c>
      <c r="D54" s="15"/>
      <c r="E54" s="15"/>
      <c r="F54" s="15">
        <v>-5.58</v>
      </c>
      <c r="G54" s="15">
        <v>1.37</v>
      </c>
      <c r="H54" s="90">
        <f t="shared" si="16"/>
        <v>-6.95</v>
      </c>
      <c r="I54" s="103">
        <f t="shared" si="17"/>
        <v>-5.072992700729927</v>
      </c>
      <c r="J54" s="104"/>
      <c r="K54" s="15">
        <v>1613.42</v>
      </c>
      <c r="L54" s="15">
        <v>-3954.9900000000002</v>
      </c>
      <c r="M54" s="90">
        <f t="shared" si="18"/>
        <v>5568.41</v>
      </c>
      <c r="N54" s="103">
        <f t="shared" si="19"/>
        <v>1.4079454056773846</v>
      </c>
      <c r="O54" s="104"/>
      <c r="P54" s="15">
        <v>-21422.72</v>
      </c>
      <c r="Q54" s="15">
        <v>256.72</v>
      </c>
      <c r="R54" s="90">
        <f t="shared" si="20"/>
        <v>-21679.440000000002</v>
      </c>
      <c r="S54" s="103" t="str">
        <f t="shared" si="21"/>
        <v>N.M.</v>
      </c>
      <c r="T54" s="104"/>
      <c r="U54" s="15">
        <v>1606.1100000000001</v>
      </c>
      <c r="V54" s="15">
        <v>-218.70000000000027</v>
      </c>
      <c r="W54" s="90">
        <f t="shared" si="22"/>
        <v>1824.8100000000004</v>
      </c>
      <c r="X54" s="103">
        <f t="shared" si="23"/>
        <v>8.343895747599444</v>
      </c>
    </row>
    <row r="55" spans="1:24" s="14" customFormat="1" ht="12.75" hidden="1" outlineLevel="2">
      <c r="A55" s="14" t="s">
        <v>532</v>
      </c>
      <c r="B55" s="14" t="s">
        <v>533</v>
      </c>
      <c r="C55" s="54" t="s">
        <v>534</v>
      </c>
      <c r="D55" s="15"/>
      <c r="E55" s="15"/>
      <c r="F55" s="15">
        <v>0</v>
      </c>
      <c r="G55" s="15">
        <v>0</v>
      </c>
      <c r="H55" s="90">
        <f t="shared" si="16"/>
        <v>0</v>
      </c>
      <c r="I55" s="103">
        <f t="shared" si="17"/>
        <v>0</v>
      </c>
      <c r="J55" s="104"/>
      <c r="K55" s="15">
        <v>0</v>
      </c>
      <c r="L55" s="15">
        <v>0</v>
      </c>
      <c r="M55" s="90">
        <f t="shared" si="18"/>
        <v>0</v>
      </c>
      <c r="N55" s="103">
        <f t="shared" si="19"/>
        <v>0</v>
      </c>
      <c r="O55" s="104"/>
      <c r="P55" s="15">
        <v>0</v>
      </c>
      <c r="Q55" s="15">
        <v>0</v>
      </c>
      <c r="R55" s="90">
        <f t="shared" si="20"/>
        <v>0</v>
      </c>
      <c r="S55" s="103">
        <f t="shared" si="21"/>
        <v>0</v>
      </c>
      <c r="T55" s="104"/>
      <c r="U55" s="15">
        <v>0</v>
      </c>
      <c r="V55" s="15">
        <v>-454.78000000000003</v>
      </c>
      <c r="W55" s="90">
        <f t="shared" si="22"/>
        <v>454.78000000000003</v>
      </c>
      <c r="X55" s="103" t="str">
        <f t="shared" si="23"/>
        <v>N.M.</v>
      </c>
    </row>
    <row r="56" spans="1:24" s="14" customFormat="1" ht="12.75" hidden="1" outlineLevel="2">
      <c r="A56" s="14" t="s">
        <v>535</v>
      </c>
      <c r="B56" s="14" t="s">
        <v>536</v>
      </c>
      <c r="C56" s="54" t="s">
        <v>537</v>
      </c>
      <c r="D56" s="15"/>
      <c r="E56" s="15"/>
      <c r="F56" s="15">
        <v>-682581.02</v>
      </c>
      <c r="G56" s="15">
        <v>-467877.91000000003</v>
      </c>
      <c r="H56" s="90">
        <f t="shared" si="16"/>
        <v>-214703.11</v>
      </c>
      <c r="I56" s="103">
        <f t="shared" si="17"/>
        <v>-0.45888704170709826</v>
      </c>
      <c r="J56" s="104"/>
      <c r="K56" s="15">
        <v>-1671509.48</v>
      </c>
      <c r="L56" s="15">
        <v>-611094.46</v>
      </c>
      <c r="M56" s="90">
        <f t="shared" si="18"/>
        <v>-1060415.02</v>
      </c>
      <c r="N56" s="103">
        <f t="shared" si="19"/>
        <v>-1.735271859607433</v>
      </c>
      <c r="O56" s="104"/>
      <c r="P56" s="15">
        <v>-854655.49</v>
      </c>
      <c r="Q56" s="15">
        <v>-253684.96</v>
      </c>
      <c r="R56" s="90">
        <f t="shared" si="20"/>
        <v>-600970.53</v>
      </c>
      <c r="S56" s="103">
        <f t="shared" si="21"/>
        <v>-2.368963970114744</v>
      </c>
      <c r="T56" s="104"/>
      <c r="U56" s="15">
        <v>-2281081.92</v>
      </c>
      <c r="V56" s="15">
        <v>-1207291.28</v>
      </c>
      <c r="W56" s="90">
        <f t="shared" si="22"/>
        <v>-1073790.64</v>
      </c>
      <c r="X56" s="103">
        <f t="shared" si="23"/>
        <v>-0.889421349916484</v>
      </c>
    </row>
    <row r="57" spans="1:24" s="14" customFormat="1" ht="12.75" hidden="1" outlineLevel="2">
      <c r="A57" s="14" t="s">
        <v>538</v>
      </c>
      <c r="B57" s="14" t="s">
        <v>539</v>
      </c>
      <c r="C57" s="54" t="s">
        <v>540</v>
      </c>
      <c r="D57" s="15"/>
      <c r="E57" s="15"/>
      <c r="F57" s="15">
        <v>-1063.88</v>
      </c>
      <c r="G57" s="15">
        <v>-13578.9</v>
      </c>
      <c r="H57" s="90">
        <f t="shared" si="16"/>
        <v>12515.02</v>
      </c>
      <c r="I57" s="103">
        <f t="shared" si="17"/>
        <v>0.9216519747549508</v>
      </c>
      <c r="J57" s="104"/>
      <c r="K57" s="15">
        <v>-11469.130000000001</v>
      </c>
      <c r="L57" s="15">
        <v>-86397.749</v>
      </c>
      <c r="M57" s="90">
        <f t="shared" si="18"/>
        <v>74928.61899999999</v>
      </c>
      <c r="N57" s="103">
        <f t="shared" si="19"/>
        <v>0.8672519812987257</v>
      </c>
      <c r="O57" s="104"/>
      <c r="P57" s="15">
        <v>-4787.46</v>
      </c>
      <c r="Q57" s="15">
        <v>-41979.629</v>
      </c>
      <c r="R57" s="90">
        <f t="shared" si="20"/>
        <v>37192.169</v>
      </c>
      <c r="S57" s="103">
        <f t="shared" si="21"/>
        <v>0.8859575438363212</v>
      </c>
      <c r="T57" s="104"/>
      <c r="U57" s="15">
        <v>-67589.96</v>
      </c>
      <c r="V57" s="15">
        <v>-87596.609</v>
      </c>
      <c r="W57" s="90">
        <f t="shared" si="22"/>
        <v>20006.64899999999</v>
      </c>
      <c r="X57" s="103">
        <f t="shared" si="23"/>
        <v>0.2283952452999635</v>
      </c>
    </row>
    <row r="58" spans="1:24" s="14" customFormat="1" ht="12.75" hidden="1" outlineLevel="2">
      <c r="A58" s="14" t="s">
        <v>541</v>
      </c>
      <c r="B58" s="14" t="s">
        <v>542</v>
      </c>
      <c r="C58" s="54" t="s">
        <v>543</v>
      </c>
      <c r="D58" s="15"/>
      <c r="E58" s="15"/>
      <c r="F58" s="15">
        <v>0</v>
      </c>
      <c r="G58" s="15">
        <v>-0.01</v>
      </c>
      <c r="H58" s="90">
        <f t="shared" si="16"/>
        <v>0.01</v>
      </c>
      <c r="I58" s="103" t="str">
        <f t="shared" si="17"/>
        <v>N.M.</v>
      </c>
      <c r="J58" s="104"/>
      <c r="K58" s="15">
        <v>0</v>
      </c>
      <c r="L58" s="15">
        <v>-0.03</v>
      </c>
      <c r="M58" s="90">
        <f t="shared" si="18"/>
        <v>0.03</v>
      </c>
      <c r="N58" s="103" t="str">
        <f t="shared" si="19"/>
        <v>N.M.</v>
      </c>
      <c r="O58" s="104"/>
      <c r="P58" s="15">
        <v>0</v>
      </c>
      <c r="Q58" s="15">
        <v>-0.03</v>
      </c>
      <c r="R58" s="90">
        <f t="shared" si="20"/>
        <v>0.03</v>
      </c>
      <c r="S58" s="103" t="str">
        <f t="shared" si="21"/>
        <v>N.M.</v>
      </c>
      <c r="T58" s="104"/>
      <c r="U58" s="15">
        <v>0.03</v>
      </c>
      <c r="V58" s="15">
        <v>-0.04</v>
      </c>
      <c r="W58" s="90">
        <f t="shared" si="22"/>
        <v>0.07</v>
      </c>
      <c r="X58" s="103">
        <f t="shared" si="23"/>
        <v>1.7500000000000002</v>
      </c>
    </row>
    <row r="59" spans="1:24" s="14" customFormat="1" ht="12.75" hidden="1" outlineLevel="2">
      <c r="A59" s="14" t="s">
        <v>544</v>
      </c>
      <c r="B59" s="14" t="s">
        <v>545</v>
      </c>
      <c r="C59" s="54" t="s">
        <v>546</v>
      </c>
      <c r="D59" s="15"/>
      <c r="E59" s="15"/>
      <c r="F59" s="15">
        <v>-85830.16</v>
      </c>
      <c r="G59" s="15">
        <v>28482.72</v>
      </c>
      <c r="H59" s="90">
        <f t="shared" si="16"/>
        <v>-114312.88</v>
      </c>
      <c r="I59" s="103">
        <f t="shared" si="17"/>
        <v>-4.013411640461304</v>
      </c>
      <c r="J59" s="104"/>
      <c r="K59" s="15">
        <v>201586.91</v>
      </c>
      <c r="L59" s="15">
        <v>328687.279</v>
      </c>
      <c r="M59" s="90">
        <f t="shared" si="18"/>
        <v>-127100.36899999998</v>
      </c>
      <c r="N59" s="103">
        <f t="shared" si="19"/>
        <v>-0.3866908673395905</v>
      </c>
      <c r="O59" s="104"/>
      <c r="P59" s="15">
        <v>21594.11</v>
      </c>
      <c r="Q59" s="15">
        <v>163881.92</v>
      </c>
      <c r="R59" s="90">
        <f t="shared" si="20"/>
        <v>-142287.81</v>
      </c>
      <c r="S59" s="103">
        <f t="shared" si="21"/>
        <v>-0.8682337258435829</v>
      </c>
      <c r="T59" s="104"/>
      <c r="U59" s="15">
        <v>395627.22</v>
      </c>
      <c r="V59" s="15">
        <v>2174424.679</v>
      </c>
      <c r="W59" s="90">
        <f t="shared" si="22"/>
        <v>-1778797.459</v>
      </c>
      <c r="X59" s="103">
        <f t="shared" si="23"/>
        <v>-0.8180543001462135</v>
      </c>
    </row>
    <row r="60" spans="1:24" s="14" customFormat="1" ht="12.75" hidden="1" outlineLevel="2">
      <c r="A60" s="14" t="s">
        <v>547</v>
      </c>
      <c r="B60" s="14" t="s">
        <v>548</v>
      </c>
      <c r="C60" s="54" t="s">
        <v>549</v>
      </c>
      <c r="D60" s="15"/>
      <c r="E60" s="15"/>
      <c r="F60" s="15">
        <v>-64</v>
      </c>
      <c r="G60" s="15">
        <v>-211</v>
      </c>
      <c r="H60" s="90">
        <f aca="true" t="shared" si="24" ref="H60:H82">+F60-G60</f>
        <v>147</v>
      </c>
      <c r="I60" s="103">
        <f aca="true" t="shared" si="25" ref="I60:I82">IF(G60&lt;0,IF(H60=0,0,IF(OR(G60=0,F60=0),"N.M.",IF(ABS(H60/G60)&gt;=10,"N.M.",H60/(-G60)))),IF(H60=0,0,IF(OR(G60=0,F60=0),"N.M.",IF(ABS(H60/G60)&gt;=10,"N.M.",H60/G60))))</f>
        <v>0.6966824644549763</v>
      </c>
      <c r="J60" s="104"/>
      <c r="K60" s="15">
        <v>-1068</v>
      </c>
      <c r="L60" s="15">
        <v>13687.45</v>
      </c>
      <c r="M60" s="90">
        <f aca="true" t="shared" si="26" ref="M60:M82">+K60-L60</f>
        <v>-14755.45</v>
      </c>
      <c r="N60" s="103">
        <f aca="true" t="shared" si="27" ref="N60:N82">IF(L60&lt;0,IF(M60=0,0,IF(OR(L60=0,K60=0),"N.M.",IF(ABS(M60/L60)&gt;=10,"N.M.",M60/(-L60)))),IF(M60=0,0,IF(OR(L60=0,K60=0),"N.M.",IF(ABS(M60/L60)&gt;=10,"N.M.",M60/L60))))</f>
        <v>-1.0780276822929034</v>
      </c>
      <c r="O60" s="104"/>
      <c r="P60" s="15">
        <v>-339</v>
      </c>
      <c r="Q60" s="15">
        <v>-808</v>
      </c>
      <c r="R60" s="90">
        <f aca="true" t="shared" si="28" ref="R60:R82">+P60-Q60</f>
        <v>469</v>
      </c>
      <c r="S60" s="103">
        <f aca="true" t="shared" si="29" ref="S60:S82">IF(Q60&lt;0,IF(R60=0,0,IF(OR(Q60=0,P60=0),"N.M.",IF(ABS(R60/Q60)&gt;=10,"N.M.",R60/(-Q60)))),IF(R60=0,0,IF(OR(Q60=0,P60=0),"N.M.",IF(ABS(R60/Q60)&gt;=10,"N.M.",R60/Q60))))</f>
        <v>0.5804455445544554</v>
      </c>
      <c r="T60" s="104"/>
      <c r="U60" s="15">
        <v>-2029</v>
      </c>
      <c r="V60" s="15">
        <v>14176.45</v>
      </c>
      <c r="W60" s="90">
        <f aca="true" t="shared" si="30" ref="W60:W82">+U60-V60</f>
        <v>-16205.45</v>
      </c>
      <c r="X60" s="103">
        <f aca="true" t="shared" si="31" ref="X60:X82">IF(V60&lt;0,IF(W60=0,0,IF(OR(V60=0,U60=0),"N.M.",IF(ABS(W60/V60)&gt;=10,"N.M.",W60/(-V60)))),IF(W60=0,0,IF(OR(V60=0,U60=0),"N.M.",IF(ABS(W60/V60)&gt;=10,"N.M.",W60/V60))))</f>
        <v>-1.1431246891852334</v>
      </c>
    </row>
    <row r="61" spans="1:24" s="14" customFormat="1" ht="12.75" hidden="1" outlineLevel="2">
      <c r="A61" s="14" t="s">
        <v>550</v>
      </c>
      <c r="B61" s="14" t="s">
        <v>551</v>
      </c>
      <c r="C61" s="54" t="s">
        <v>552</v>
      </c>
      <c r="D61" s="15"/>
      <c r="E61" s="15"/>
      <c r="F61" s="15">
        <v>-12433.64</v>
      </c>
      <c r="G61" s="15">
        <v>55604.69</v>
      </c>
      <c r="H61" s="90">
        <f t="shared" si="24"/>
        <v>-68038.33</v>
      </c>
      <c r="I61" s="103">
        <f t="shared" si="25"/>
        <v>-1.2236077568277064</v>
      </c>
      <c r="J61" s="104"/>
      <c r="K61" s="15">
        <v>15438.84</v>
      </c>
      <c r="L61" s="15">
        <v>331638.81</v>
      </c>
      <c r="M61" s="90">
        <f t="shared" si="26"/>
        <v>-316199.97</v>
      </c>
      <c r="N61" s="103">
        <f t="shared" si="27"/>
        <v>-0.953446823669401</v>
      </c>
      <c r="O61" s="104"/>
      <c r="P61" s="15">
        <v>-1288.63</v>
      </c>
      <c r="Q61" s="15">
        <v>167048.23</v>
      </c>
      <c r="R61" s="90">
        <f t="shared" si="28"/>
        <v>-168336.86000000002</v>
      </c>
      <c r="S61" s="103">
        <f t="shared" si="29"/>
        <v>-1.0077141194492154</v>
      </c>
      <c r="T61" s="104"/>
      <c r="U61" s="15">
        <v>258128.58</v>
      </c>
      <c r="V61" s="15">
        <v>685502.7</v>
      </c>
      <c r="W61" s="90">
        <f t="shared" si="30"/>
        <v>-427374.12</v>
      </c>
      <c r="X61" s="103">
        <f t="shared" si="31"/>
        <v>-0.6234462971480638</v>
      </c>
    </row>
    <row r="62" spans="1:24" s="14" customFormat="1" ht="12.75" hidden="1" outlineLevel="2">
      <c r="A62" s="14" t="s">
        <v>553</v>
      </c>
      <c r="B62" s="14" t="s">
        <v>554</v>
      </c>
      <c r="C62" s="54" t="s">
        <v>555</v>
      </c>
      <c r="D62" s="15"/>
      <c r="E62" s="15"/>
      <c r="F62" s="15">
        <v>-358449.54</v>
      </c>
      <c r="G62" s="15">
        <v>-530191.5</v>
      </c>
      <c r="H62" s="90">
        <f t="shared" si="24"/>
        <v>171741.96000000002</v>
      </c>
      <c r="I62" s="103">
        <f t="shared" si="25"/>
        <v>0.32392439335598555</v>
      </c>
      <c r="J62" s="104"/>
      <c r="K62" s="15">
        <v>-2087578.88</v>
      </c>
      <c r="L62" s="15">
        <v>-4364842.88</v>
      </c>
      <c r="M62" s="90">
        <f t="shared" si="26"/>
        <v>2277264</v>
      </c>
      <c r="N62" s="103">
        <f t="shared" si="27"/>
        <v>0.5217287454800664</v>
      </c>
      <c r="O62" s="104"/>
      <c r="P62" s="15">
        <v>-1033134.74</v>
      </c>
      <c r="Q62" s="15">
        <v>-2551891.7800000003</v>
      </c>
      <c r="R62" s="90">
        <f t="shared" si="28"/>
        <v>1518757.0400000003</v>
      </c>
      <c r="S62" s="103">
        <f t="shared" si="29"/>
        <v>0.5951494698572211</v>
      </c>
      <c r="T62" s="104"/>
      <c r="U62" s="15">
        <v>-5814511.89</v>
      </c>
      <c r="V62" s="15">
        <v>-10650357.969999999</v>
      </c>
      <c r="W62" s="90">
        <f t="shared" si="30"/>
        <v>4835846.079999999</v>
      </c>
      <c r="X62" s="103">
        <f t="shared" si="31"/>
        <v>0.4540547926766071</v>
      </c>
    </row>
    <row r="63" spans="1:24" s="14" customFormat="1" ht="12.75" hidden="1" outlineLevel="2">
      <c r="A63" s="14" t="s">
        <v>556</v>
      </c>
      <c r="B63" s="14" t="s">
        <v>557</v>
      </c>
      <c r="C63" s="54" t="s">
        <v>558</v>
      </c>
      <c r="D63" s="15"/>
      <c r="E63" s="15"/>
      <c r="F63" s="15">
        <v>358449.54</v>
      </c>
      <c r="G63" s="15">
        <v>530191.5</v>
      </c>
      <c r="H63" s="90">
        <f t="shared" si="24"/>
        <v>-171741.96000000002</v>
      </c>
      <c r="I63" s="103">
        <f t="shared" si="25"/>
        <v>-0.32392439335598555</v>
      </c>
      <c r="J63" s="104"/>
      <c r="K63" s="15">
        <v>2087578.88</v>
      </c>
      <c r="L63" s="15">
        <v>4364842.88</v>
      </c>
      <c r="M63" s="90">
        <f t="shared" si="26"/>
        <v>-2277264</v>
      </c>
      <c r="N63" s="103">
        <f t="shared" si="27"/>
        <v>-0.5217287454800664</v>
      </c>
      <c r="O63" s="104"/>
      <c r="P63" s="15">
        <v>1033134.74</v>
      </c>
      <c r="Q63" s="15">
        <v>2551891.7800000003</v>
      </c>
      <c r="R63" s="90">
        <f t="shared" si="28"/>
        <v>-1518757.0400000003</v>
      </c>
      <c r="S63" s="103">
        <f t="shared" si="29"/>
        <v>-0.5951494698572211</v>
      </c>
      <c r="T63" s="104"/>
      <c r="U63" s="15">
        <v>5814511.89</v>
      </c>
      <c r="V63" s="15">
        <v>10650357.969999999</v>
      </c>
      <c r="W63" s="90">
        <f t="shared" si="30"/>
        <v>-4835846.079999999</v>
      </c>
      <c r="X63" s="103">
        <f t="shared" si="31"/>
        <v>-0.4540547926766071</v>
      </c>
    </row>
    <row r="64" spans="1:24" s="14" customFormat="1" ht="12.75" hidden="1" outlineLevel="2">
      <c r="A64" s="14" t="s">
        <v>559</v>
      </c>
      <c r="B64" s="14" t="s">
        <v>560</v>
      </c>
      <c r="C64" s="54" t="s">
        <v>561</v>
      </c>
      <c r="D64" s="15"/>
      <c r="E64" s="15"/>
      <c r="F64" s="15">
        <v>0</v>
      </c>
      <c r="G64" s="15">
        <v>0</v>
      </c>
      <c r="H64" s="90">
        <f t="shared" si="24"/>
        <v>0</v>
      </c>
      <c r="I64" s="103">
        <f t="shared" si="25"/>
        <v>0</v>
      </c>
      <c r="J64" s="104"/>
      <c r="K64" s="15">
        <v>0</v>
      </c>
      <c r="L64" s="15">
        <v>0</v>
      </c>
      <c r="M64" s="90">
        <f t="shared" si="26"/>
        <v>0</v>
      </c>
      <c r="N64" s="103">
        <f t="shared" si="27"/>
        <v>0</v>
      </c>
      <c r="O64" s="104"/>
      <c r="P64" s="15">
        <v>0</v>
      </c>
      <c r="Q64" s="15">
        <v>0</v>
      </c>
      <c r="R64" s="90">
        <f t="shared" si="28"/>
        <v>0</v>
      </c>
      <c r="S64" s="103">
        <f t="shared" si="29"/>
        <v>0</v>
      </c>
      <c r="T64" s="104"/>
      <c r="U64" s="15">
        <v>0</v>
      </c>
      <c r="V64" s="15">
        <v>34.33</v>
      </c>
      <c r="W64" s="90">
        <f t="shared" si="30"/>
        <v>-34.33</v>
      </c>
      <c r="X64" s="103" t="str">
        <f t="shared" si="31"/>
        <v>N.M.</v>
      </c>
    </row>
    <row r="65" spans="1:24" s="14" customFormat="1" ht="12.75" hidden="1" outlineLevel="2">
      <c r="A65" s="14" t="s">
        <v>562</v>
      </c>
      <c r="B65" s="14" t="s">
        <v>563</v>
      </c>
      <c r="C65" s="54" t="s">
        <v>564</v>
      </c>
      <c r="D65" s="15"/>
      <c r="E65" s="15"/>
      <c r="F65" s="15">
        <v>2396.94</v>
      </c>
      <c r="G65" s="15">
        <v>1650.28</v>
      </c>
      <c r="H65" s="90">
        <f t="shared" si="24"/>
        <v>746.6600000000001</v>
      </c>
      <c r="I65" s="103">
        <f t="shared" si="25"/>
        <v>0.4524444336718618</v>
      </c>
      <c r="J65" s="104"/>
      <c r="K65" s="15">
        <v>10991.25</v>
      </c>
      <c r="L65" s="15">
        <v>141.52</v>
      </c>
      <c r="M65" s="90">
        <f t="shared" si="26"/>
        <v>10849.73</v>
      </c>
      <c r="N65" s="103" t="str">
        <f t="shared" si="27"/>
        <v>N.M.</v>
      </c>
      <c r="O65" s="104"/>
      <c r="P65" s="15">
        <v>5738.7300000000005</v>
      </c>
      <c r="Q65" s="15">
        <v>846.88</v>
      </c>
      <c r="R65" s="90">
        <f t="shared" si="28"/>
        <v>4891.85</v>
      </c>
      <c r="S65" s="103">
        <f t="shared" si="29"/>
        <v>5.776320139807293</v>
      </c>
      <c r="T65" s="104"/>
      <c r="U65" s="15">
        <v>20229.760000000002</v>
      </c>
      <c r="V65" s="15">
        <v>2063.36</v>
      </c>
      <c r="W65" s="90">
        <f t="shared" si="30"/>
        <v>18166.4</v>
      </c>
      <c r="X65" s="103">
        <f t="shared" si="31"/>
        <v>8.804280397022332</v>
      </c>
    </row>
    <row r="66" spans="1:24" s="14" customFormat="1" ht="12.75" hidden="1" outlineLevel="2">
      <c r="A66" s="14" t="s">
        <v>565</v>
      </c>
      <c r="B66" s="14" t="s">
        <v>566</v>
      </c>
      <c r="C66" s="54" t="s">
        <v>567</v>
      </c>
      <c r="D66" s="15"/>
      <c r="E66" s="15"/>
      <c r="F66" s="15">
        <v>-424.07</v>
      </c>
      <c r="G66" s="15">
        <v>-1416.9</v>
      </c>
      <c r="H66" s="90">
        <f t="shared" si="24"/>
        <v>992.8300000000002</v>
      </c>
      <c r="I66" s="103">
        <f t="shared" si="25"/>
        <v>0.7007057661091115</v>
      </c>
      <c r="J66" s="104"/>
      <c r="K66" s="15">
        <v>-68092.75</v>
      </c>
      <c r="L66" s="15">
        <v>-21048.8</v>
      </c>
      <c r="M66" s="90">
        <f t="shared" si="26"/>
        <v>-47043.95</v>
      </c>
      <c r="N66" s="103">
        <f t="shared" si="27"/>
        <v>-2.2349943939797043</v>
      </c>
      <c r="O66" s="104"/>
      <c r="P66" s="15">
        <v>-38177.92</v>
      </c>
      <c r="Q66" s="15">
        <v>-14840.24</v>
      </c>
      <c r="R66" s="90">
        <f t="shared" si="28"/>
        <v>-23337.68</v>
      </c>
      <c r="S66" s="103">
        <f t="shared" si="29"/>
        <v>-1.5725945132962809</v>
      </c>
      <c r="T66" s="104"/>
      <c r="U66" s="15">
        <v>-114631.92</v>
      </c>
      <c r="V66" s="15">
        <v>-42396.96</v>
      </c>
      <c r="W66" s="90">
        <f t="shared" si="30"/>
        <v>-72234.95999999999</v>
      </c>
      <c r="X66" s="103">
        <f t="shared" si="31"/>
        <v>-1.703776874568365</v>
      </c>
    </row>
    <row r="67" spans="1:24" s="14" customFormat="1" ht="12.75" hidden="1" outlineLevel="2">
      <c r="A67" s="14" t="s">
        <v>568</v>
      </c>
      <c r="B67" s="14" t="s">
        <v>569</v>
      </c>
      <c r="C67" s="54" t="s">
        <v>570</v>
      </c>
      <c r="D67" s="15"/>
      <c r="E67" s="15"/>
      <c r="F67" s="15">
        <v>0</v>
      </c>
      <c r="G67" s="15">
        <v>8762.17</v>
      </c>
      <c r="H67" s="90">
        <f t="shared" si="24"/>
        <v>-8762.17</v>
      </c>
      <c r="I67" s="103" t="str">
        <f t="shared" si="25"/>
        <v>N.M.</v>
      </c>
      <c r="J67" s="104"/>
      <c r="K67" s="15">
        <v>0</v>
      </c>
      <c r="L67" s="15">
        <v>52160.07</v>
      </c>
      <c r="M67" s="90">
        <f t="shared" si="26"/>
        <v>-52160.07</v>
      </c>
      <c r="N67" s="103" t="str">
        <f t="shared" si="27"/>
        <v>N.M.</v>
      </c>
      <c r="O67" s="104"/>
      <c r="P67" s="15">
        <v>0</v>
      </c>
      <c r="Q67" s="15">
        <v>26072.190000000002</v>
      </c>
      <c r="R67" s="90">
        <f t="shared" si="28"/>
        <v>-26072.190000000002</v>
      </c>
      <c r="S67" s="103" t="str">
        <f t="shared" si="29"/>
        <v>N.M.</v>
      </c>
      <c r="T67" s="104"/>
      <c r="U67" s="15">
        <v>0</v>
      </c>
      <c r="V67" s="15">
        <v>96473.45999999999</v>
      </c>
      <c r="W67" s="90">
        <f t="shared" si="30"/>
        <v>-96473.45999999999</v>
      </c>
      <c r="X67" s="103" t="str">
        <f t="shared" si="31"/>
        <v>N.M.</v>
      </c>
    </row>
    <row r="68" spans="1:24" s="14" customFormat="1" ht="12.75" hidden="1" outlineLevel="2">
      <c r="A68" s="14" t="s">
        <v>571</v>
      </c>
      <c r="B68" s="14" t="s">
        <v>572</v>
      </c>
      <c r="C68" s="54" t="s">
        <v>573</v>
      </c>
      <c r="D68" s="15"/>
      <c r="E68" s="15"/>
      <c r="F68" s="15">
        <v>1654208.02</v>
      </c>
      <c r="G68" s="15">
        <v>1330054.1600000001</v>
      </c>
      <c r="H68" s="90">
        <f t="shared" si="24"/>
        <v>324153.85999999987</v>
      </c>
      <c r="I68" s="103">
        <f t="shared" si="25"/>
        <v>0.24371478226119742</v>
      </c>
      <c r="J68" s="104"/>
      <c r="K68" s="15">
        <v>6672801.96</v>
      </c>
      <c r="L68" s="15">
        <v>6425963.174</v>
      </c>
      <c r="M68" s="90">
        <f t="shared" si="26"/>
        <v>246838.7860000003</v>
      </c>
      <c r="N68" s="103">
        <f t="shared" si="27"/>
        <v>0.03841272962763486</v>
      </c>
      <c r="O68" s="104"/>
      <c r="P68" s="15">
        <v>3247076.48</v>
      </c>
      <c r="Q68" s="15">
        <v>3029903.15</v>
      </c>
      <c r="R68" s="90">
        <f t="shared" si="28"/>
        <v>217173.33000000007</v>
      </c>
      <c r="S68" s="103">
        <f t="shared" si="29"/>
        <v>0.07167665738754722</v>
      </c>
      <c r="T68" s="104"/>
      <c r="U68" s="15">
        <v>12881124.17</v>
      </c>
      <c r="V68" s="15">
        <v>14544994.204</v>
      </c>
      <c r="W68" s="90">
        <f t="shared" si="30"/>
        <v>-1663870.034</v>
      </c>
      <c r="X68" s="103">
        <f t="shared" si="31"/>
        <v>-0.11439468525483643</v>
      </c>
    </row>
    <row r="69" spans="1:24" s="14" customFormat="1" ht="12.75" hidden="1" outlineLevel="2">
      <c r="A69" s="14" t="s">
        <v>574</v>
      </c>
      <c r="B69" s="14" t="s">
        <v>575</v>
      </c>
      <c r="C69" s="54" t="s">
        <v>576</v>
      </c>
      <c r="D69" s="15"/>
      <c r="E69" s="15"/>
      <c r="F69" s="15">
        <v>28391.32</v>
      </c>
      <c r="G69" s="15">
        <v>123210.65000000001</v>
      </c>
      <c r="H69" s="90">
        <f t="shared" si="24"/>
        <v>-94819.33000000002</v>
      </c>
      <c r="I69" s="103">
        <f t="shared" si="25"/>
        <v>-0.7695708934252031</v>
      </c>
      <c r="J69" s="104"/>
      <c r="K69" s="15">
        <v>493018.12</v>
      </c>
      <c r="L69" s="15">
        <v>599124.4400000001</v>
      </c>
      <c r="M69" s="90">
        <f t="shared" si="26"/>
        <v>-106106.32000000007</v>
      </c>
      <c r="N69" s="103">
        <f t="shared" si="27"/>
        <v>-0.17710230615863384</v>
      </c>
      <c r="O69" s="104"/>
      <c r="P69" s="15">
        <v>60760.62</v>
      </c>
      <c r="Q69" s="15">
        <v>184600.18</v>
      </c>
      <c r="R69" s="90">
        <f t="shared" si="28"/>
        <v>-123839.56</v>
      </c>
      <c r="S69" s="103">
        <f t="shared" si="29"/>
        <v>-0.6708528669907039</v>
      </c>
      <c r="T69" s="104"/>
      <c r="U69" s="15">
        <v>1291272.73</v>
      </c>
      <c r="V69" s="15">
        <v>748894.2000000001</v>
      </c>
      <c r="W69" s="90">
        <f t="shared" si="30"/>
        <v>542378.5299999999</v>
      </c>
      <c r="X69" s="103">
        <f t="shared" si="31"/>
        <v>0.7242391915974243</v>
      </c>
    </row>
    <row r="70" spans="1:24" s="14" customFormat="1" ht="12.75" hidden="1" outlineLevel="2">
      <c r="A70" s="14" t="s">
        <v>577</v>
      </c>
      <c r="B70" s="14" t="s">
        <v>578</v>
      </c>
      <c r="C70" s="54" t="s">
        <v>579</v>
      </c>
      <c r="D70" s="15"/>
      <c r="E70" s="15"/>
      <c r="F70" s="15">
        <v>1670533.13</v>
      </c>
      <c r="G70" s="15">
        <v>-313601.62</v>
      </c>
      <c r="H70" s="90">
        <f t="shared" si="24"/>
        <v>1984134.75</v>
      </c>
      <c r="I70" s="103">
        <f t="shared" si="25"/>
        <v>6.3269276159989225</v>
      </c>
      <c r="J70" s="104"/>
      <c r="K70" s="15">
        <v>4454230.84</v>
      </c>
      <c r="L70" s="15">
        <v>-3971806.95</v>
      </c>
      <c r="M70" s="90">
        <f t="shared" si="26"/>
        <v>8426037.79</v>
      </c>
      <c r="N70" s="103">
        <f t="shared" si="27"/>
        <v>2.121462069046432</v>
      </c>
      <c r="O70" s="104"/>
      <c r="P70" s="15">
        <v>1707855.48</v>
      </c>
      <c r="Q70" s="15">
        <v>-2972087.58</v>
      </c>
      <c r="R70" s="90">
        <f t="shared" si="28"/>
        <v>4679943.0600000005</v>
      </c>
      <c r="S70" s="103">
        <f t="shared" si="29"/>
        <v>1.5746316129755504</v>
      </c>
      <c r="T70" s="104"/>
      <c r="U70" s="15">
        <v>6377959.58</v>
      </c>
      <c r="V70" s="15">
        <v>-3971806.95</v>
      </c>
      <c r="W70" s="90">
        <f t="shared" si="30"/>
        <v>10349766.530000001</v>
      </c>
      <c r="X70" s="103">
        <f t="shared" si="31"/>
        <v>2.6058080516728035</v>
      </c>
    </row>
    <row r="71" spans="1:24" s="14" customFormat="1" ht="12.75" hidden="1" outlineLevel="2">
      <c r="A71" s="14" t="s">
        <v>580</v>
      </c>
      <c r="B71" s="14" t="s">
        <v>581</v>
      </c>
      <c r="C71" s="54" t="s">
        <v>582</v>
      </c>
      <c r="D71" s="15"/>
      <c r="E71" s="15"/>
      <c r="F71" s="15">
        <v>-1670533.13</v>
      </c>
      <c r="G71" s="15">
        <v>313601.62</v>
      </c>
      <c r="H71" s="90">
        <f t="shared" si="24"/>
        <v>-1984134.75</v>
      </c>
      <c r="I71" s="103">
        <f t="shared" si="25"/>
        <v>-6.3269276159989225</v>
      </c>
      <c r="J71" s="104"/>
      <c r="K71" s="15">
        <v>-4454230.84</v>
      </c>
      <c r="L71" s="15">
        <v>3971806.95</v>
      </c>
      <c r="M71" s="90">
        <f t="shared" si="26"/>
        <v>-8426037.79</v>
      </c>
      <c r="N71" s="103">
        <f t="shared" si="27"/>
        <v>-2.121462069046432</v>
      </c>
      <c r="O71" s="104"/>
      <c r="P71" s="15">
        <v>-1707855.48</v>
      </c>
      <c r="Q71" s="15">
        <v>2972087.58</v>
      </c>
      <c r="R71" s="90">
        <f t="shared" si="28"/>
        <v>-4679943.0600000005</v>
      </c>
      <c r="S71" s="103">
        <f t="shared" si="29"/>
        <v>-1.5746316129755504</v>
      </c>
      <c r="T71" s="104"/>
      <c r="U71" s="15">
        <v>-6377959.58</v>
      </c>
      <c r="V71" s="15">
        <v>3971806.95</v>
      </c>
      <c r="W71" s="90">
        <f t="shared" si="30"/>
        <v>-10349766.530000001</v>
      </c>
      <c r="X71" s="103">
        <f t="shared" si="31"/>
        <v>-2.6058080516728035</v>
      </c>
    </row>
    <row r="72" spans="1:24" s="14" customFormat="1" ht="12.75" hidden="1" outlineLevel="2">
      <c r="A72" s="14" t="s">
        <v>583</v>
      </c>
      <c r="B72" s="14" t="s">
        <v>584</v>
      </c>
      <c r="C72" s="54" t="s">
        <v>585</v>
      </c>
      <c r="D72" s="15"/>
      <c r="E72" s="15"/>
      <c r="F72" s="15">
        <v>143985.16</v>
      </c>
      <c r="G72" s="15">
        <v>14736.59</v>
      </c>
      <c r="H72" s="90">
        <f t="shared" si="24"/>
        <v>129248.57</v>
      </c>
      <c r="I72" s="103">
        <f t="shared" si="25"/>
        <v>8.770588718285573</v>
      </c>
      <c r="J72" s="104"/>
      <c r="K72" s="15">
        <v>465054.76</v>
      </c>
      <c r="L72" s="15">
        <v>545453.62</v>
      </c>
      <c r="M72" s="90">
        <f t="shared" si="26"/>
        <v>-80398.85999999999</v>
      </c>
      <c r="N72" s="103">
        <f t="shared" si="27"/>
        <v>-0.14739816008554493</v>
      </c>
      <c r="O72" s="104"/>
      <c r="P72" s="15">
        <v>293952.53</v>
      </c>
      <c r="Q72" s="15">
        <v>226515</v>
      </c>
      <c r="R72" s="90">
        <f t="shared" si="28"/>
        <v>67437.53000000003</v>
      </c>
      <c r="S72" s="103">
        <f t="shared" si="29"/>
        <v>0.2977177228881091</v>
      </c>
      <c r="T72" s="104"/>
      <c r="U72" s="15">
        <v>968292.38</v>
      </c>
      <c r="V72" s="15">
        <v>1316546.46</v>
      </c>
      <c r="W72" s="90">
        <f t="shared" si="30"/>
        <v>-348254.07999999996</v>
      </c>
      <c r="X72" s="103">
        <f t="shared" si="31"/>
        <v>-0.26452091937568234</v>
      </c>
    </row>
    <row r="73" spans="1:24" s="14" customFormat="1" ht="12.75" hidden="1" outlineLevel="2">
      <c r="A73" s="14" t="s">
        <v>586</v>
      </c>
      <c r="B73" s="14" t="s">
        <v>587</v>
      </c>
      <c r="C73" s="54" t="s">
        <v>588</v>
      </c>
      <c r="D73" s="15"/>
      <c r="E73" s="15"/>
      <c r="F73" s="15">
        <v>-638455.86</v>
      </c>
      <c r="G73" s="15">
        <v>-199327.92</v>
      </c>
      <c r="H73" s="90">
        <f t="shared" si="24"/>
        <v>-439127.93999999994</v>
      </c>
      <c r="I73" s="103">
        <f t="shared" si="25"/>
        <v>-2.2030428050420627</v>
      </c>
      <c r="J73" s="104"/>
      <c r="K73" s="15">
        <v>-2365766.01</v>
      </c>
      <c r="L73" s="15">
        <v>-1561693</v>
      </c>
      <c r="M73" s="90">
        <f t="shared" si="26"/>
        <v>-804073.0099999998</v>
      </c>
      <c r="N73" s="103">
        <f t="shared" si="27"/>
        <v>-0.5148726478251486</v>
      </c>
      <c r="O73" s="104"/>
      <c r="P73" s="15">
        <v>-1027032.79</v>
      </c>
      <c r="Q73" s="15">
        <v>-672518.4400000001</v>
      </c>
      <c r="R73" s="90">
        <f t="shared" si="28"/>
        <v>-354514.35</v>
      </c>
      <c r="S73" s="103">
        <f t="shared" si="29"/>
        <v>-0.5271444304188893</v>
      </c>
      <c r="T73" s="104"/>
      <c r="U73" s="15">
        <v>-4309679.2299999995</v>
      </c>
      <c r="V73" s="15">
        <v>-2933083.55</v>
      </c>
      <c r="W73" s="90">
        <f t="shared" si="30"/>
        <v>-1376595.6799999997</v>
      </c>
      <c r="X73" s="103">
        <f t="shared" si="31"/>
        <v>-0.46933394720378824</v>
      </c>
    </row>
    <row r="74" spans="1:24" s="14" customFormat="1" ht="12.75" hidden="1" outlineLevel="2">
      <c r="A74" s="14" t="s">
        <v>589</v>
      </c>
      <c r="B74" s="14" t="s">
        <v>590</v>
      </c>
      <c r="C74" s="54" t="s">
        <v>591</v>
      </c>
      <c r="D74" s="15"/>
      <c r="E74" s="15"/>
      <c r="F74" s="15">
        <v>0</v>
      </c>
      <c r="G74" s="15">
        <v>0</v>
      </c>
      <c r="H74" s="90">
        <f t="shared" si="24"/>
        <v>0</v>
      </c>
      <c r="I74" s="103">
        <f t="shared" si="25"/>
        <v>0</v>
      </c>
      <c r="J74" s="104"/>
      <c r="K74" s="15">
        <v>0</v>
      </c>
      <c r="L74" s="15">
        <v>0</v>
      </c>
      <c r="M74" s="90">
        <f t="shared" si="26"/>
        <v>0</v>
      </c>
      <c r="N74" s="103">
        <f t="shared" si="27"/>
        <v>0</v>
      </c>
      <c r="O74" s="104"/>
      <c r="P74" s="15">
        <v>0</v>
      </c>
      <c r="Q74" s="15">
        <v>0</v>
      </c>
      <c r="R74" s="90">
        <f t="shared" si="28"/>
        <v>0</v>
      </c>
      <c r="S74" s="103">
        <f t="shared" si="29"/>
        <v>0</v>
      </c>
      <c r="T74" s="104"/>
      <c r="U74" s="15">
        <v>0</v>
      </c>
      <c r="V74" s="15">
        <v>234.18</v>
      </c>
      <c r="W74" s="90">
        <f t="shared" si="30"/>
        <v>-234.18</v>
      </c>
      <c r="X74" s="103" t="str">
        <f t="shared" si="31"/>
        <v>N.M.</v>
      </c>
    </row>
    <row r="75" spans="1:24" s="14" customFormat="1" ht="12.75" hidden="1" outlineLevel="2">
      <c r="A75" s="14" t="s">
        <v>592</v>
      </c>
      <c r="B75" s="14" t="s">
        <v>593</v>
      </c>
      <c r="C75" s="54" t="s">
        <v>594</v>
      </c>
      <c r="D75" s="15"/>
      <c r="E75" s="15"/>
      <c r="F75" s="15">
        <v>0</v>
      </c>
      <c r="G75" s="15">
        <v>0</v>
      </c>
      <c r="H75" s="90">
        <f t="shared" si="24"/>
        <v>0</v>
      </c>
      <c r="I75" s="103">
        <f t="shared" si="25"/>
        <v>0</v>
      </c>
      <c r="J75" s="104"/>
      <c r="K75" s="15">
        <v>0</v>
      </c>
      <c r="L75" s="15">
        <v>0</v>
      </c>
      <c r="M75" s="90">
        <f t="shared" si="26"/>
        <v>0</v>
      </c>
      <c r="N75" s="103">
        <f t="shared" si="27"/>
        <v>0</v>
      </c>
      <c r="O75" s="104"/>
      <c r="P75" s="15">
        <v>0</v>
      </c>
      <c r="Q75" s="15">
        <v>0</v>
      </c>
      <c r="R75" s="90">
        <f t="shared" si="28"/>
        <v>0</v>
      </c>
      <c r="S75" s="103">
        <f t="shared" si="29"/>
        <v>0</v>
      </c>
      <c r="T75" s="104"/>
      <c r="U75" s="15">
        <v>0</v>
      </c>
      <c r="V75" s="15">
        <v>-46.300000000000004</v>
      </c>
      <c r="W75" s="90">
        <f t="shared" si="30"/>
        <v>46.300000000000004</v>
      </c>
      <c r="X75" s="103" t="str">
        <f t="shared" si="31"/>
        <v>N.M.</v>
      </c>
    </row>
    <row r="76" spans="1:24" s="14" customFormat="1" ht="12.75" hidden="1" outlineLevel="2">
      <c r="A76" s="14" t="s">
        <v>595</v>
      </c>
      <c r="B76" s="14" t="s">
        <v>596</v>
      </c>
      <c r="C76" s="54" t="s">
        <v>597</v>
      </c>
      <c r="D76" s="15"/>
      <c r="E76" s="15"/>
      <c r="F76" s="15">
        <v>78340.84</v>
      </c>
      <c r="G76" s="15">
        <v>171625.98</v>
      </c>
      <c r="H76" s="90">
        <f t="shared" si="24"/>
        <v>-93285.14000000001</v>
      </c>
      <c r="I76" s="103">
        <f t="shared" si="25"/>
        <v>-0.5435374061665956</v>
      </c>
      <c r="J76" s="104"/>
      <c r="K76" s="15">
        <v>671432.6900000001</v>
      </c>
      <c r="L76" s="15">
        <v>525576.49</v>
      </c>
      <c r="M76" s="90">
        <f t="shared" si="26"/>
        <v>145856.20000000007</v>
      </c>
      <c r="N76" s="103">
        <f t="shared" si="27"/>
        <v>0.2775165989635497</v>
      </c>
      <c r="O76" s="104"/>
      <c r="P76" s="15">
        <v>213523.55000000002</v>
      </c>
      <c r="Q76" s="15">
        <v>207989.74</v>
      </c>
      <c r="R76" s="90">
        <f t="shared" si="28"/>
        <v>5533.810000000027</v>
      </c>
      <c r="S76" s="103">
        <f t="shared" si="29"/>
        <v>0.026606168169641575</v>
      </c>
      <c r="T76" s="104"/>
      <c r="U76" s="15">
        <v>1225619.3800000001</v>
      </c>
      <c r="V76" s="15">
        <v>1023800.35</v>
      </c>
      <c r="W76" s="90">
        <f t="shared" si="30"/>
        <v>201819.03000000014</v>
      </c>
      <c r="X76" s="103">
        <f t="shared" si="31"/>
        <v>0.19712733053861542</v>
      </c>
    </row>
    <row r="77" spans="1:24" s="14" customFormat="1" ht="12.75" hidden="1" outlineLevel="2">
      <c r="A77" s="14" t="s">
        <v>598</v>
      </c>
      <c r="B77" s="14" t="s">
        <v>599</v>
      </c>
      <c r="C77" s="54" t="s">
        <v>600</v>
      </c>
      <c r="D77" s="15"/>
      <c r="E77" s="15"/>
      <c r="F77" s="15">
        <v>-1509796.15</v>
      </c>
      <c r="G77" s="15">
        <v>-1653379.75</v>
      </c>
      <c r="H77" s="90">
        <f t="shared" si="24"/>
        <v>143583.6000000001</v>
      </c>
      <c r="I77" s="103">
        <f t="shared" si="25"/>
        <v>0.08684248128719375</v>
      </c>
      <c r="J77" s="104"/>
      <c r="K77" s="15">
        <v>-8372035.87</v>
      </c>
      <c r="L77" s="15">
        <v>-8778385.41</v>
      </c>
      <c r="M77" s="90">
        <f t="shared" si="26"/>
        <v>406349.54000000004</v>
      </c>
      <c r="N77" s="103">
        <f t="shared" si="27"/>
        <v>0.0462897812093215</v>
      </c>
      <c r="O77" s="104"/>
      <c r="P77" s="15">
        <v>-3568581.7</v>
      </c>
      <c r="Q77" s="15">
        <v>-3580055.0300000003</v>
      </c>
      <c r="R77" s="90">
        <f t="shared" si="28"/>
        <v>11473.330000000075</v>
      </c>
      <c r="S77" s="103">
        <f t="shared" si="29"/>
        <v>0.003204791519643226</v>
      </c>
      <c r="T77" s="104"/>
      <c r="U77" s="15">
        <v>-18128832.42</v>
      </c>
      <c r="V77" s="15">
        <v>-14697581.32</v>
      </c>
      <c r="W77" s="90">
        <f t="shared" si="30"/>
        <v>-3431251.1000000015</v>
      </c>
      <c r="X77" s="103">
        <f t="shared" si="31"/>
        <v>-0.2334568542465463</v>
      </c>
    </row>
    <row r="78" spans="1:24" s="14" customFormat="1" ht="12.75" hidden="1" outlineLevel="2">
      <c r="A78" s="14" t="s">
        <v>601</v>
      </c>
      <c r="B78" s="14" t="s">
        <v>602</v>
      </c>
      <c r="C78" s="54" t="s">
        <v>603</v>
      </c>
      <c r="D78" s="15"/>
      <c r="E78" s="15"/>
      <c r="F78" s="15">
        <v>372509.84</v>
      </c>
      <c r="G78" s="15">
        <v>666362.7000000001</v>
      </c>
      <c r="H78" s="90">
        <f t="shared" si="24"/>
        <v>-293852.86000000004</v>
      </c>
      <c r="I78" s="103">
        <f t="shared" si="25"/>
        <v>-0.44098035499285904</v>
      </c>
      <c r="J78" s="104"/>
      <c r="K78" s="15">
        <v>3311462.73</v>
      </c>
      <c r="L78" s="15">
        <v>4079790.83</v>
      </c>
      <c r="M78" s="90">
        <f t="shared" si="26"/>
        <v>-768328.1000000001</v>
      </c>
      <c r="N78" s="103">
        <f t="shared" si="27"/>
        <v>-0.18832536569037783</v>
      </c>
      <c r="O78" s="104"/>
      <c r="P78" s="15">
        <v>1045995.66</v>
      </c>
      <c r="Q78" s="15">
        <v>1699293.5</v>
      </c>
      <c r="R78" s="90">
        <f t="shared" si="28"/>
        <v>-653297.84</v>
      </c>
      <c r="S78" s="103">
        <f t="shared" si="29"/>
        <v>-0.38445262104515787</v>
      </c>
      <c r="T78" s="104"/>
      <c r="U78" s="15">
        <v>7899610.77</v>
      </c>
      <c r="V78" s="15">
        <v>6725093.09</v>
      </c>
      <c r="W78" s="90">
        <f t="shared" si="30"/>
        <v>1174517.6799999997</v>
      </c>
      <c r="X78" s="103">
        <f t="shared" si="31"/>
        <v>0.17464705161426988</v>
      </c>
    </row>
    <row r="79" spans="1:24" s="14" customFormat="1" ht="12.75" hidden="1" outlineLevel="2">
      <c r="A79" s="14" t="s">
        <v>604</v>
      </c>
      <c r="B79" s="14" t="s">
        <v>605</v>
      </c>
      <c r="C79" s="54" t="s">
        <v>606</v>
      </c>
      <c r="D79" s="15"/>
      <c r="E79" s="15"/>
      <c r="F79" s="15">
        <v>-363423.16000000003</v>
      </c>
      <c r="G79" s="15">
        <v>-422642.9</v>
      </c>
      <c r="H79" s="90">
        <f t="shared" si="24"/>
        <v>59219.73999999999</v>
      </c>
      <c r="I79" s="103">
        <f t="shared" si="25"/>
        <v>0.14011767380926068</v>
      </c>
      <c r="J79" s="104"/>
      <c r="K79" s="15">
        <v>-1719663.54</v>
      </c>
      <c r="L79" s="15">
        <v>-1210707.48</v>
      </c>
      <c r="M79" s="90">
        <f t="shared" si="26"/>
        <v>-508956.06000000006</v>
      </c>
      <c r="N79" s="103">
        <f t="shared" si="27"/>
        <v>-0.4203790497767471</v>
      </c>
      <c r="O79" s="104"/>
      <c r="P79" s="15">
        <v>-766794.89</v>
      </c>
      <c r="Q79" s="15">
        <v>-494619.07</v>
      </c>
      <c r="R79" s="90">
        <f t="shared" si="28"/>
        <v>-272175.82</v>
      </c>
      <c r="S79" s="103">
        <f t="shared" si="29"/>
        <v>-0.5502736075258886</v>
      </c>
      <c r="T79" s="104"/>
      <c r="U79" s="15">
        <v>-2963883.69</v>
      </c>
      <c r="V79" s="15">
        <v>-2400132.16</v>
      </c>
      <c r="W79" s="90">
        <f t="shared" si="30"/>
        <v>-563751.5299999998</v>
      </c>
      <c r="X79" s="103">
        <f t="shared" si="31"/>
        <v>-0.2348835365799189</v>
      </c>
    </row>
    <row r="80" spans="1:24" s="14" customFormat="1" ht="12.75" hidden="1" outlineLevel="2">
      <c r="A80" s="14" t="s">
        <v>607</v>
      </c>
      <c r="B80" s="14" t="s">
        <v>608</v>
      </c>
      <c r="C80" s="54" t="s">
        <v>609</v>
      </c>
      <c r="D80" s="15"/>
      <c r="E80" s="15"/>
      <c r="F80" s="15">
        <v>74711.7</v>
      </c>
      <c r="G80" s="15">
        <v>2090.58</v>
      </c>
      <c r="H80" s="90">
        <f t="shared" si="24"/>
        <v>72621.12</v>
      </c>
      <c r="I80" s="103" t="str">
        <f t="shared" si="25"/>
        <v>N.M.</v>
      </c>
      <c r="J80" s="104"/>
      <c r="K80" s="15">
        <v>79417.3</v>
      </c>
      <c r="L80" s="15">
        <v>14618.6</v>
      </c>
      <c r="M80" s="90">
        <f t="shared" si="26"/>
        <v>64798.700000000004</v>
      </c>
      <c r="N80" s="103">
        <f t="shared" si="27"/>
        <v>4.432620086738813</v>
      </c>
      <c r="O80" s="104"/>
      <c r="P80" s="15">
        <v>76369.6</v>
      </c>
      <c r="Q80" s="15">
        <v>4129.76</v>
      </c>
      <c r="R80" s="90">
        <f t="shared" si="28"/>
        <v>72239.84000000001</v>
      </c>
      <c r="S80" s="103" t="str">
        <f t="shared" si="29"/>
        <v>N.M.</v>
      </c>
      <c r="T80" s="104"/>
      <c r="U80" s="15">
        <v>149239.46000000002</v>
      </c>
      <c r="V80" s="15">
        <v>12408.12</v>
      </c>
      <c r="W80" s="90">
        <f t="shared" si="30"/>
        <v>136831.34000000003</v>
      </c>
      <c r="X80" s="103" t="str">
        <f t="shared" si="31"/>
        <v>N.M.</v>
      </c>
    </row>
    <row r="81" spans="1:24" s="14" customFormat="1" ht="12.75" hidden="1" outlineLevel="2">
      <c r="A81" s="14" t="s">
        <v>610</v>
      </c>
      <c r="B81" s="14" t="s">
        <v>611</v>
      </c>
      <c r="C81" s="54" t="s">
        <v>612</v>
      </c>
      <c r="D81" s="15"/>
      <c r="E81" s="15"/>
      <c r="F81" s="15">
        <v>0</v>
      </c>
      <c r="G81" s="15">
        <v>0</v>
      </c>
      <c r="H81" s="90">
        <f t="shared" si="24"/>
        <v>0</v>
      </c>
      <c r="I81" s="103">
        <f t="shared" si="25"/>
        <v>0</v>
      </c>
      <c r="J81" s="104"/>
      <c r="K81" s="15">
        <v>0</v>
      </c>
      <c r="L81" s="15">
        <v>-5712.54</v>
      </c>
      <c r="M81" s="90">
        <f t="shared" si="26"/>
        <v>5712.54</v>
      </c>
      <c r="N81" s="103" t="str">
        <f t="shared" si="27"/>
        <v>N.M.</v>
      </c>
      <c r="O81" s="104"/>
      <c r="P81" s="15">
        <v>0</v>
      </c>
      <c r="Q81" s="15">
        <v>0</v>
      </c>
      <c r="R81" s="90">
        <f t="shared" si="28"/>
        <v>0</v>
      </c>
      <c r="S81" s="103">
        <f t="shared" si="29"/>
        <v>0</v>
      </c>
      <c r="T81" s="104"/>
      <c r="U81" s="15">
        <v>0</v>
      </c>
      <c r="V81" s="15">
        <v>-20019.91</v>
      </c>
      <c r="W81" s="90">
        <f t="shared" si="30"/>
        <v>20019.91</v>
      </c>
      <c r="X81" s="103" t="str">
        <f t="shared" si="31"/>
        <v>N.M.</v>
      </c>
    </row>
    <row r="82" spans="1:24" s="14" customFormat="1" ht="12.75" hidden="1" outlineLevel="2">
      <c r="A82" s="14" t="s">
        <v>613</v>
      </c>
      <c r="B82" s="14" t="s">
        <v>614</v>
      </c>
      <c r="C82" s="54" t="s">
        <v>615</v>
      </c>
      <c r="D82" s="15"/>
      <c r="E82" s="15"/>
      <c r="F82" s="15">
        <v>0</v>
      </c>
      <c r="G82" s="15">
        <v>0</v>
      </c>
      <c r="H82" s="90">
        <f t="shared" si="24"/>
        <v>0</v>
      </c>
      <c r="I82" s="103">
        <f t="shared" si="25"/>
        <v>0</v>
      </c>
      <c r="J82" s="104"/>
      <c r="K82" s="15">
        <v>0</v>
      </c>
      <c r="L82" s="15">
        <v>0</v>
      </c>
      <c r="M82" s="90">
        <f t="shared" si="26"/>
        <v>0</v>
      </c>
      <c r="N82" s="103">
        <f t="shared" si="27"/>
        <v>0</v>
      </c>
      <c r="O82" s="104"/>
      <c r="P82" s="15">
        <v>0</v>
      </c>
      <c r="Q82" s="15">
        <v>0</v>
      </c>
      <c r="R82" s="90">
        <f t="shared" si="28"/>
        <v>0</v>
      </c>
      <c r="S82" s="103">
        <f t="shared" si="29"/>
        <v>0</v>
      </c>
      <c r="T82" s="104"/>
      <c r="U82" s="15">
        <v>0</v>
      </c>
      <c r="V82" s="15">
        <v>4948.11</v>
      </c>
      <c r="W82" s="90">
        <f t="shared" si="30"/>
        <v>-4948.11</v>
      </c>
      <c r="X82" s="103" t="str">
        <f t="shared" si="31"/>
        <v>N.M.</v>
      </c>
    </row>
    <row r="83" spans="1:24" ht="12.75" hidden="1" outlineLevel="1">
      <c r="A83" s="1" t="s">
        <v>312</v>
      </c>
      <c r="B83" s="9" t="s">
        <v>292</v>
      </c>
      <c r="C83" s="66" t="s">
        <v>381</v>
      </c>
      <c r="D83" s="28"/>
      <c r="E83" s="28"/>
      <c r="F83" s="17">
        <v>11540830.419000002</v>
      </c>
      <c r="G83" s="17">
        <v>9901224.98</v>
      </c>
      <c r="H83" s="35">
        <f aca="true" t="shared" si="32" ref="H83:H89">+F83-G83</f>
        <v>1639605.4390000012</v>
      </c>
      <c r="I83" s="95">
        <f aca="true" t="shared" si="33" ref="I83:I89">IF(G83&lt;0,IF(H83=0,0,IF(OR(G83=0,F83=0),"N.M.",IF(ABS(H83/G83)&gt;=10,"N.M.",H83/(-G83)))),IF(H83=0,0,IF(OR(G83=0,F83=0),"N.M.",IF(ABS(H83/G83)&gt;=10,"N.M.",H83/G83))))</f>
        <v>0.16559622090316356</v>
      </c>
      <c r="J83" s="106" t="s">
        <v>289</v>
      </c>
      <c r="K83" s="17">
        <v>44757762.23999999</v>
      </c>
      <c r="L83" s="17">
        <v>44330977.52700002</v>
      </c>
      <c r="M83" s="35">
        <f aca="true" t="shared" si="34" ref="M83:M89">+K83-L83</f>
        <v>426784.7129999697</v>
      </c>
      <c r="N83" s="95">
        <f aca="true" t="shared" si="35" ref="N83:N89">IF(L83&lt;0,IF(M83=0,0,IF(OR(L83=0,K83=0),"N.M.",IF(ABS(M83/L83)&gt;=10,"N.M.",M83/(-L83)))),IF(M83=0,0,IF(OR(L83=0,K83=0),"N.M.",IF(ABS(M83/L83)&gt;=10,"N.M.",M83/L83))))</f>
        <v>0.009627234426311358</v>
      </c>
      <c r="P83" s="17">
        <v>24606944.950000007</v>
      </c>
      <c r="Q83" s="17">
        <v>20608712.653999995</v>
      </c>
      <c r="R83" s="35">
        <f aca="true" t="shared" si="36" ref="R83:R89">+P83-Q83</f>
        <v>3998232.2960000113</v>
      </c>
      <c r="S83" s="95">
        <f aca="true" t="shared" si="37" ref="S83:S89">IF(Q83&lt;0,IF(R83=0,0,IF(OR(Q83=0,P83=0),"N.M.",IF(ABS(R83/Q83)&gt;=10,"N.M.",R83/(-Q83)))),IF(R83=0,0,IF(OR(Q83=0,P83=0),"N.M.",IF(ABS(R83/Q83)&gt;=10,"N.M.",R83/Q83))))</f>
        <v>0.19400689228514156</v>
      </c>
      <c r="T83" s="106" t="s">
        <v>290</v>
      </c>
      <c r="U83" s="17">
        <v>93200082.54999998</v>
      </c>
      <c r="V83" s="17">
        <v>86419886.00699998</v>
      </c>
      <c r="W83" s="35">
        <f aca="true" t="shared" si="38" ref="W83:W89">+U83-V83</f>
        <v>6780196.542999998</v>
      </c>
      <c r="X83" s="95">
        <f aca="true" t="shared" si="39" ref="X83:X89">IF(V83&lt;0,IF(W83=0,0,IF(OR(V83=0,U83=0),"N.M.",IF(ABS(W83/V83)&gt;=10,"N.M.",W83/(-V83)))),IF(W83=0,0,IF(OR(V83=0,U83=0),"N.M.",IF(ABS(W83/V83)&gt;=10,"N.M.",W83/V83))))</f>
        <v>0.07845643932521276</v>
      </c>
    </row>
    <row r="84" spans="1:24" s="14" customFormat="1" ht="12.75" hidden="1" outlineLevel="2">
      <c r="A84" s="14" t="s">
        <v>616</v>
      </c>
      <c r="B84" s="14" t="s">
        <v>617</v>
      </c>
      <c r="C84" s="54" t="s">
        <v>618</v>
      </c>
      <c r="D84" s="15"/>
      <c r="E84" s="15"/>
      <c r="F84" s="15">
        <v>6262.13</v>
      </c>
      <c r="G84" s="15">
        <v>8968.74</v>
      </c>
      <c r="H84" s="90">
        <f t="shared" si="32"/>
        <v>-2706.6099999999997</v>
      </c>
      <c r="I84" s="103">
        <f t="shared" si="33"/>
        <v>-0.3017826361339497</v>
      </c>
      <c r="J84" s="104"/>
      <c r="K84" s="15">
        <v>23574.73</v>
      </c>
      <c r="L84" s="15">
        <v>11577.92</v>
      </c>
      <c r="M84" s="90">
        <f t="shared" si="34"/>
        <v>11996.81</v>
      </c>
      <c r="N84" s="103">
        <f t="shared" si="35"/>
        <v>1.0361800737956386</v>
      </c>
      <c r="O84" s="104"/>
      <c r="P84" s="15">
        <v>13024.03</v>
      </c>
      <c r="Q84" s="15">
        <v>-7048.03</v>
      </c>
      <c r="R84" s="90">
        <f t="shared" si="36"/>
        <v>20072.06</v>
      </c>
      <c r="S84" s="103">
        <f t="shared" si="37"/>
        <v>2.8478965044132902</v>
      </c>
      <c r="T84" s="104"/>
      <c r="U84" s="15">
        <v>146.3199999999997</v>
      </c>
      <c r="V84" s="15">
        <v>-57633.19</v>
      </c>
      <c r="W84" s="90">
        <f t="shared" si="38"/>
        <v>57779.51</v>
      </c>
      <c r="X84" s="103">
        <f t="shared" si="39"/>
        <v>1.00253881487386</v>
      </c>
    </row>
    <row r="85" spans="1:24" s="14" customFormat="1" ht="12.75" hidden="1" outlineLevel="2">
      <c r="A85" s="14" t="s">
        <v>619</v>
      </c>
      <c r="B85" s="14" t="s">
        <v>620</v>
      </c>
      <c r="C85" s="54" t="s">
        <v>621</v>
      </c>
      <c r="D85" s="15"/>
      <c r="E85" s="15"/>
      <c r="F85" s="15">
        <v>33175.590000000004</v>
      </c>
      <c r="G85" s="15">
        <v>37736.23</v>
      </c>
      <c r="H85" s="90">
        <f t="shared" si="32"/>
        <v>-4560.639999999999</v>
      </c>
      <c r="I85" s="103">
        <f t="shared" si="33"/>
        <v>-0.12085573996130507</v>
      </c>
      <c r="J85" s="104"/>
      <c r="K85" s="15">
        <v>138396.75</v>
      </c>
      <c r="L85" s="15">
        <v>522462.64</v>
      </c>
      <c r="M85" s="90">
        <f t="shared" si="34"/>
        <v>-384065.89</v>
      </c>
      <c r="N85" s="103">
        <f t="shared" si="35"/>
        <v>-0.735106896829982</v>
      </c>
      <c r="O85" s="104"/>
      <c r="P85" s="15">
        <v>61082.590000000004</v>
      </c>
      <c r="Q85" s="15">
        <v>182863.22</v>
      </c>
      <c r="R85" s="90">
        <f t="shared" si="36"/>
        <v>-121780.63</v>
      </c>
      <c r="S85" s="103">
        <f t="shared" si="37"/>
        <v>-0.6659656873591092</v>
      </c>
      <c r="T85" s="104"/>
      <c r="U85" s="15">
        <v>338671.32</v>
      </c>
      <c r="V85" s="15">
        <v>969654.63</v>
      </c>
      <c r="W85" s="90">
        <f t="shared" si="38"/>
        <v>-630983.31</v>
      </c>
      <c r="X85" s="103">
        <f t="shared" si="39"/>
        <v>-0.6507299511373447</v>
      </c>
    </row>
    <row r="86" spans="1:24" s="14" customFormat="1" ht="12.75" hidden="1" outlineLevel="2">
      <c r="A86" s="14" t="s">
        <v>622</v>
      </c>
      <c r="B86" s="14" t="s">
        <v>623</v>
      </c>
      <c r="C86" s="54" t="s">
        <v>624</v>
      </c>
      <c r="D86" s="15"/>
      <c r="E86" s="15"/>
      <c r="F86" s="15">
        <v>6947627</v>
      </c>
      <c r="G86" s="15">
        <v>4805801</v>
      </c>
      <c r="H86" s="90">
        <f t="shared" si="32"/>
        <v>2141826</v>
      </c>
      <c r="I86" s="103">
        <f t="shared" si="33"/>
        <v>0.4456751330319337</v>
      </c>
      <c r="J86" s="104"/>
      <c r="K86" s="15">
        <v>33225542</v>
      </c>
      <c r="L86" s="15">
        <v>21041279</v>
      </c>
      <c r="M86" s="90">
        <f t="shared" si="34"/>
        <v>12184263</v>
      </c>
      <c r="N86" s="103">
        <f t="shared" si="35"/>
        <v>0.579064751719703</v>
      </c>
      <c r="O86" s="104"/>
      <c r="P86" s="15">
        <v>17816300</v>
      </c>
      <c r="Q86" s="15">
        <v>9389242</v>
      </c>
      <c r="R86" s="90">
        <f t="shared" si="36"/>
        <v>8427058</v>
      </c>
      <c r="S86" s="103">
        <f t="shared" si="37"/>
        <v>0.897522718021327</v>
      </c>
      <c r="T86" s="104"/>
      <c r="U86" s="15">
        <v>69961652</v>
      </c>
      <c r="V86" s="15">
        <v>47946483.94</v>
      </c>
      <c r="W86" s="90">
        <f t="shared" si="38"/>
        <v>22015168.060000002</v>
      </c>
      <c r="X86" s="103">
        <f t="shared" si="39"/>
        <v>0.4591612617006427</v>
      </c>
    </row>
    <row r="87" spans="1:24" ht="12.75" hidden="1" outlineLevel="1">
      <c r="A87" s="1" t="s">
        <v>313</v>
      </c>
      <c r="B87" s="9" t="s">
        <v>291</v>
      </c>
      <c r="C87" s="67" t="s">
        <v>382</v>
      </c>
      <c r="D87" s="28"/>
      <c r="E87" s="28"/>
      <c r="F87" s="125">
        <v>6987064.72</v>
      </c>
      <c r="G87" s="125">
        <v>4852505.97</v>
      </c>
      <c r="H87" s="128">
        <f t="shared" si="32"/>
        <v>2134558.75</v>
      </c>
      <c r="I87" s="96">
        <f t="shared" si="33"/>
        <v>0.43988791836561103</v>
      </c>
      <c r="J87" s="106" t="s">
        <v>289</v>
      </c>
      <c r="K87" s="125">
        <v>33387513.48</v>
      </c>
      <c r="L87" s="125">
        <v>21575319.56</v>
      </c>
      <c r="M87" s="128">
        <f t="shared" si="34"/>
        <v>11812193.920000002</v>
      </c>
      <c r="N87" s="96">
        <f t="shared" si="35"/>
        <v>0.5474863946812384</v>
      </c>
      <c r="P87" s="125">
        <v>17890406.62</v>
      </c>
      <c r="Q87" s="125">
        <v>9565057.19</v>
      </c>
      <c r="R87" s="128">
        <f t="shared" si="36"/>
        <v>8325349.430000002</v>
      </c>
      <c r="S87" s="96">
        <f t="shared" si="37"/>
        <v>0.8703920180115516</v>
      </c>
      <c r="T87" s="106" t="s">
        <v>290</v>
      </c>
      <c r="U87" s="125">
        <v>70300469.63999999</v>
      </c>
      <c r="V87" s="125">
        <v>48858505.38</v>
      </c>
      <c r="W87" s="128">
        <f t="shared" si="38"/>
        <v>21441964.259999983</v>
      </c>
      <c r="X87" s="96">
        <f t="shared" si="39"/>
        <v>0.4388583746726143</v>
      </c>
    </row>
    <row r="88" spans="1:24" ht="12.75" collapsed="1">
      <c r="A88" s="1" t="s">
        <v>314</v>
      </c>
      <c r="C88" s="62" t="s">
        <v>304</v>
      </c>
      <c r="D88" s="28"/>
      <c r="E88" s="28"/>
      <c r="F88" s="17">
        <v>18527895.139</v>
      </c>
      <c r="G88" s="17">
        <v>14753730.95</v>
      </c>
      <c r="H88" s="35">
        <f t="shared" si="32"/>
        <v>3774164.1889999993</v>
      </c>
      <c r="I88" s="95">
        <f t="shared" si="33"/>
        <v>0.2558108319712852</v>
      </c>
      <c r="J88" s="106" t="s">
        <v>289</v>
      </c>
      <c r="K88" s="17">
        <v>78145275.72</v>
      </c>
      <c r="L88" s="17">
        <v>65906297.087</v>
      </c>
      <c r="M88" s="35">
        <f t="shared" si="34"/>
        <v>12238978.633000001</v>
      </c>
      <c r="N88" s="95">
        <f t="shared" si="35"/>
        <v>0.18570271998203547</v>
      </c>
      <c r="P88" s="17">
        <v>42497351.57</v>
      </c>
      <c r="Q88" s="17">
        <v>30173769.843999997</v>
      </c>
      <c r="R88" s="35">
        <f t="shared" si="36"/>
        <v>12323581.726000004</v>
      </c>
      <c r="S88" s="95">
        <f t="shared" si="37"/>
        <v>0.40842035283339073</v>
      </c>
      <c r="T88" s="106" t="s">
        <v>290</v>
      </c>
      <c r="U88" s="17">
        <v>163500552.19</v>
      </c>
      <c r="V88" s="17">
        <v>135278391.387</v>
      </c>
      <c r="W88" s="35">
        <f t="shared" si="38"/>
        <v>28222160.803000003</v>
      </c>
      <c r="X88" s="95">
        <f t="shared" si="39"/>
        <v>0.20862282965993414</v>
      </c>
    </row>
    <row r="89" spans="1:24" ht="12.75">
      <c r="A89" s="1" t="s">
        <v>315</v>
      </c>
      <c r="C89" s="68" t="s">
        <v>305</v>
      </c>
      <c r="D89" s="69"/>
      <c r="E89" s="69"/>
      <c r="F89" s="126">
        <v>65119074.399</v>
      </c>
      <c r="G89" s="126">
        <v>54630604.00999999</v>
      </c>
      <c r="H89" s="133">
        <f t="shared" si="32"/>
        <v>10488470.389000006</v>
      </c>
      <c r="I89" s="97">
        <f t="shared" si="33"/>
        <v>0.1919889149876527</v>
      </c>
      <c r="J89" s="106" t="s">
        <v>289</v>
      </c>
      <c r="K89" s="126">
        <v>362736496.75</v>
      </c>
      <c r="L89" s="126">
        <v>317687630.53700006</v>
      </c>
      <c r="M89" s="133">
        <f t="shared" si="34"/>
        <v>45048866.21299994</v>
      </c>
      <c r="N89" s="97">
        <f t="shared" si="35"/>
        <v>0.14180239292556668</v>
      </c>
      <c r="P89" s="126">
        <v>170883668.76000002</v>
      </c>
      <c r="Q89" s="126">
        <v>140391079.41399997</v>
      </c>
      <c r="R89" s="133">
        <f t="shared" si="36"/>
        <v>30492589.346000046</v>
      </c>
      <c r="S89" s="97">
        <f t="shared" si="37"/>
        <v>0.21719748486355242</v>
      </c>
      <c r="T89" s="106" t="s">
        <v>290</v>
      </c>
      <c r="U89" s="126">
        <v>737389905.6500001</v>
      </c>
      <c r="V89" s="126">
        <v>619175550.757</v>
      </c>
      <c r="W89" s="133">
        <f t="shared" si="38"/>
        <v>118214354.89300013</v>
      </c>
      <c r="X89" s="97">
        <f t="shared" si="39"/>
        <v>0.19092219443818806</v>
      </c>
    </row>
    <row r="90" spans="1:24" ht="0.75" customHeight="1" hidden="1" outlineLevel="1">
      <c r="A90" s="1"/>
      <c r="C90" s="70"/>
      <c r="D90" s="69"/>
      <c r="E90" s="69"/>
      <c r="F90" s="127"/>
      <c r="G90" s="127"/>
      <c r="H90" s="134"/>
      <c r="I90" s="95"/>
      <c r="K90" s="127"/>
      <c r="L90" s="127"/>
      <c r="M90" s="134"/>
      <c r="N90" s="95"/>
      <c r="P90" s="127"/>
      <c r="Q90" s="127"/>
      <c r="R90" s="134"/>
      <c r="S90" s="95"/>
      <c r="U90" s="127"/>
      <c r="V90" s="127"/>
      <c r="W90" s="134"/>
      <c r="X90" s="95"/>
    </row>
    <row r="91" spans="1:24" ht="12.75" hidden="1" outlineLevel="1">
      <c r="A91" s="1" t="s">
        <v>316</v>
      </c>
      <c r="B91" s="9" t="s">
        <v>292</v>
      </c>
      <c r="C91" s="71" t="s">
        <v>294</v>
      </c>
      <c r="D91" s="69"/>
      <c r="E91" s="69"/>
      <c r="F91" s="127">
        <v>0</v>
      </c>
      <c r="G91" s="127">
        <v>0</v>
      </c>
      <c r="H91" s="134">
        <f>+F91-G91</f>
        <v>0</v>
      </c>
      <c r="I91" s="95">
        <f>IF(G91&lt;0,IF(H91=0,0,IF(OR(G91=0,F91=0),"N.M.",IF(ABS(H91/G91)&gt;=10,"N.M.",H91/(-G91)))),IF(H91=0,0,IF(OR(G91=0,F91=0),"N.M.",IF(ABS(H91/G91)&gt;=10,"N.M.",H91/G91))))</f>
        <v>0</v>
      </c>
      <c r="K91" s="127">
        <v>0</v>
      </c>
      <c r="L91" s="127">
        <v>0</v>
      </c>
      <c r="M91" s="134">
        <f>+K91-L91</f>
        <v>0</v>
      </c>
      <c r="N91" s="95">
        <f>IF(L91&lt;0,IF(M91=0,0,IF(OR(L91=0,K91=0),"N.M.",IF(ABS(M91/L91)&gt;=10,"N.M.",M91/(-L91)))),IF(M91=0,0,IF(OR(L91=0,K91=0),"N.M.",IF(ABS(M91/L91)&gt;=10,"N.M.",M91/L91))))</f>
        <v>0</v>
      </c>
      <c r="P91" s="127">
        <v>0</v>
      </c>
      <c r="Q91" s="127">
        <v>0</v>
      </c>
      <c r="R91" s="134">
        <f>+P91-Q91</f>
        <v>0</v>
      </c>
      <c r="S91" s="95">
        <f>IF(Q91&lt;0,IF(R91=0,0,IF(OR(Q91=0,P91=0),"N.M.",IF(ABS(R91/Q91)&gt;=10,"N.M.",R91/(-Q91)))),IF(R91=0,0,IF(OR(Q91=0,P91=0),"N.M.",IF(ABS(R91/Q91)&gt;=10,"N.M.",R91/Q91))))</f>
        <v>0</v>
      </c>
      <c r="U91" s="127">
        <v>0</v>
      </c>
      <c r="V91" s="127">
        <v>0</v>
      </c>
      <c r="W91" s="134">
        <f>+U91-V91</f>
        <v>0</v>
      </c>
      <c r="X91" s="95">
        <f>IF(V91&lt;0,IF(W91=0,0,IF(OR(V91=0,U91=0),"N.M.",IF(ABS(W91/V91)&gt;=10,"N.M.",W91/(-V91)))),IF(W91=0,0,IF(OR(V91=0,U91=0),"N.M.",IF(ABS(W91/V91)&gt;=10,"N.M.",W91/V91))))</f>
        <v>0</v>
      </c>
    </row>
    <row r="92" spans="1:24" ht="12.75" hidden="1" outlineLevel="1">
      <c r="A92" s="1" t="s">
        <v>317</v>
      </c>
      <c r="B92" s="9" t="s">
        <v>291</v>
      </c>
      <c r="C92" s="63" t="s">
        <v>295</v>
      </c>
      <c r="D92" s="28"/>
      <c r="E92" s="28"/>
      <c r="F92" s="125">
        <v>0</v>
      </c>
      <c r="G92" s="125">
        <v>0</v>
      </c>
      <c r="H92" s="128">
        <f>+F92-G92</f>
        <v>0</v>
      </c>
      <c r="I92" s="96">
        <f>IF(G92&lt;0,IF(H92=0,0,IF(OR(G92=0,F92=0),"N.M.",IF(ABS(H92/G92)&gt;=10,"N.M.",H92/(-G92)))),IF(H92=0,0,IF(OR(G92=0,F92=0),"N.M.",IF(ABS(H92/G92)&gt;=10,"N.M.",H92/G92))))</f>
        <v>0</v>
      </c>
      <c r="K92" s="125">
        <v>0</v>
      </c>
      <c r="L92" s="125">
        <v>0</v>
      </c>
      <c r="M92" s="128">
        <f>+K92-L92</f>
        <v>0</v>
      </c>
      <c r="N92" s="96">
        <f>IF(L92&lt;0,IF(M92=0,0,IF(OR(L92=0,K92=0),"N.M.",IF(ABS(M92/L92)&gt;=10,"N.M.",M92/(-L92)))),IF(M92=0,0,IF(OR(L92=0,K92=0),"N.M.",IF(ABS(M92/L92)&gt;=10,"N.M.",M92/L92))))</f>
        <v>0</v>
      </c>
      <c r="P92" s="125">
        <v>0</v>
      </c>
      <c r="Q92" s="125">
        <v>0</v>
      </c>
      <c r="R92" s="128">
        <f>+P92-Q92</f>
        <v>0</v>
      </c>
      <c r="S92" s="96">
        <f>IF(Q92&lt;0,IF(R92=0,0,IF(OR(Q92=0,P92=0),"N.M.",IF(ABS(R92/Q92)&gt;=10,"N.M.",R92/(-Q92)))),IF(R92=0,0,IF(OR(Q92=0,P92=0),"N.M.",IF(ABS(R92/Q92)&gt;=10,"N.M.",R92/Q92))))</f>
        <v>0</v>
      </c>
      <c r="U92" s="125">
        <v>0</v>
      </c>
      <c r="V92" s="125">
        <v>0</v>
      </c>
      <c r="W92" s="128">
        <f>+U92-V92</f>
        <v>0</v>
      </c>
      <c r="X92" s="96">
        <f>IF(V92&lt;0,IF(W92=0,0,IF(OR(V92=0,U92=0),"N.M.",IF(ABS(W92/V92)&gt;=10,"N.M.",W92/(-V92)))),IF(W92=0,0,IF(OR(V92=0,U92=0),"N.M.",IF(ABS(W92/V92)&gt;=10,"N.M.",W92/V92))))</f>
        <v>0</v>
      </c>
    </row>
    <row r="93" spans="1:24" ht="12.75" collapsed="1">
      <c r="A93" s="1" t="s">
        <v>328</v>
      </c>
      <c r="C93" s="72" t="s">
        <v>306</v>
      </c>
      <c r="D93" s="28"/>
      <c r="E93" s="28"/>
      <c r="F93" s="125">
        <v>0</v>
      </c>
      <c r="G93" s="125">
        <v>0</v>
      </c>
      <c r="H93" s="128">
        <f>+F93-G93</f>
        <v>0</v>
      </c>
      <c r="I93" s="96">
        <f>IF(G93&lt;0,IF(H93=0,0,IF(OR(G93=0,F93=0),"N.M.",IF(ABS(H93/G93)&gt;=10,"N.M.",H93/(-G93)))),IF(H93=0,0,IF(OR(G93=0,F93=0),"N.M.",IF(ABS(H93/G93)&gt;=10,"N.M.",H93/G93))))</f>
        <v>0</v>
      </c>
      <c r="J93" s="106" t="s">
        <v>289</v>
      </c>
      <c r="K93" s="125">
        <v>0</v>
      </c>
      <c r="L93" s="125">
        <v>0</v>
      </c>
      <c r="M93" s="128">
        <f>+K93-L93</f>
        <v>0</v>
      </c>
      <c r="N93" s="96">
        <f>IF(L93&lt;0,IF(M93=0,0,IF(OR(L93=0,K93=0),"N.M.",IF(ABS(M93/L93)&gt;=10,"N.M.",M93/(-L93)))),IF(M93=0,0,IF(OR(L93=0,K93=0),"N.M.",IF(ABS(M93/L93)&gt;=10,"N.M.",M93/L93))))</f>
        <v>0</v>
      </c>
      <c r="P93" s="125">
        <v>0</v>
      </c>
      <c r="Q93" s="125">
        <v>0</v>
      </c>
      <c r="R93" s="128">
        <f>+P93-Q93</f>
        <v>0</v>
      </c>
      <c r="S93" s="96">
        <f>IF(Q93&lt;0,IF(R93=0,0,IF(OR(Q93=0,P93=0),"N.M.",IF(ABS(R93/Q93)&gt;=10,"N.M.",R93/(-Q93)))),IF(R93=0,0,IF(OR(Q93=0,P93=0),"N.M.",IF(ABS(R93/Q93)&gt;=10,"N.M.",R93/Q93))))</f>
        <v>0</v>
      </c>
      <c r="U93" s="125">
        <v>0</v>
      </c>
      <c r="V93" s="125">
        <v>0</v>
      </c>
      <c r="W93" s="128">
        <f>+U93-V93</f>
        <v>0</v>
      </c>
      <c r="X93" s="96">
        <f>IF(V93&lt;0,IF(W93=0,0,IF(OR(V93=0,U93=0),"N.M.",IF(ABS(W93/V93)&gt;=10,"N.M.",W93/(-V93)))),IF(W93=0,0,IF(OR(V93=0,U93=0),"N.M.",IF(ABS(W93/V93)&gt;=10,"N.M.",W93/V93))))</f>
        <v>0</v>
      </c>
    </row>
    <row r="94" spans="1:24" s="12" customFormat="1" ht="12.75">
      <c r="A94" s="13" t="s">
        <v>318</v>
      </c>
      <c r="C94" s="80" t="s">
        <v>326</v>
      </c>
      <c r="D94" s="65"/>
      <c r="E94" s="65"/>
      <c r="F94" s="34">
        <v>65119074.399</v>
      </c>
      <c r="G94" s="34">
        <v>54630604.00999999</v>
      </c>
      <c r="H94" s="29">
        <f>+F94-G94</f>
        <v>10488470.389000006</v>
      </c>
      <c r="I94" s="98">
        <f>IF(G94&lt;0,IF(H94=0,0,IF(OR(G94=0,F94=0),"N.M.",IF(ABS(H94/G94)&gt;=10,"N.M.",H94/(-G94)))),IF(H94=0,0,IF(OR(G94=0,F94=0),"N.M.",IF(ABS(H94/G94)&gt;=10,"N.M.",H94/G94))))</f>
        <v>0.1919889149876527</v>
      </c>
      <c r="J94" s="112" t="s">
        <v>289</v>
      </c>
      <c r="K94" s="34">
        <v>362736496.75</v>
      </c>
      <c r="L94" s="34">
        <v>317687630.53700006</v>
      </c>
      <c r="M94" s="29">
        <f>+K94-L94</f>
        <v>45048866.21299994</v>
      </c>
      <c r="N94" s="98">
        <f>IF(L94&lt;0,IF(M94=0,0,IF(OR(L94=0,K94=0),"N.M.",IF(ABS(M94/L94)&gt;=10,"N.M.",M94/(-L94)))),IF(M94=0,0,IF(OR(L94=0,K94=0),"N.M.",IF(ABS(M94/L94)&gt;=10,"N.M.",M94/L94))))</f>
        <v>0.14180239292556668</v>
      </c>
      <c r="O94" s="112"/>
      <c r="P94" s="34">
        <v>170883668.76000002</v>
      </c>
      <c r="Q94" s="34">
        <v>140391079.41399997</v>
      </c>
      <c r="R94" s="29">
        <f>+P94-Q94</f>
        <v>30492589.346000046</v>
      </c>
      <c r="S94" s="98">
        <f>IF(Q94&lt;0,IF(R94=0,0,IF(OR(Q94=0,P94=0),"N.M.",IF(ABS(R94/Q94)&gt;=10,"N.M.",R94/(-Q94)))),IF(R94=0,0,IF(OR(Q94=0,P94=0),"N.M.",IF(ABS(R94/Q94)&gt;=10,"N.M.",R94/Q94))))</f>
        <v>0.21719748486355242</v>
      </c>
      <c r="T94" s="112"/>
      <c r="U94" s="34">
        <v>737389905.6500001</v>
      </c>
      <c r="V94" s="34">
        <v>619175550.757</v>
      </c>
      <c r="W94" s="29">
        <f>+U94-V94</f>
        <v>118214354.89300013</v>
      </c>
      <c r="X94" s="98">
        <f>IF(V94&lt;0,IF(W94=0,0,IF(OR(V94=0,U94=0),"N.M.",IF(ABS(W94/V94)&gt;=10,"N.M.",W94/(-V94)))),IF(W94=0,0,IF(OR(V94=0,U94=0),"N.M.",IF(ABS(W94/V94)&gt;=10,"N.M.",W94/V94))))</f>
        <v>0.19092219443818806</v>
      </c>
    </row>
    <row r="95" spans="1:24" s="12" customFormat="1" ht="0.75" customHeight="1" hidden="1" outlineLevel="1">
      <c r="A95" s="13"/>
      <c r="C95" s="64"/>
      <c r="D95" s="65"/>
      <c r="E95" s="65"/>
      <c r="F95" s="34"/>
      <c r="G95" s="34"/>
      <c r="H95" s="29"/>
      <c r="I95" s="98"/>
      <c r="J95" s="112"/>
      <c r="K95" s="34"/>
      <c r="L95" s="34"/>
      <c r="M95" s="29"/>
      <c r="N95" s="98"/>
      <c r="O95" s="112"/>
      <c r="P95" s="34"/>
      <c r="Q95" s="34"/>
      <c r="R95" s="29"/>
      <c r="S95" s="98"/>
      <c r="T95" s="112"/>
      <c r="U95" s="34"/>
      <c r="V95" s="34"/>
      <c r="W95" s="29"/>
      <c r="X95" s="98"/>
    </row>
    <row r="96" spans="1:24" s="14" customFormat="1" ht="12.75" hidden="1" outlineLevel="2">
      <c r="A96" s="14" t="s">
        <v>625</v>
      </c>
      <c r="B96" s="14" t="s">
        <v>626</v>
      </c>
      <c r="C96" s="54" t="s">
        <v>627</v>
      </c>
      <c r="D96" s="15"/>
      <c r="E96" s="15"/>
      <c r="F96" s="15">
        <v>264436.72000000003</v>
      </c>
      <c r="G96" s="15">
        <v>133471.95</v>
      </c>
      <c r="H96" s="90">
        <f aca="true" t="shared" si="40" ref="H96:H117">+F96-G96</f>
        <v>130964.77000000002</v>
      </c>
      <c r="I96" s="103">
        <f aca="true" t="shared" si="41" ref="I96:I117">IF(G96&lt;0,IF(H96=0,0,IF(OR(G96=0,F96=0),"N.M.",IF(ABS(H96/G96)&gt;=10,"N.M.",H96/(-G96)))),IF(H96=0,0,IF(OR(G96=0,F96=0),"N.M.",IF(ABS(H96/G96)&gt;=10,"N.M.",H96/G96))))</f>
        <v>0.9812156786500834</v>
      </c>
      <c r="J96" s="104"/>
      <c r="K96" s="15">
        <v>1977121.21</v>
      </c>
      <c r="L96" s="15">
        <v>908428.53</v>
      </c>
      <c r="M96" s="90">
        <f aca="true" t="shared" si="42" ref="M96:M117">+K96-L96</f>
        <v>1068692.68</v>
      </c>
      <c r="N96" s="103">
        <f aca="true" t="shared" si="43" ref="N96:N117">IF(L96&lt;0,IF(M96=0,0,IF(OR(L96=0,K96=0),"N.M.",IF(ABS(M96/L96)&gt;=10,"N.M.",M96/(-L96)))),IF(M96=0,0,IF(OR(L96=0,K96=0),"N.M.",IF(ABS(M96/L96)&gt;=10,"N.M.",M96/L96))))</f>
        <v>1.1764191069604562</v>
      </c>
      <c r="O96" s="104"/>
      <c r="P96" s="15">
        <v>833202.31</v>
      </c>
      <c r="Q96" s="15">
        <v>377902.06</v>
      </c>
      <c r="R96" s="90">
        <f aca="true" t="shared" si="44" ref="R96:R117">+P96-Q96</f>
        <v>455300.25000000006</v>
      </c>
      <c r="S96" s="103">
        <f aca="true" t="shared" si="45" ref="S96:S117">IF(Q96&lt;0,IF(R96=0,0,IF(OR(Q96=0,P96=0),"N.M.",IF(ABS(R96/Q96)&gt;=10,"N.M.",R96/(-Q96)))),IF(R96=0,0,IF(OR(Q96=0,P96=0),"N.M.",IF(ABS(R96/Q96)&gt;=10,"N.M.",R96/Q96))))</f>
        <v>1.2048101828288527</v>
      </c>
      <c r="T96" s="104"/>
      <c r="U96" s="15">
        <v>3164516.98</v>
      </c>
      <c r="V96" s="15">
        <v>1352386.1600000001</v>
      </c>
      <c r="W96" s="90">
        <f aca="true" t="shared" si="46" ref="W96:W117">+U96-V96</f>
        <v>1812130.8199999998</v>
      </c>
      <c r="X96" s="103">
        <f aca="true" t="shared" si="47" ref="X96:X117">IF(V96&lt;0,IF(W96=0,0,IF(OR(V96=0,U96=0),"N.M.",IF(ABS(W96/V96)&gt;=10,"N.M.",W96/(-V96)))),IF(W96=0,0,IF(OR(V96=0,U96=0),"N.M.",IF(ABS(W96/V96)&gt;=10,"N.M.",W96/V96))))</f>
        <v>1.3399507282742376</v>
      </c>
    </row>
    <row r="97" spans="1:24" s="14" customFormat="1" ht="12.75" hidden="1" outlineLevel="2">
      <c r="A97" s="14" t="s">
        <v>628</v>
      </c>
      <c r="B97" s="14" t="s">
        <v>629</v>
      </c>
      <c r="C97" s="54" t="s">
        <v>630</v>
      </c>
      <c r="D97" s="15"/>
      <c r="E97" s="15"/>
      <c r="F97" s="15">
        <v>1571.03</v>
      </c>
      <c r="G97" s="15">
        <v>0</v>
      </c>
      <c r="H97" s="90">
        <f t="shared" si="40"/>
        <v>1571.03</v>
      </c>
      <c r="I97" s="103" t="str">
        <f t="shared" si="41"/>
        <v>N.M.</v>
      </c>
      <c r="J97" s="104"/>
      <c r="K97" s="15">
        <v>1571.03</v>
      </c>
      <c r="L97" s="15">
        <v>18901.21</v>
      </c>
      <c r="M97" s="90">
        <f t="shared" si="42"/>
        <v>-17330.18</v>
      </c>
      <c r="N97" s="103">
        <f t="shared" si="43"/>
        <v>-0.9168820408852132</v>
      </c>
      <c r="O97" s="104"/>
      <c r="P97" s="15">
        <v>1571.03</v>
      </c>
      <c r="Q97" s="15">
        <v>2194.92</v>
      </c>
      <c r="R97" s="90">
        <f t="shared" si="44"/>
        <v>-623.8900000000001</v>
      </c>
      <c r="S97" s="103">
        <f t="shared" si="45"/>
        <v>-0.28424270588449696</v>
      </c>
      <c r="T97" s="104"/>
      <c r="U97" s="15">
        <v>-4628.47</v>
      </c>
      <c r="V97" s="15">
        <v>16200.429999999998</v>
      </c>
      <c r="W97" s="90">
        <f t="shared" si="46"/>
        <v>-20828.899999999998</v>
      </c>
      <c r="X97" s="103">
        <f t="shared" si="47"/>
        <v>-1.2857004412845832</v>
      </c>
    </row>
    <row r="98" spans="1:24" s="14" customFormat="1" ht="12.75" hidden="1" outlineLevel="2">
      <c r="A98" s="14" t="s">
        <v>631</v>
      </c>
      <c r="B98" s="14" t="s">
        <v>632</v>
      </c>
      <c r="C98" s="54" t="s">
        <v>633</v>
      </c>
      <c r="D98" s="15"/>
      <c r="E98" s="15"/>
      <c r="F98" s="15">
        <v>63107.92</v>
      </c>
      <c r="G98" s="15">
        <v>13669.550000000001</v>
      </c>
      <c r="H98" s="90">
        <f t="shared" si="40"/>
        <v>49438.369999999995</v>
      </c>
      <c r="I98" s="103">
        <f t="shared" si="41"/>
        <v>3.6166786763280423</v>
      </c>
      <c r="J98" s="104"/>
      <c r="K98" s="15">
        <v>120949.91</v>
      </c>
      <c r="L98" s="15">
        <v>66539.72</v>
      </c>
      <c r="M98" s="90">
        <f t="shared" si="42"/>
        <v>54410.19</v>
      </c>
      <c r="N98" s="103">
        <f t="shared" si="43"/>
        <v>0.817709933254904</v>
      </c>
      <c r="O98" s="104"/>
      <c r="P98" s="15">
        <v>90136.62</v>
      </c>
      <c r="Q98" s="15">
        <v>43471.31</v>
      </c>
      <c r="R98" s="90">
        <f t="shared" si="44"/>
        <v>46665.31</v>
      </c>
      <c r="S98" s="103">
        <f t="shared" si="45"/>
        <v>1.0734737462478126</v>
      </c>
      <c r="T98" s="104"/>
      <c r="U98" s="15">
        <v>296980.16000000003</v>
      </c>
      <c r="V98" s="15">
        <v>305921.95999999996</v>
      </c>
      <c r="W98" s="90">
        <f t="shared" si="46"/>
        <v>-8941.79999999993</v>
      </c>
      <c r="X98" s="103">
        <f t="shared" si="47"/>
        <v>-0.02922902298350838</v>
      </c>
    </row>
    <row r="99" spans="1:24" s="14" customFormat="1" ht="12.75" hidden="1" outlineLevel="2">
      <c r="A99" s="14" t="s">
        <v>634</v>
      </c>
      <c r="B99" s="14" t="s">
        <v>635</v>
      </c>
      <c r="C99" s="54" t="s">
        <v>636</v>
      </c>
      <c r="D99" s="15"/>
      <c r="E99" s="15"/>
      <c r="F99" s="15">
        <v>0</v>
      </c>
      <c r="G99" s="15">
        <v>-31855.260000000002</v>
      </c>
      <c r="H99" s="90">
        <f t="shared" si="40"/>
        <v>31855.260000000002</v>
      </c>
      <c r="I99" s="103" t="str">
        <f t="shared" si="41"/>
        <v>N.M.</v>
      </c>
      <c r="J99" s="104"/>
      <c r="K99" s="15">
        <v>0</v>
      </c>
      <c r="L99" s="15">
        <v>-101693.96</v>
      </c>
      <c r="M99" s="90">
        <f t="shared" si="42"/>
        <v>101693.96</v>
      </c>
      <c r="N99" s="103" t="str">
        <f t="shared" si="43"/>
        <v>N.M.</v>
      </c>
      <c r="O99" s="104"/>
      <c r="P99" s="15">
        <v>0</v>
      </c>
      <c r="Q99" s="15">
        <v>-91074.62</v>
      </c>
      <c r="R99" s="90">
        <f t="shared" si="44"/>
        <v>91074.62</v>
      </c>
      <c r="S99" s="103" t="str">
        <f t="shared" si="45"/>
        <v>N.M.</v>
      </c>
      <c r="T99" s="104"/>
      <c r="U99" s="15">
        <v>-7305.3</v>
      </c>
      <c r="V99" s="15">
        <v>-173899.41</v>
      </c>
      <c r="W99" s="90">
        <f t="shared" si="46"/>
        <v>166594.11000000002</v>
      </c>
      <c r="X99" s="103">
        <f t="shared" si="47"/>
        <v>0.9579912318276411</v>
      </c>
    </row>
    <row r="100" spans="1:24" s="14" customFormat="1" ht="12.75" hidden="1" outlineLevel="2">
      <c r="A100" s="14" t="s">
        <v>637</v>
      </c>
      <c r="B100" s="14" t="s">
        <v>638</v>
      </c>
      <c r="C100" s="54" t="s">
        <v>639</v>
      </c>
      <c r="D100" s="15"/>
      <c r="E100" s="15"/>
      <c r="F100" s="15">
        <v>0</v>
      </c>
      <c r="G100" s="15">
        <v>0</v>
      </c>
      <c r="H100" s="90">
        <f t="shared" si="40"/>
        <v>0</v>
      </c>
      <c r="I100" s="103">
        <f t="shared" si="41"/>
        <v>0</v>
      </c>
      <c r="J100" s="104"/>
      <c r="K100" s="15">
        <v>0</v>
      </c>
      <c r="L100" s="15">
        <v>0</v>
      </c>
      <c r="M100" s="90">
        <f t="shared" si="42"/>
        <v>0</v>
      </c>
      <c r="N100" s="103">
        <f t="shared" si="43"/>
        <v>0</v>
      </c>
      <c r="O100" s="104"/>
      <c r="P100" s="15">
        <v>0</v>
      </c>
      <c r="Q100" s="15">
        <v>0</v>
      </c>
      <c r="R100" s="90">
        <f t="shared" si="44"/>
        <v>0</v>
      </c>
      <c r="S100" s="103">
        <f t="shared" si="45"/>
        <v>0</v>
      </c>
      <c r="T100" s="104"/>
      <c r="U100" s="15">
        <v>0</v>
      </c>
      <c r="V100" s="15">
        <v>-0.27</v>
      </c>
      <c r="W100" s="90">
        <f t="shared" si="46"/>
        <v>0.27</v>
      </c>
      <c r="X100" s="103" t="str">
        <f t="shared" si="47"/>
        <v>N.M.</v>
      </c>
    </row>
    <row r="101" spans="1:24" s="14" customFormat="1" ht="12.75" hidden="1" outlineLevel="2">
      <c r="A101" s="14" t="s">
        <v>640</v>
      </c>
      <c r="B101" s="14" t="s">
        <v>641</v>
      </c>
      <c r="C101" s="54" t="s">
        <v>642</v>
      </c>
      <c r="D101" s="15"/>
      <c r="E101" s="15"/>
      <c r="F101" s="15">
        <v>0</v>
      </c>
      <c r="G101" s="15">
        <v>2.58</v>
      </c>
      <c r="H101" s="90">
        <f t="shared" si="40"/>
        <v>-2.58</v>
      </c>
      <c r="I101" s="103" t="str">
        <f t="shared" si="41"/>
        <v>N.M.</v>
      </c>
      <c r="J101" s="104"/>
      <c r="K101" s="15">
        <v>8.6</v>
      </c>
      <c r="L101" s="15">
        <v>9.85</v>
      </c>
      <c r="M101" s="90">
        <f t="shared" si="42"/>
        <v>-1.25</v>
      </c>
      <c r="N101" s="103">
        <f t="shared" si="43"/>
        <v>-0.12690355329949238</v>
      </c>
      <c r="O101" s="104"/>
      <c r="P101" s="15">
        <v>7.49</v>
      </c>
      <c r="Q101" s="15">
        <v>5.8500000000000005</v>
      </c>
      <c r="R101" s="90">
        <f t="shared" si="44"/>
        <v>1.6399999999999997</v>
      </c>
      <c r="S101" s="103">
        <f t="shared" si="45"/>
        <v>0.28034188034188023</v>
      </c>
      <c r="T101" s="104"/>
      <c r="U101" s="15">
        <v>11.07</v>
      </c>
      <c r="V101" s="15">
        <v>-22.159999999999997</v>
      </c>
      <c r="W101" s="90">
        <f t="shared" si="46"/>
        <v>33.23</v>
      </c>
      <c r="X101" s="103">
        <f t="shared" si="47"/>
        <v>1.4995487364620939</v>
      </c>
    </row>
    <row r="102" spans="1:24" s="14" customFormat="1" ht="12.75" hidden="1" outlineLevel="2">
      <c r="A102" s="14" t="s">
        <v>643</v>
      </c>
      <c r="B102" s="14" t="s">
        <v>644</v>
      </c>
      <c r="C102" s="54" t="s">
        <v>645</v>
      </c>
      <c r="D102" s="15"/>
      <c r="E102" s="15"/>
      <c r="F102" s="15">
        <v>61786.26</v>
      </c>
      <c r="G102" s="15">
        <v>134968.04</v>
      </c>
      <c r="H102" s="90">
        <f t="shared" si="40"/>
        <v>-73181.78</v>
      </c>
      <c r="I102" s="103">
        <f t="shared" si="41"/>
        <v>-0.542215623787676</v>
      </c>
      <c r="J102" s="104"/>
      <c r="K102" s="15">
        <v>105866.31</v>
      </c>
      <c r="L102" s="15">
        <v>1069469.67</v>
      </c>
      <c r="M102" s="90">
        <f t="shared" si="42"/>
        <v>-963603.3599999999</v>
      </c>
      <c r="N102" s="103">
        <f t="shared" si="43"/>
        <v>-0.9010104606332594</v>
      </c>
      <c r="O102" s="104"/>
      <c r="P102" s="15">
        <v>182706.82</v>
      </c>
      <c r="Q102" s="15">
        <v>364473.5</v>
      </c>
      <c r="R102" s="90">
        <f t="shared" si="44"/>
        <v>-181766.68</v>
      </c>
      <c r="S102" s="103">
        <f t="shared" si="45"/>
        <v>-0.4987102766044719</v>
      </c>
      <c r="T102" s="104"/>
      <c r="U102" s="15">
        <v>1100379.83</v>
      </c>
      <c r="V102" s="15">
        <v>1588123.8599999999</v>
      </c>
      <c r="W102" s="90">
        <f t="shared" si="46"/>
        <v>-487744.0299999998</v>
      </c>
      <c r="X102" s="103">
        <f t="shared" si="47"/>
        <v>-0.3071196411594747</v>
      </c>
    </row>
    <row r="103" spans="1:24" s="14" customFormat="1" ht="12.75" hidden="1" outlineLevel="2">
      <c r="A103" s="14" t="s">
        <v>646</v>
      </c>
      <c r="B103" s="14" t="s">
        <v>647</v>
      </c>
      <c r="C103" s="54" t="s">
        <v>648</v>
      </c>
      <c r="D103" s="15"/>
      <c r="E103" s="15"/>
      <c r="F103" s="15">
        <v>-26.2</v>
      </c>
      <c r="G103" s="15">
        <v>-85.60000000000001</v>
      </c>
      <c r="H103" s="90">
        <f t="shared" si="40"/>
        <v>59.400000000000006</v>
      </c>
      <c r="I103" s="103">
        <f t="shared" si="41"/>
        <v>0.6939252336448598</v>
      </c>
      <c r="J103" s="104"/>
      <c r="K103" s="15">
        <v>-2679.84</v>
      </c>
      <c r="L103" s="15">
        <v>-1260.3500000000001</v>
      </c>
      <c r="M103" s="90">
        <f t="shared" si="42"/>
        <v>-1419.49</v>
      </c>
      <c r="N103" s="103">
        <f t="shared" si="43"/>
        <v>-1.1262665132701233</v>
      </c>
      <c r="O103" s="104"/>
      <c r="P103" s="15">
        <v>-959.36</v>
      </c>
      <c r="Q103" s="15">
        <v>-895.04</v>
      </c>
      <c r="R103" s="90">
        <f t="shared" si="44"/>
        <v>-64.32000000000005</v>
      </c>
      <c r="S103" s="103">
        <f t="shared" si="45"/>
        <v>-0.07186271004647843</v>
      </c>
      <c r="T103" s="104"/>
      <c r="U103" s="15">
        <v>-4781.79</v>
      </c>
      <c r="V103" s="15">
        <v>-2273.65</v>
      </c>
      <c r="W103" s="90">
        <f t="shared" si="46"/>
        <v>-2508.14</v>
      </c>
      <c r="X103" s="103">
        <f t="shared" si="47"/>
        <v>-1.103133727706551</v>
      </c>
    </row>
    <row r="104" spans="1:24" s="14" customFormat="1" ht="12.75" hidden="1" outlineLevel="2">
      <c r="A104" s="14" t="s">
        <v>649</v>
      </c>
      <c r="B104" s="14" t="s">
        <v>650</v>
      </c>
      <c r="C104" s="54" t="s">
        <v>651</v>
      </c>
      <c r="D104" s="15"/>
      <c r="E104" s="15"/>
      <c r="F104" s="15">
        <v>0</v>
      </c>
      <c r="G104" s="15">
        <v>31855.260000000002</v>
      </c>
      <c r="H104" s="90">
        <f t="shared" si="40"/>
        <v>-31855.260000000002</v>
      </c>
      <c r="I104" s="103" t="str">
        <f t="shared" si="41"/>
        <v>N.M.</v>
      </c>
      <c r="J104" s="104"/>
      <c r="K104" s="15">
        <v>0</v>
      </c>
      <c r="L104" s="15">
        <v>101693.96</v>
      </c>
      <c r="M104" s="90">
        <f t="shared" si="42"/>
        <v>-101693.96</v>
      </c>
      <c r="N104" s="103" t="str">
        <f t="shared" si="43"/>
        <v>N.M.</v>
      </c>
      <c r="O104" s="104"/>
      <c r="P104" s="15">
        <v>0</v>
      </c>
      <c r="Q104" s="15">
        <v>91074.62</v>
      </c>
      <c r="R104" s="90">
        <f t="shared" si="44"/>
        <v>-91074.62</v>
      </c>
      <c r="S104" s="103" t="str">
        <f t="shared" si="45"/>
        <v>N.M.</v>
      </c>
      <c r="T104" s="104"/>
      <c r="U104" s="15">
        <v>7305.3</v>
      </c>
      <c r="V104" s="15">
        <v>173899.41</v>
      </c>
      <c r="W104" s="90">
        <f t="shared" si="46"/>
        <v>-166594.11000000002</v>
      </c>
      <c r="X104" s="103">
        <f t="shared" si="47"/>
        <v>-0.9579912318276411</v>
      </c>
    </row>
    <row r="105" spans="1:24" s="14" customFormat="1" ht="12.75" hidden="1" outlineLevel="2">
      <c r="A105" s="14" t="s">
        <v>652</v>
      </c>
      <c r="B105" s="14" t="s">
        <v>653</v>
      </c>
      <c r="C105" s="54" t="s">
        <v>654</v>
      </c>
      <c r="D105" s="15"/>
      <c r="E105" s="15"/>
      <c r="F105" s="15">
        <v>0</v>
      </c>
      <c r="G105" s="15">
        <v>-84601.86</v>
      </c>
      <c r="H105" s="90">
        <f t="shared" si="40"/>
        <v>84601.86</v>
      </c>
      <c r="I105" s="103" t="str">
        <f t="shared" si="41"/>
        <v>N.M.</v>
      </c>
      <c r="J105" s="104"/>
      <c r="K105" s="15">
        <v>0</v>
      </c>
      <c r="L105" s="15">
        <v>-509356.63</v>
      </c>
      <c r="M105" s="90">
        <f t="shared" si="42"/>
        <v>509356.63</v>
      </c>
      <c r="N105" s="103" t="str">
        <f t="shared" si="43"/>
        <v>N.M.</v>
      </c>
      <c r="O105" s="104"/>
      <c r="P105" s="15">
        <v>0</v>
      </c>
      <c r="Q105" s="15">
        <v>-254070.31</v>
      </c>
      <c r="R105" s="90">
        <f t="shared" si="44"/>
        <v>254070.31</v>
      </c>
      <c r="S105" s="103" t="str">
        <f t="shared" si="45"/>
        <v>N.M.</v>
      </c>
      <c r="T105" s="104"/>
      <c r="U105" s="15">
        <v>-436414.05</v>
      </c>
      <c r="V105" s="15">
        <v>-647560.15</v>
      </c>
      <c r="W105" s="90">
        <f t="shared" si="46"/>
        <v>211146.10000000003</v>
      </c>
      <c r="X105" s="103">
        <f t="shared" si="47"/>
        <v>0.32606407296681245</v>
      </c>
    </row>
    <row r="106" spans="1:24" s="14" customFormat="1" ht="12.75" hidden="1" outlineLevel="2">
      <c r="A106" s="14" t="s">
        <v>655</v>
      </c>
      <c r="B106" s="14" t="s">
        <v>656</v>
      </c>
      <c r="C106" s="54" t="s">
        <v>657</v>
      </c>
      <c r="D106" s="15"/>
      <c r="E106" s="15"/>
      <c r="F106" s="15">
        <v>429.22</v>
      </c>
      <c r="G106" s="15">
        <v>1266.8500000000001</v>
      </c>
      <c r="H106" s="90">
        <f t="shared" si="40"/>
        <v>-837.6300000000001</v>
      </c>
      <c r="I106" s="103">
        <f t="shared" si="41"/>
        <v>-0.6611911433871414</v>
      </c>
      <c r="J106" s="104"/>
      <c r="K106" s="15">
        <v>2689.86</v>
      </c>
      <c r="L106" s="15">
        <v>7170.93</v>
      </c>
      <c r="M106" s="90">
        <f t="shared" si="42"/>
        <v>-4481.07</v>
      </c>
      <c r="N106" s="103">
        <f t="shared" si="43"/>
        <v>-0.6248938422213017</v>
      </c>
      <c r="O106" s="104"/>
      <c r="P106" s="15">
        <v>1642.31</v>
      </c>
      <c r="Q106" s="15">
        <v>3808.4</v>
      </c>
      <c r="R106" s="90">
        <f t="shared" si="44"/>
        <v>-2166.09</v>
      </c>
      <c r="S106" s="103">
        <f t="shared" si="45"/>
        <v>-0.5687664110912719</v>
      </c>
      <c r="T106" s="104"/>
      <c r="U106" s="15">
        <v>9164.130000000001</v>
      </c>
      <c r="V106" s="15">
        <v>15099.990000000002</v>
      </c>
      <c r="W106" s="90">
        <f t="shared" si="46"/>
        <v>-5935.860000000001</v>
      </c>
      <c r="X106" s="103">
        <f t="shared" si="47"/>
        <v>-0.3931035715917693</v>
      </c>
    </row>
    <row r="107" spans="1:24" s="14" customFormat="1" ht="12.75" hidden="1" outlineLevel="2">
      <c r="A107" s="14" t="s">
        <v>658</v>
      </c>
      <c r="B107" s="14" t="s">
        <v>659</v>
      </c>
      <c r="C107" s="54" t="s">
        <v>660</v>
      </c>
      <c r="D107" s="15"/>
      <c r="E107" s="15"/>
      <c r="F107" s="15">
        <v>6690.04</v>
      </c>
      <c r="G107" s="15">
        <v>6952.6900000000005</v>
      </c>
      <c r="H107" s="90">
        <f t="shared" si="40"/>
        <v>-262.65000000000055</v>
      </c>
      <c r="I107" s="103">
        <f t="shared" si="41"/>
        <v>-0.037776745403577686</v>
      </c>
      <c r="J107" s="104"/>
      <c r="K107" s="15">
        <v>40164.19</v>
      </c>
      <c r="L107" s="15">
        <v>38347.53</v>
      </c>
      <c r="M107" s="90">
        <f t="shared" si="42"/>
        <v>1816.6600000000035</v>
      </c>
      <c r="N107" s="103">
        <f t="shared" si="43"/>
        <v>0.047373585730293544</v>
      </c>
      <c r="O107" s="104"/>
      <c r="P107" s="15">
        <v>20269.69</v>
      </c>
      <c r="Q107" s="15">
        <v>19655.75</v>
      </c>
      <c r="R107" s="90">
        <f t="shared" si="44"/>
        <v>613.9399999999987</v>
      </c>
      <c r="S107" s="103">
        <f t="shared" si="45"/>
        <v>0.03123462600002537</v>
      </c>
      <c r="T107" s="104"/>
      <c r="U107" s="15">
        <v>78684.06</v>
      </c>
      <c r="V107" s="15">
        <v>77094</v>
      </c>
      <c r="W107" s="90">
        <f t="shared" si="46"/>
        <v>1590.0599999999977</v>
      </c>
      <c r="X107" s="103">
        <f t="shared" si="47"/>
        <v>0.02062495135808231</v>
      </c>
    </row>
    <row r="108" spans="1:24" s="14" customFormat="1" ht="12.75" hidden="1" outlineLevel="2">
      <c r="A108" s="14" t="s">
        <v>661</v>
      </c>
      <c r="B108" s="14" t="s">
        <v>662</v>
      </c>
      <c r="C108" s="54" t="s">
        <v>663</v>
      </c>
      <c r="D108" s="15"/>
      <c r="E108" s="15"/>
      <c r="F108" s="15">
        <v>0</v>
      </c>
      <c r="G108" s="15">
        <v>0</v>
      </c>
      <c r="H108" s="90">
        <f t="shared" si="40"/>
        <v>0</v>
      </c>
      <c r="I108" s="103">
        <f t="shared" si="41"/>
        <v>0</v>
      </c>
      <c r="J108" s="104"/>
      <c r="K108" s="15">
        <v>0</v>
      </c>
      <c r="L108" s="15">
        <v>0</v>
      </c>
      <c r="M108" s="90">
        <f t="shared" si="42"/>
        <v>0</v>
      </c>
      <c r="N108" s="103">
        <f t="shared" si="43"/>
        <v>0</v>
      </c>
      <c r="O108" s="104"/>
      <c r="P108" s="15">
        <v>0</v>
      </c>
      <c r="Q108" s="15">
        <v>0</v>
      </c>
      <c r="R108" s="90">
        <f t="shared" si="44"/>
        <v>0</v>
      </c>
      <c r="S108" s="103">
        <f t="shared" si="45"/>
        <v>0</v>
      </c>
      <c r="T108" s="104"/>
      <c r="U108" s="15">
        <v>176533.95</v>
      </c>
      <c r="V108" s="15">
        <v>0</v>
      </c>
      <c r="W108" s="90">
        <f t="shared" si="46"/>
        <v>176533.95</v>
      </c>
      <c r="X108" s="103" t="str">
        <f t="shared" si="47"/>
        <v>N.M.</v>
      </c>
    </row>
    <row r="109" spans="1:24" s="14" customFormat="1" ht="12.75" hidden="1" outlineLevel="2">
      <c r="A109" s="14" t="s">
        <v>664</v>
      </c>
      <c r="B109" s="14" t="s">
        <v>665</v>
      </c>
      <c r="C109" s="54" t="s">
        <v>666</v>
      </c>
      <c r="D109" s="15"/>
      <c r="E109" s="15"/>
      <c r="F109" s="15">
        <v>58809.200000000004</v>
      </c>
      <c r="G109" s="15">
        <v>62640.700000000004</v>
      </c>
      <c r="H109" s="90">
        <f t="shared" si="40"/>
        <v>-3831.5</v>
      </c>
      <c r="I109" s="103">
        <f t="shared" si="41"/>
        <v>-0.06116630241999211</v>
      </c>
      <c r="J109" s="104"/>
      <c r="K109" s="15">
        <v>388202.65</v>
      </c>
      <c r="L109" s="15">
        <v>454687.96</v>
      </c>
      <c r="M109" s="90">
        <f t="shared" si="42"/>
        <v>-66485.31</v>
      </c>
      <c r="N109" s="103">
        <f t="shared" si="43"/>
        <v>-0.1462218396985924</v>
      </c>
      <c r="O109" s="104"/>
      <c r="P109" s="15">
        <v>196761.06</v>
      </c>
      <c r="Q109" s="15">
        <v>214871.35</v>
      </c>
      <c r="R109" s="90">
        <f t="shared" si="44"/>
        <v>-18110.290000000008</v>
      </c>
      <c r="S109" s="103">
        <f t="shared" si="45"/>
        <v>-0.08428434037390284</v>
      </c>
      <c r="T109" s="104"/>
      <c r="U109" s="15">
        <v>831682.4</v>
      </c>
      <c r="V109" s="15">
        <v>823027.81</v>
      </c>
      <c r="W109" s="90">
        <f t="shared" si="46"/>
        <v>8654.589999999967</v>
      </c>
      <c r="X109" s="103">
        <f t="shared" si="47"/>
        <v>0.010515549893751424</v>
      </c>
    </row>
    <row r="110" spans="1:24" s="14" customFormat="1" ht="12.75" hidden="1" outlineLevel="2">
      <c r="A110" s="14" t="s">
        <v>667</v>
      </c>
      <c r="B110" s="14" t="s">
        <v>668</v>
      </c>
      <c r="C110" s="54" t="s">
        <v>669</v>
      </c>
      <c r="D110" s="15"/>
      <c r="E110" s="15"/>
      <c r="F110" s="15">
        <v>17240.59</v>
      </c>
      <c r="G110" s="15">
        <v>16338.61</v>
      </c>
      <c r="H110" s="90">
        <f t="shared" si="40"/>
        <v>901.9799999999996</v>
      </c>
      <c r="I110" s="103">
        <f t="shared" si="41"/>
        <v>0.05520543057212331</v>
      </c>
      <c r="J110" s="104"/>
      <c r="K110" s="15">
        <v>106161.79000000001</v>
      </c>
      <c r="L110" s="15">
        <v>82568.01</v>
      </c>
      <c r="M110" s="90">
        <f t="shared" si="42"/>
        <v>23593.780000000013</v>
      </c>
      <c r="N110" s="103">
        <f t="shared" si="43"/>
        <v>0.28574965050023626</v>
      </c>
      <c r="O110" s="104"/>
      <c r="P110" s="15">
        <v>50806.14</v>
      </c>
      <c r="Q110" s="15">
        <v>39941.43</v>
      </c>
      <c r="R110" s="90">
        <f t="shared" si="44"/>
        <v>10864.71</v>
      </c>
      <c r="S110" s="103">
        <f t="shared" si="45"/>
        <v>0.2720160495004811</v>
      </c>
      <c r="T110" s="104"/>
      <c r="U110" s="15">
        <v>213662.71000000002</v>
      </c>
      <c r="V110" s="15">
        <v>163402.91</v>
      </c>
      <c r="W110" s="90">
        <f t="shared" si="46"/>
        <v>50259.80000000002</v>
      </c>
      <c r="X110" s="103">
        <f t="shared" si="47"/>
        <v>0.30758203755367647</v>
      </c>
    </row>
    <row r="111" spans="1:24" s="14" customFormat="1" ht="12.75" hidden="1" outlineLevel="2">
      <c r="A111" s="14" t="s">
        <v>670</v>
      </c>
      <c r="B111" s="14" t="s">
        <v>671</v>
      </c>
      <c r="C111" s="54" t="s">
        <v>672</v>
      </c>
      <c r="D111" s="15"/>
      <c r="E111" s="15"/>
      <c r="F111" s="15">
        <v>623632.4</v>
      </c>
      <c r="G111" s="15">
        <v>212174.34</v>
      </c>
      <c r="H111" s="90">
        <f t="shared" si="40"/>
        <v>411458.06000000006</v>
      </c>
      <c r="I111" s="103">
        <f t="shared" si="41"/>
        <v>1.9392451509452089</v>
      </c>
      <c r="J111" s="104"/>
      <c r="K111" s="15">
        <v>2871508.5700000003</v>
      </c>
      <c r="L111" s="15">
        <v>1922168.435</v>
      </c>
      <c r="M111" s="90">
        <f t="shared" si="42"/>
        <v>949340.1350000002</v>
      </c>
      <c r="N111" s="103">
        <f t="shared" si="43"/>
        <v>0.4938901907417912</v>
      </c>
      <c r="O111" s="104"/>
      <c r="P111" s="15">
        <v>1549206.6</v>
      </c>
      <c r="Q111" s="15">
        <v>889897.885</v>
      </c>
      <c r="R111" s="90">
        <f t="shared" si="44"/>
        <v>659308.7150000001</v>
      </c>
      <c r="S111" s="103">
        <f t="shared" si="45"/>
        <v>0.7408813147139911</v>
      </c>
      <c r="T111" s="104"/>
      <c r="U111" s="15">
        <v>5085695</v>
      </c>
      <c r="V111" s="15">
        <v>3976403.295</v>
      </c>
      <c r="W111" s="90">
        <f t="shared" si="46"/>
        <v>1109291.705</v>
      </c>
      <c r="X111" s="103">
        <f t="shared" si="47"/>
        <v>0.278968611256017</v>
      </c>
    </row>
    <row r="112" spans="1:24" s="14" customFormat="1" ht="12.75" hidden="1" outlineLevel="2">
      <c r="A112" s="14" t="s">
        <v>673</v>
      </c>
      <c r="B112" s="14" t="s">
        <v>674</v>
      </c>
      <c r="C112" s="54" t="s">
        <v>675</v>
      </c>
      <c r="D112" s="15"/>
      <c r="E112" s="15"/>
      <c r="F112" s="15">
        <v>4776</v>
      </c>
      <c r="G112" s="15">
        <v>4488</v>
      </c>
      <c r="H112" s="90">
        <f t="shared" si="40"/>
        <v>288</v>
      </c>
      <c r="I112" s="103">
        <f t="shared" si="41"/>
        <v>0.06417112299465241</v>
      </c>
      <c r="J112" s="104"/>
      <c r="K112" s="15">
        <v>33900</v>
      </c>
      <c r="L112" s="15">
        <v>34044</v>
      </c>
      <c r="M112" s="90">
        <f t="shared" si="42"/>
        <v>-144</v>
      </c>
      <c r="N112" s="103">
        <f t="shared" si="43"/>
        <v>-0.0042298202326401125</v>
      </c>
      <c r="O112" s="104"/>
      <c r="P112" s="15">
        <v>13812</v>
      </c>
      <c r="Q112" s="15">
        <v>13524</v>
      </c>
      <c r="R112" s="90">
        <f t="shared" si="44"/>
        <v>288</v>
      </c>
      <c r="S112" s="103">
        <f t="shared" si="45"/>
        <v>0.02129547471162378</v>
      </c>
      <c r="T112" s="104"/>
      <c r="U112" s="15">
        <v>64392</v>
      </c>
      <c r="V112" s="15">
        <v>61308</v>
      </c>
      <c r="W112" s="90">
        <f t="shared" si="46"/>
        <v>3084</v>
      </c>
      <c r="X112" s="103">
        <f t="shared" si="47"/>
        <v>0.05030338618124878</v>
      </c>
    </row>
    <row r="113" spans="1:24" s="14" customFormat="1" ht="12.75" hidden="1" outlineLevel="2">
      <c r="A113" s="14" t="s">
        <v>676</v>
      </c>
      <c r="B113" s="14" t="s">
        <v>677</v>
      </c>
      <c r="C113" s="54" t="s">
        <v>678</v>
      </c>
      <c r="D113" s="15"/>
      <c r="E113" s="15"/>
      <c r="F113" s="15">
        <v>1310.7</v>
      </c>
      <c r="G113" s="15">
        <v>0</v>
      </c>
      <c r="H113" s="90">
        <f t="shared" si="40"/>
        <v>1310.7</v>
      </c>
      <c r="I113" s="103" t="str">
        <f t="shared" si="41"/>
        <v>N.M.</v>
      </c>
      <c r="J113" s="104"/>
      <c r="K113" s="15">
        <v>2279.4</v>
      </c>
      <c r="L113" s="15">
        <v>0</v>
      </c>
      <c r="M113" s="90">
        <f t="shared" si="42"/>
        <v>2279.4</v>
      </c>
      <c r="N113" s="103" t="str">
        <f t="shared" si="43"/>
        <v>N.M.</v>
      </c>
      <c r="O113" s="104"/>
      <c r="P113" s="15">
        <v>1770.72</v>
      </c>
      <c r="Q113" s="15">
        <v>0</v>
      </c>
      <c r="R113" s="90">
        <f t="shared" si="44"/>
        <v>1770.72</v>
      </c>
      <c r="S113" s="103" t="str">
        <f t="shared" si="45"/>
        <v>N.M.</v>
      </c>
      <c r="T113" s="104"/>
      <c r="U113" s="15">
        <v>2680.56</v>
      </c>
      <c r="V113" s="15">
        <v>0</v>
      </c>
      <c r="W113" s="90">
        <f t="shared" si="46"/>
        <v>2680.56</v>
      </c>
      <c r="X113" s="103" t="str">
        <f t="shared" si="47"/>
        <v>N.M.</v>
      </c>
    </row>
    <row r="114" spans="1:24" s="14" customFormat="1" ht="12.75" hidden="1" outlineLevel="2">
      <c r="A114" s="14" t="s">
        <v>679</v>
      </c>
      <c r="B114" s="14" t="s">
        <v>680</v>
      </c>
      <c r="C114" s="54" t="s">
        <v>681</v>
      </c>
      <c r="D114" s="15"/>
      <c r="E114" s="15"/>
      <c r="F114" s="15">
        <v>258439.01</v>
      </c>
      <c r="G114" s="15">
        <v>0</v>
      </c>
      <c r="H114" s="90">
        <f t="shared" si="40"/>
        <v>258439.01</v>
      </c>
      <c r="I114" s="103" t="str">
        <f t="shared" si="41"/>
        <v>N.M.</v>
      </c>
      <c r="J114" s="104"/>
      <c r="K114" s="15">
        <v>1163292.36</v>
      </c>
      <c r="L114" s="15">
        <v>0</v>
      </c>
      <c r="M114" s="90">
        <f t="shared" si="42"/>
        <v>1163292.36</v>
      </c>
      <c r="N114" s="103" t="str">
        <f t="shared" si="43"/>
        <v>N.M.</v>
      </c>
      <c r="O114" s="104"/>
      <c r="P114" s="15">
        <v>623748.23</v>
      </c>
      <c r="Q114" s="15">
        <v>0</v>
      </c>
      <c r="R114" s="90">
        <f t="shared" si="44"/>
        <v>623748.23</v>
      </c>
      <c r="S114" s="103" t="str">
        <f t="shared" si="45"/>
        <v>N.M.</v>
      </c>
      <c r="T114" s="104"/>
      <c r="U114" s="15">
        <v>1387700.83</v>
      </c>
      <c r="V114" s="15">
        <v>0</v>
      </c>
      <c r="W114" s="90">
        <f t="shared" si="46"/>
        <v>1387700.83</v>
      </c>
      <c r="X114" s="103" t="str">
        <f t="shared" si="47"/>
        <v>N.M.</v>
      </c>
    </row>
    <row r="115" spans="1:24" s="14" customFormat="1" ht="12.75" hidden="1" outlineLevel="2">
      <c r="A115" s="14" t="s">
        <v>682</v>
      </c>
      <c r="B115" s="14" t="s">
        <v>683</v>
      </c>
      <c r="C115" s="54" t="s">
        <v>684</v>
      </c>
      <c r="D115" s="15"/>
      <c r="E115" s="15"/>
      <c r="F115" s="15">
        <v>3550.96</v>
      </c>
      <c r="G115" s="15">
        <v>0</v>
      </c>
      <c r="H115" s="90">
        <f t="shared" si="40"/>
        <v>3550.96</v>
      </c>
      <c r="I115" s="103" t="str">
        <f t="shared" si="41"/>
        <v>N.M.</v>
      </c>
      <c r="J115" s="104"/>
      <c r="K115" s="15">
        <v>20456.68</v>
      </c>
      <c r="L115" s="15">
        <v>0</v>
      </c>
      <c r="M115" s="90">
        <f t="shared" si="42"/>
        <v>20456.68</v>
      </c>
      <c r="N115" s="103" t="str">
        <f t="shared" si="43"/>
        <v>N.M.</v>
      </c>
      <c r="O115" s="104"/>
      <c r="P115" s="15">
        <v>9944.550000000001</v>
      </c>
      <c r="Q115" s="15">
        <v>0</v>
      </c>
      <c r="R115" s="90">
        <f t="shared" si="44"/>
        <v>9944.550000000001</v>
      </c>
      <c r="S115" s="103" t="str">
        <f t="shared" si="45"/>
        <v>N.M.</v>
      </c>
      <c r="T115" s="104"/>
      <c r="U115" s="15">
        <v>27455.86</v>
      </c>
      <c r="V115" s="15">
        <v>0</v>
      </c>
      <c r="W115" s="90">
        <f t="shared" si="46"/>
        <v>27455.86</v>
      </c>
      <c r="X115" s="103" t="str">
        <f t="shared" si="47"/>
        <v>N.M.</v>
      </c>
    </row>
    <row r="116" spans="1:24" s="14" customFormat="1" ht="12.75" hidden="1" outlineLevel="2">
      <c r="A116" s="14" t="s">
        <v>685</v>
      </c>
      <c r="B116" s="14" t="s">
        <v>686</v>
      </c>
      <c r="C116" s="54" t="s">
        <v>687</v>
      </c>
      <c r="D116" s="15"/>
      <c r="E116" s="15"/>
      <c r="F116" s="15">
        <v>12241.06</v>
      </c>
      <c r="G116" s="15">
        <v>0</v>
      </c>
      <c r="H116" s="90">
        <f t="shared" si="40"/>
        <v>12241.06</v>
      </c>
      <c r="I116" s="103" t="str">
        <f t="shared" si="41"/>
        <v>N.M.</v>
      </c>
      <c r="J116" s="104"/>
      <c r="K116" s="15">
        <v>72497.23</v>
      </c>
      <c r="L116" s="15">
        <v>0</v>
      </c>
      <c r="M116" s="90">
        <f t="shared" si="42"/>
        <v>72497.23</v>
      </c>
      <c r="N116" s="103" t="str">
        <f t="shared" si="43"/>
        <v>N.M.</v>
      </c>
      <c r="O116" s="104"/>
      <c r="P116" s="15">
        <v>36514.19</v>
      </c>
      <c r="Q116" s="15">
        <v>0</v>
      </c>
      <c r="R116" s="90">
        <f t="shared" si="44"/>
        <v>36514.19</v>
      </c>
      <c r="S116" s="103" t="str">
        <f t="shared" si="45"/>
        <v>N.M.</v>
      </c>
      <c r="T116" s="104"/>
      <c r="U116" s="15">
        <v>98133.7</v>
      </c>
      <c r="V116" s="15">
        <v>0</v>
      </c>
      <c r="W116" s="90">
        <f t="shared" si="46"/>
        <v>98133.7</v>
      </c>
      <c r="X116" s="103" t="str">
        <f t="shared" si="47"/>
        <v>N.M.</v>
      </c>
    </row>
    <row r="117" spans="1:24" s="14" customFormat="1" ht="12.75" hidden="1" outlineLevel="2">
      <c r="A117" s="14" t="s">
        <v>688</v>
      </c>
      <c r="B117" s="14" t="s">
        <v>689</v>
      </c>
      <c r="C117" s="54" t="s">
        <v>690</v>
      </c>
      <c r="D117" s="15"/>
      <c r="E117" s="15"/>
      <c r="F117" s="15">
        <v>1621.31</v>
      </c>
      <c r="G117" s="15">
        <v>0</v>
      </c>
      <c r="H117" s="90">
        <f t="shared" si="40"/>
        <v>1621.31</v>
      </c>
      <c r="I117" s="103" t="str">
        <f t="shared" si="41"/>
        <v>N.M.</v>
      </c>
      <c r="J117" s="104"/>
      <c r="K117" s="15">
        <v>9727.86</v>
      </c>
      <c r="L117" s="15">
        <v>0</v>
      </c>
      <c r="M117" s="90">
        <f t="shared" si="42"/>
        <v>9727.86</v>
      </c>
      <c r="N117" s="103" t="str">
        <f t="shared" si="43"/>
        <v>N.M.</v>
      </c>
      <c r="O117" s="104"/>
      <c r="P117" s="15">
        <v>4863.93</v>
      </c>
      <c r="Q117" s="15">
        <v>0</v>
      </c>
      <c r="R117" s="90">
        <f t="shared" si="44"/>
        <v>4863.93</v>
      </c>
      <c r="S117" s="103" t="str">
        <f t="shared" si="45"/>
        <v>N.M.</v>
      </c>
      <c r="T117" s="104"/>
      <c r="U117" s="15">
        <v>9727.86</v>
      </c>
      <c r="V117" s="15">
        <v>0</v>
      </c>
      <c r="W117" s="90">
        <f t="shared" si="46"/>
        <v>9727.86</v>
      </c>
      <c r="X117" s="103" t="str">
        <f t="shared" si="47"/>
        <v>N.M.</v>
      </c>
    </row>
    <row r="118" spans="1:24" ht="12.75" hidden="1" outlineLevel="1">
      <c r="A118" s="1" t="s">
        <v>319</v>
      </c>
      <c r="B118" s="9" t="s">
        <v>292</v>
      </c>
      <c r="C118" s="62" t="s">
        <v>297</v>
      </c>
      <c r="D118" s="28"/>
      <c r="E118" s="28"/>
      <c r="F118" s="17">
        <v>1379616.2200000002</v>
      </c>
      <c r="G118" s="17">
        <v>501285.85</v>
      </c>
      <c r="H118" s="35">
        <f>+F118-G118</f>
        <v>878330.3700000002</v>
      </c>
      <c r="I118" s="95">
        <f>IF(G118&lt;0,IF(H118=0,0,IF(OR(G118=0,F118=0),"N.M.",IF(ABS(H118/G118)&gt;=10,"N.M.",H118/(-G118)))),IF(H118=0,0,IF(OR(G118=0,F118=0),"N.M.",IF(ABS(H118/G118)&gt;=10,"N.M.",H118/G118))))</f>
        <v>1.7521547236970687</v>
      </c>
      <c r="K118" s="17">
        <v>6913717.810000001</v>
      </c>
      <c r="L118" s="17">
        <v>4091718.8649999998</v>
      </c>
      <c r="M118" s="35">
        <f>+K118-L118</f>
        <v>2821998.9450000017</v>
      </c>
      <c r="N118" s="95">
        <f>IF(L118&lt;0,IF(M118=0,0,IF(OR(L118=0,K118=0),"N.M.",IF(ABS(M118/L118)&gt;=10,"N.M.",M118/(-L118)))),IF(M118=0,0,IF(OR(L118=0,K118=0),"N.M.",IF(ABS(M118/L118)&gt;=10,"N.M.",M118/L118))))</f>
        <v>0.6896854447012458</v>
      </c>
      <c r="P118" s="17">
        <v>3616004.33</v>
      </c>
      <c r="Q118" s="17">
        <v>1714781.105</v>
      </c>
      <c r="R118" s="35">
        <f>+P118-Q118</f>
        <v>1901223.225</v>
      </c>
      <c r="S118" s="95">
        <f>IF(Q118&lt;0,IF(R118=0,0,IF(OR(Q118=0,P118=0),"N.M.",IF(ABS(R118/Q118)&gt;=10,"N.M.",R118/(-Q118)))),IF(R118=0,0,IF(OR(Q118=0,P118=0),"N.M.",IF(ABS(R118/Q118)&gt;=10,"N.M.",R118/Q118))))</f>
        <v>1.108726483780564</v>
      </c>
      <c r="U118" s="17">
        <v>12101576.79</v>
      </c>
      <c r="V118" s="17">
        <v>7729112.1850000005</v>
      </c>
      <c r="W118" s="35">
        <f>+U118-V118</f>
        <v>4372464.604999999</v>
      </c>
      <c r="X118" s="95">
        <f>IF(V118&lt;0,IF(W118=0,0,IF(OR(V118=0,U118=0),"N.M.",IF(ABS(W118/V118)&gt;=10,"N.M.",W118/(-V118)))),IF(W118=0,0,IF(OR(V118=0,U118=0),"N.M.",IF(ABS(W118/V118)&gt;=10,"N.M.",W118/V118))))</f>
        <v>0.5657136939331406</v>
      </c>
    </row>
    <row r="119" spans="1:24" s="14" customFormat="1" ht="12.75" hidden="1" outlineLevel="2">
      <c r="A119" s="14" t="s">
        <v>691</v>
      </c>
      <c r="B119" s="14" t="s">
        <v>692</v>
      </c>
      <c r="C119" s="54" t="s">
        <v>693</v>
      </c>
      <c r="D119" s="15"/>
      <c r="E119" s="15"/>
      <c r="F119" s="15">
        <v>0</v>
      </c>
      <c r="G119" s="15">
        <v>0</v>
      </c>
      <c r="H119" s="90">
        <f aca="true" t="shared" si="48" ref="H119:H126">+F119-G119</f>
        <v>0</v>
      </c>
      <c r="I119" s="103">
        <f aca="true" t="shared" si="49" ref="I119:I126">IF(G119&lt;0,IF(H119=0,0,IF(OR(G119=0,F119=0),"N.M.",IF(ABS(H119/G119)&gt;=10,"N.M.",H119/(-G119)))),IF(H119=0,0,IF(OR(G119=0,F119=0),"N.M.",IF(ABS(H119/G119)&gt;=10,"N.M.",H119/G119))))</f>
        <v>0</v>
      </c>
      <c r="J119" s="104"/>
      <c r="K119" s="15">
        <v>0</v>
      </c>
      <c r="L119" s="15">
        <v>0</v>
      </c>
      <c r="M119" s="90">
        <f aca="true" t="shared" si="50" ref="M119:M126">+K119-L119</f>
        <v>0</v>
      </c>
      <c r="N119" s="103">
        <f aca="true" t="shared" si="51" ref="N119:N126">IF(L119&lt;0,IF(M119=0,0,IF(OR(L119=0,K119=0),"N.M.",IF(ABS(M119/L119)&gt;=10,"N.M.",M119/(-L119)))),IF(M119=0,0,IF(OR(L119=0,K119=0),"N.M.",IF(ABS(M119/L119)&gt;=10,"N.M.",M119/L119))))</f>
        <v>0</v>
      </c>
      <c r="O119" s="104"/>
      <c r="P119" s="15">
        <v>0</v>
      </c>
      <c r="Q119" s="15">
        <v>0</v>
      </c>
      <c r="R119" s="90">
        <f aca="true" t="shared" si="52" ref="R119:R126">+P119-Q119</f>
        <v>0</v>
      </c>
      <c r="S119" s="103">
        <f aca="true" t="shared" si="53" ref="S119:S126">IF(Q119&lt;0,IF(R119=0,0,IF(OR(Q119=0,P119=0),"N.M.",IF(ABS(R119/Q119)&gt;=10,"N.M.",R119/(-Q119)))),IF(R119=0,0,IF(OR(Q119=0,P119=0),"N.M.",IF(ABS(R119/Q119)&gt;=10,"N.M.",R119/Q119))))</f>
        <v>0</v>
      </c>
      <c r="T119" s="104"/>
      <c r="U119" s="15">
        <v>61832.380000000005</v>
      </c>
      <c r="V119" s="15">
        <v>0</v>
      </c>
      <c r="W119" s="90">
        <f aca="true" t="shared" si="54" ref="W119:W126">+U119-V119</f>
        <v>61832.380000000005</v>
      </c>
      <c r="X119" s="103" t="str">
        <f aca="true" t="shared" si="55" ref="X119:X126">IF(V119&lt;0,IF(W119=0,0,IF(OR(V119=0,U119=0),"N.M.",IF(ABS(W119/V119)&gt;=10,"N.M.",W119/(-V119)))),IF(W119=0,0,IF(OR(V119=0,U119=0),"N.M.",IF(ABS(W119/V119)&gt;=10,"N.M.",W119/V119))))</f>
        <v>N.M.</v>
      </c>
    </row>
    <row r="120" spans="1:24" s="14" customFormat="1" ht="12.75" hidden="1" outlineLevel="2">
      <c r="A120" s="14" t="s">
        <v>694</v>
      </c>
      <c r="B120" s="14" t="s">
        <v>695</v>
      </c>
      <c r="C120" s="54" t="s">
        <v>696</v>
      </c>
      <c r="D120" s="15"/>
      <c r="E120" s="15"/>
      <c r="F120" s="15">
        <v>0</v>
      </c>
      <c r="G120" s="15">
        <v>0</v>
      </c>
      <c r="H120" s="90">
        <f t="shared" si="48"/>
        <v>0</v>
      </c>
      <c r="I120" s="103">
        <f t="shared" si="49"/>
        <v>0</v>
      </c>
      <c r="J120" s="104"/>
      <c r="K120" s="15">
        <v>0</v>
      </c>
      <c r="L120" s="15">
        <v>0</v>
      </c>
      <c r="M120" s="90">
        <f t="shared" si="50"/>
        <v>0</v>
      </c>
      <c r="N120" s="103">
        <f t="shared" si="51"/>
        <v>0</v>
      </c>
      <c r="O120" s="104"/>
      <c r="P120" s="15">
        <v>0</v>
      </c>
      <c r="Q120" s="15">
        <v>0</v>
      </c>
      <c r="R120" s="90">
        <f t="shared" si="52"/>
        <v>0</v>
      </c>
      <c r="S120" s="103">
        <f t="shared" si="53"/>
        <v>0</v>
      </c>
      <c r="T120" s="104"/>
      <c r="U120" s="15">
        <v>1979.42</v>
      </c>
      <c r="V120" s="15">
        <v>0</v>
      </c>
      <c r="W120" s="90">
        <f t="shared" si="54"/>
        <v>1979.42</v>
      </c>
      <c r="X120" s="103" t="str">
        <f t="shared" si="55"/>
        <v>N.M.</v>
      </c>
    </row>
    <row r="121" spans="1:24" s="14" customFormat="1" ht="12.75" hidden="1" outlineLevel="2">
      <c r="A121" s="14" t="s">
        <v>697</v>
      </c>
      <c r="B121" s="14" t="s">
        <v>698</v>
      </c>
      <c r="C121" s="54" t="s">
        <v>699</v>
      </c>
      <c r="D121" s="15"/>
      <c r="E121" s="15"/>
      <c r="F121" s="15">
        <v>4472038.45</v>
      </c>
      <c r="G121" s="15">
        <v>0</v>
      </c>
      <c r="H121" s="90">
        <f t="shared" si="48"/>
        <v>4472038.45</v>
      </c>
      <c r="I121" s="103" t="str">
        <f t="shared" si="49"/>
        <v>N.M.</v>
      </c>
      <c r="J121" s="104"/>
      <c r="K121" s="15">
        <v>20347239.66</v>
      </c>
      <c r="L121" s="15">
        <v>0</v>
      </c>
      <c r="M121" s="90">
        <f t="shared" si="50"/>
        <v>20347239.66</v>
      </c>
      <c r="N121" s="103" t="str">
        <f t="shared" si="51"/>
        <v>N.M.</v>
      </c>
      <c r="O121" s="104"/>
      <c r="P121" s="15">
        <v>10862214.49</v>
      </c>
      <c r="Q121" s="15">
        <v>0</v>
      </c>
      <c r="R121" s="90">
        <f t="shared" si="52"/>
        <v>10862214.49</v>
      </c>
      <c r="S121" s="103" t="str">
        <f t="shared" si="53"/>
        <v>N.M.</v>
      </c>
      <c r="T121" s="104"/>
      <c r="U121" s="15">
        <v>25159267.7</v>
      </c>
      <c r="V121" s="15">
        <v>0</v>
      </c>
      <c r="W121" s="90">
        <f t="shared" si="54"/>
        <v>25159267.7</v>
      </c>
      <c r="X121" s="103" t="str">
        <f t="shared" si="55"/>
        <v>N.M.</v>
      </c>
    </row>
    <row r="122" spans="1:24" s="14" customFormat="1" ht="12.75" hidden="1" outlineLevel="2">
      <c r="A122" s="14" t="s">
        <v>700</v>
      </c>
      <c r="B122" s="14" t="s">
        <v>701</v>
      </c>
      <c r="C122" s="54" t="s">
        <v>702</v>
      </c>
      <c r="D122" s="15"/>
      <c r="E122" s="15"/>
      <c r="F122" s="15">
        <v>62730.68</v>
      </c>
      <c r="G122" s="15">
        <v>0</v>
      </c>
      <c r="H122" s="90">
        <f t="shared" si="48"/>
        <v>62730.68</v>
      </c>
      <c r="I122" s="103" t="str">
        <f t="shared" si="49"/>
        <v>N.M.</v>
      </c>
      <c r="J122" s="104"/>
      <c r="K122" s="15">
        <v>121446.51000000001</v>
      </c>
      <c r="L122" s="15">
        <v>0</v>
      </c>
      <c r="M122" s="90">
        <f t="shared" si="50"/>
        <v>121446.51000000001</v>
      </c>
      <c r="N122" s="103" t="str">
        <f t="shared" si="51"/>
        <v>N.M.</v>
      </c>
      <c r="O122" s="104"/>
      <c r="P122" s="15">
        <v>121446.51000000001</v>
      </c>
      <c r="Q122" s="15">
        <v>0</v>
      </c>
      <c r="R122" s="90">
        <f t="shared" si="52"/>
        <v>121446.51000000001</v>
      </c>
      <c r="S122" s="103" t="str">
        <f t="shared" si="53"/>
        <v>N.M.</v>
      </c>
      <c r="T122" s="104"/>
      <c r="U122" s="15">
        <v>121446.51000000001</v>
      </c>
      <c r="V122" s="15">
        <v>0</v>
      </c>
      <c r="W122" s="90">
        <f t="shared" si="54"/>
        <v>121446.51000000001</v>
      </c>
      <c r="X122" s="103" t="str">
        <f t="shared" si="55"/>
        <v>N.M.</v>
      </c>
    </row>
    <row r="123" spans="1:24" s="14" customFormat="1" ht="12.75" hidden="1" outlineLevel="2">
      <c r="A123" s="14" t="s">
        <v>703</v>
      </c>
      <c r="B123" s="14" t="s">
        <v>704</v>
      </c>
      <c r="C123" s="54" t="s">
        <v>705</v>
      </c>
      <c r="D123" s="15"/>
      <c r="E123" s="15"/>
      <c r="F123" s="15">
        <v>-3851190.31</v>
      </c>
      <c r="G123" s="15">
        <v>0</v>
      </c>
      <c r="H123" s="90">
        <f t="shared" si="48"/>
        <v>-3851190.31</v>
      </c>
      <c r="I123" s="103" t="str">
        <f t="shared" si="49"/>
        <v>N.M.</v>
      </c>
      <c r="J123" s="104"/>
      <c r="K123" s="15">
        <v>-17467991.65</v>
      </c>
      <c r="L123" s="15">
        <v>0</v>
      </c>
      <c r="M123" s="90">
        <f t="shared" si="50"/>
        <v>-17467991.65</v>
      </c>
      <c r="N123" s="103" t="str">
        <f t="shared" si="51"/>
        <v>N.M.</v>
      </c>
      <c r="O123" s="104"/>
      <c r="P123" s="15">
        <v>-9318009.13</v>
      </c>
      <c r="Q123" s="15">
        <v>0</v>
      </c>
      <c r="R123" s="90">
        <f t="shared" si="52"/>
        <v>-9318009.13</v>
      </c>
      <c r="S123" s="103" t="str">
        <f t="shared" si="53"/>
        <v>N.M.</v>
      </c>
      <c r="T123" s="104"/>
      <c r="U123" s="15">
        <v>-21615551.439999998</v>
      </c>
      <c r="V123" s="15">
        <v>0</v>
      </c>
      <c r="W123" s="90">
        <f t="shared" si="54"/>
        <v>-21615551.439999998</v>
      </c>
      <c r="X123" s="103" t="str">
        <f t="shared" si="55"/>
        <v>N.M.</v>
      </c>
    </row>
    <row r="124" spans="1:24" s="14" customFormat="1" ht="12.75" hidden="1" outlineLevel="2">
      <c r="A124" s="14" t="s">
        <v>706</v>
      </c>
      <c r="B124" s="14" t="s">
        <v>707</v>
      </c>
      <c r="C124" s="54" t="s">
        <v>708</v>
      </c>
      <c r="D124" s="15"/>
      <c r="E124" s="15"/>
      <c r="F124" s="15">
        <v>-60714.68</v>
      </c>
      <c r="G124" s="15">
        <v>0</v>
      </c>
      <c r="H124" s="90">
        <f t="shared" si="48"/>
        <v>-60714.68</v>
      </c>
      <c r="I124" s="103" t="str">
        <f t="shared" si="49"/>
        <v>N.M.</v>
      </c>
      <c r="J124" s="104"/>
      <c r="K124" s="15">
        <v>-118345.75</v>
      </c>
      <c r="L124" s="15">
        <v>0</v>
      </c>
      <c r="M124" s="90">
        <f t="shared" si="50"/>
        <v>-118345.75</v>
      </c>
      <c r="N124" s="103" t="str">
        <f t="shared" si="51"/>
        <v>N.M.</v>
      </c>
      <c r="O124" s="104"/>
      <c r="P124" s="15">
        <v>-118345.75</v>
      </c>
      <c r="Q124" s="15">
        <v>0</v>
      </c>
      <c r="R124" s="90">
        <f t="shared" si="52"/>
        <v>-118345.75</v>
      </c>
      <c r="S124" s="103" t="str">
        <f t="shared" si="53"/>
        <v>N.M.</v>
      </c>
      <c r="T124" s="104"/>
      <c r="U124" s="15">
        <v>-118345.75</v>
      </c>
      <c r="V124" s="15">
        <v>0</v>
      </c>
      <c r="W124" s="90">
        <f t="shared" si="54"/>
        <v>-118345.75</v>
      </c>
      <c r="X124" s="103" t="str">
        <f t="shared" si="55"/>
        <v>N.M.</v>
      </c>
    </row>
    <row r="125" spans="1:24" s="14" customFormat="1" ht="12.75" hidden="1" outlineLevel="2">
      <c r="A125" s="14" t="s">
        <v>709</v>
      </c>
      <c r="B125" s="14" t="s">
        <v>710</v>
      </c>
      <c r="C125" s="54" t="s">
        <v>711</v>
      </c>
      <c r="D125" s="15"/>
      <c r="E125" s="15"/>
      <c r="F125" s="15">
        <v>27792.38</v>
      </c>
      <c r="G125" s="15">
        <v>0</v>
      </c>
      <c r="H125" s="90">
        <f t="shared" si="48"/>
        <v>27792.38</v>
      </c>
      <c r="I125" s="103" t="str">
        <f t="shared" si="49"/>
        <v>N.M.</v>
      </c>
      <c r="J125" s="104"/>
      <c r="K125" s="15">
        <v>167703.41</v>
      </c>
      <c r="L125" s="15">
        <v>0</v>
      </c>
      <c r="M125" s="90">
        <f t="shared" si="50"/>
        <v>167703.41</v>
      </c>
      <c r="N125" s="103" t="str">
        <f t="shared" si="51"/>
        <v>N.M.</v>
      </c>
      <c r="O125" s="104"/>
      <c r="P125" s="15">
        <v>83586.13</v>
      </c>
      <c r="Q125" s="15">
        <v>0</v>
      </c>
      <c r="R125" s="90">
        <f t="shared" si="52"/>
        <v>83586.13</v>
      </c>
      <c r="S125" s="103" t="str">
        <f t="shared" si="53"/>
        <v>N.M.</v>
      </c>
      <c r="T125" s="104"/>
      <c r="U125" s="15">
        <v>225376.44</v>
      </c>
      <c r="V125" s="15">
        <v>0</v>
      </c>
      <c r="W125" s="90">
        <f t="shared" si="54"/>
        <v>225376.44</v>
      </c>
      <c r="X125" s="103" t="str">
        <f t="shared" si="55"/>
        <v>N.M.</v>
      </c>
    </row>
    <row r="126" spans="1:24" s="14" customFormat="1" ht="12.75" hidden="1" outlineLevel="2">
      <c r="A126" s="14" t="s">
        <v>712</v>
      </c>
      <c r="B126" s="14" t="s">
        <v>713</v>
      </c>
      <c r="C126" s="54" t="s">
        <v>714</v>
      </c>
      <c r="D126" s="15"/>
      <c r="E126" s="15"/>
      <c r="F126" s="15">
        <v>-22998.2</v>
      </c>
      <c r="G126" s="15">
        <v>0</v>
      </c>
      <c r="H126" s="90">
        <f t="shared" si="48"/>
        <v>-22998.2</v>
      </c>
      <c r="I126" s="103" t="str">
        <f t="shared" si="49"/>
        <v>N.M.</v>
      </c>
      <c r="J126" s="104"/>
      <c r="K126" s="15">
        <v>-139919.75</v>
      </c>
      <c r="L126" s="15">
        <v>0</v>
      </c>
      <c r="M126" s="90">
        <f t="shared" si="50"/>
        <v>-139919.75</v>
      </c>
      <c r="N126" s="103" t="str">
        <f t="shared" si="51"/>
        <v>N.M.</v>
      </c>
      <c r="O126" s="104"/>
      <c r="P126" s="15">
        <v>-69338.85</v>
      </c>
      <c r="Q126" s="15">
        <v>0</v>
      </c>
      <c r="R126" s="90">
        <f t="shared" si="52"/>
        <v>-69338.85</v>
      </c>
      <c r="S126" s="103" t="str">
        <f t="shared" si="53"/>
        <v>N.M.</v>
      </c>
      <c r="T126" s="104"/>
      <c r="U126" s="15">
        <v>-188811.75</v>
      </c>
      <c r="V126" s="15">
        <v>0</v>
      </c>
      <c r="W126" s="90">
        <f t="shared" si="54"/>
        <v>-188811.75</v>
      </c>
      <c r="X126" s="103" t="str">
        <f t="shared" si="55"/>
        <v>N.M.</v>
      </c>
    </row>
    <row r="127" spans="1:24" ht="12.75" hidden="1" outlineLevel="1">
      <c r="A127" s="1" t="s">
        <v>320</v>
      </c>
      <c r="B127" s="9" t="s">
        <v>291</v>
      </c>
      <c r="C127" s="63" t="s">
        <v>298</v>
      </c>
      <c r="D127" s="28"/>
      <c r="E127" s="28"/>
      <c r="F127" s="125">
        <v>627658.3199999998</v>
      </c>
      <c r="G127" s="125">
        <v>0</v>
      </c>
      <c r="H127" s="128">
        <f>+F127-G127</f>
        <v>627658.3199999998</v>
      </c>
      <c r="I127" s="96" t="str">
        <f>IF(G127&lt;0,IF(H127=0,0,IF(OR(G127=0,F127=0),"N.M.",IF(ABS(H127/G127)&gt;=10,"N.M.",H127/(-G127)))),IF(H127=0,0,IF(OR(G127=0,F127=0),"N.M.",IF(ABS(H127/G127)&gt;=10,"N.M.",H127/G127))))</f>
        <v>N.M.</v>
      </c>
      <c r="K127" s="125">
        <v>2910132.4300000034</v>
      </c>
      <c r="L127" s="125">
        <v>0</v>
      </c>
      <c r="M127" s="128">
        <f>+K127-L127</f>
        <v>2910132.4300000034</v>
      </c>
      <c r="N127" s="96" t="str">
        <f>IF(L127&lt;0,IF(M127=0,0,IF(OR(L127=0,K127=0),"N.M.",IF(ABS(M127/L127)&gt;=10,"N.M.",M127/(-L127)))),IF(M127=0,0,IF(OR(L127=0,K127=0),"N.M.",IF(ABS(M127/L127)&gt;=10,"N.M.",M127/L127))))</f>
        <v>N.M.</v>
      </c>
      <c r="P127" s="125">
        <v>1561553.399999999</v>
      </c>
      <c r="Q127" s="125">
        <v>0</v>
      </c>
      <c r="R127" s="128">
        <f>+P127-Q127</f>
        <v>1561553.399999999</v>
      </c>
      <c r="S127" s="96" t="str">
        <f>IF(Q127&lt;0,IF(R127=0,0,IF(OR(Q127=0,P127=0),"N.M.",IF(ABS(R127/Q127)&gt;=10,"N.M.",R127/(-Q127)))),IF(R127=0,0,IF(OR(Q127=0,P127=0),"N.M.",IF(ABS(R127/Q127)&gt;=10,"N.M.",R127/Q127))))</f>
        <v>N.M.</v>
      </c>
      <c r="U127" s="125">
        <v>3647193.5100000016</v>
      </c>
      <c r="V127" s="125">
        <v>0</v>
      </c>
      <c r="W127" s="128">
        <f>+U127-V127</f>
        <v>3647193.5100000016</v>
      </c>
      <c r="X127" s="96" t="str">
        <f>IF(V127&lt;0,IF(W127=0,0,IF(OR(V127=0,U127=0),"N.M.",IF(ABS(W127/V127)&gt;=10,"N.M.",W127/(-V127)))),IF(W127=0,0,IF(OR(V127=0,U127=0),"N.M.",IF(ABS(W127/V127)&gt;=10,"N.M.",W127/V127))))</f>
        <v>N.M.</v>
      </c>
    </row>
    <row r="128" spans="1:24" s="12" customFormat="1" ht="12.75" collapsed="1">
      <c r="A128" s="13" t="s">
        <v>329</v>
      </c>
      <c r="C128" s="80" t="s">
        <v>296</v>
      </c>
      <c r="D128" s="65"/>
      <c r="E128" s="65"/>
      <c r="F128" s="34">
        <v>2007274.54</v>
      </c>
      <c r="G128" s="34">
        <v>501285.85</v>
      </c>
      <c r="H128" s="29">
        <f>+F128-G128</f>
        <v>1505988.69</v>
      </c>
      <c r="I128" s="98">
        <f>IF(G128&lt;0,IF(H128=0,0,IF(OR(G128=0,F128=0),"N.M.",IF(ABS(H128/G128)&gt;=10,"N.M.",H128/(-G128)))),IF(H128=0,0,IF(OR(G128=0,F128=0),"N.M.",IF(ABS(H128/G128)&gt;=10,"N.M.",H128/G128))))</f>
        <v>3.004251346811405</v>
      </c>
      <c r="J128" s="112" t="s">
        <v>289</v>
      </c>
      <c r="K128" s="34">
        <v>9823850.24</v>
      </c>
      <c r="L128" s="34">
        <v>4091718.865</v>
      </c>
      <c r="M128" s="29">
        <f>+K128-L128</f>
        <v>5732131.375</v>
      </c>
      <c r="N128" s="98">
        <f>IF(L128&lt;0,IF(M128=0,0,IF(OR(L128=0,K128=0),"N.M.",IF(ABS(M128/L128)&gt;=10,"N.M.",M128/(-L128)))),IF(M128=0,0,IF(OR(L128=0,K128=0),"N.M.",IF(ABS(M128/L128)&gt;=10,"N.M.",M128/L128))))</f>
        <v>1.4009103665532503</v>
      </c>
      <c r="O128" s="112"/>
      <c r="P128" s="34">
        <v>5177557.73</v>
      </c>
      <c r="Q128" s="34">
        <v>1714781.105</v>
      </c>
      <c r="R128" s="29">
        <f>+P128-Q128</f>
        <v>3462776.6250000005</v>
      </c>
      <c r="S128" s="98">
        <f>IF(Q128&lt;0,IF(R128=0,0,IF(OR(Q128=0,P128=0),"N.M.",IF(ABS(R128/Q128)&gt;=10,"N.M.",R128/(-Q128)))),IF(R128=0,0,IF(OR(Q128=0,P128=0),"N.M.",IF(ABS(R128/Q128)&gt;=10,"N.M.",R128/Q128))))</f>
        <v>2.019369478065249</v>
      </c>
      <c r="T128" s="112"/>
      <c r="U128" s="34">
        <v>15748770.3</v>
      </c>
      <c r="V128" s="34">
        <v>7729112.185</v>
      </c>
      <c r="W128" s="29">
        <f>+U128-V128</f>
        <v>8019658.115000001</v>
      </c>
      <c r="X128" s="98">
        <f>IF(V128&lt;0,IF(W128=0,0,IF(OR(V128=0,U128=0),"N.M.",IF(ABS(W128/V128)&gt;=10,"N.M.",W128/(-V128)))),IF(W128=0,0,IF(OR(V128=0,U128=0),"N.M.",IF(ABS(W128/V128)&gt;=10,"N.M.",W128/V128))))</f>
        <v>1.0375911130600315</v>
      </c>
    </row>
    <row r="129" spans="1:24" ht="0.75" customHeight="1" hidden="1" outlineLevel="1">
      <c r="A129" s="1"/>
      <c r="C129" s="53"/>
      <c r="D129" s="28"/>
      <c r="E129" s="28"/>
      <c r="F129" s="17"/>
      <c r="G129" s="17"/>
      <c r="I129" s="95"/>
      <c r="K129" s="17"/>
      <c r="L129" s="17"/>
      <c r="N129" s="95"/>
      <c r="P129" s="17"/>
      <c r="Q129" s="17"/>
      <c r="S129" s="95"/>
      <c r="U129" s="17"/>
      <c r="V129" s="17"/>
      <c r="X129" s="95"/>
    </row>
    <row r="130" spans="1:24" s="14" customFormat="1" ht="12.75" hidden="1" outlineLevel="2">
      <c r="A130" s="14" t="s">
        <v>715</v>
      </c>
      <c r="B130" s="14" t="s">
        <v>716</v>
      </c>
      <c r="C130" s="54" t="s">
        <v>717</v>
      </c>
      <c r="D130" s="15"/>
      <c r="E130" s="15"/>
      <c r="F130" s="15">
        <v>348958.67</v>
      </c>
      <c r="G130" s="15">
        <v>294361.60000000003</v>
      </c>
      <c r="H130" s="90">
        <f aca="true" t="shared" si="56" ref="H130:H135">+F130-G130</f>
        <v>54597.06999999995</v>
      </c>
      <c r="I130" s="103">
        <f aca="true" t="shared" si="57" ref="I130:I135">IF(G130&lt;0,IF(H130=0,0,IF(OR(G130=0,F130=0),"N.M.",IF(ABS(H130/G130)&gt;=10,"N.M.",H130/(-G130)))),IF(H130=0,0,IF(OR(G130=0,F130=0),"N.M.",IF(ABS(H130/G130)&gt;=10,"N.M.",H130/G130))))</f>
        <v>0.18547619662347242</v>
      </c>
      <c r="J130" s="104"/>
      <c r="K130" s="15">
        <v>2148683.18</v>
      </c>
      <c r="L130" s="15">
        <v>1875873.73</v>
      </c>
      <c r="M130" s="90">
        <f aca="true" t="shared" si="58" ref="M130:M135">+K130-L130</f>
        <v>272809.4500000002</v>
      </c>
      <c r="N130" s="103">
        <f aca="true" t="shared" si="59" ref="N130:N135">IF(L130&lt;0,IF(M130=0,0,IF(OR(L130=0,K130=0),"N.M.",IF(ABS(M130/L130)&gt;=10,"N.M.",M130/(-L130)))),IF(M130=0,0,IF(OR(L130=0,K130=0),"N.M.",IF(ABS(M130/L130)&gt;=10,"N.M.",M130/L130))))</f>
        <v>0.14543060422302528</v>
      </c>
      <c r="O130" s="104"/>
      <c r="P130" s="15">
        <v>1070843.29</v>
      </c>
      <c r="Q130" s="15">
        <v>917726.24</v>
      </c>
      <c r="R130" s="90">
        <f aca="true" t="shared" si="60" ref="R130:R135">+P130-Q130</f>
        <v>153117.05000000005</v>
      </c>
      <c r="S130" s="103">
        <f aca="true" t="shared" si="61" ref="S130:S135">IF(Q130&lt;0,IF(R130=0,0,IF(OR(Q130=0,P130=0),"N.M.",IF(ABS(R130/Q130)&gt;=10,"N.M.",R130/(-Q130)))),IF(R130=0,0,IF(OR(Q130=0,P130=0),"N.M.",IF(ABS(R130/Q130)&gt;=10,"N.M.",R130/Q130))))</f>
        <v>0.16684392722605387</v>
      </c>
      <c r="T130" s="104"/>
      <c r="U130" s="15">
        <v>4487104.49</v>
      </c>
      <c r="V130" s="15">
        <v>3854547.76</v>
      </c>
      <c r="W130" s="90">
        <f aca="true" t="shared" si="62" ref="W130:W135">+U130-V130</f>
        <v>632556.7300000004</v>
      </c>
      <c r="X130" s="103">
        <f aca="true" t="shared" si="63" ref="X130:X135">IF(V130&lt;0,IF(W130=0,0,IF(OR(V130=0,U130=0),"N.M.",IF(ABS(W130/V130)&gt;=10,"N.M.",W130/(-V130)))),IF(W130=0,0,IF(OR(V130=0,U130=0),"N.M.",IF(ABS(W130/V130)&gt;=10,"N.M.",W130/V130))))</f>
        <v>0.16410660066642954</v>
      </c>
    </row>
    <row r="131" spans="1:24" s="14" customFormat="1" ht="12.75" hidden="1" outlineLevel="2">
      <c r="A131" s="14" t="s">
        <v>718</v>
      </c>
      <c r="B131" s="14" t="s">
        <v>719</v>
      </c>
      <c r="C131" s="54" t="s">
        <v>720</v>
      </c>
      <c r="D131" s="15"/>
      <c r="E131" s="15"/>
      <c r="F131" s="15">
        <v>14067.35</v>
      </c>
      <c r="G131" s="15">
        <v>13371.39</v>
      </c>
      <c r="H131" s="90">
        <f t="shared" si="56"/>
        <v>695.960000000001</v>
      </c>
      <c r="I131" s="103">
        <f t="shared" si="57"/>
        <v>0.05204844073802357</v>
      </c>
      <c r="J131" s="104"/>
      <c r="K131" s="15">
        <v>53474.28</v>
      </c>
      <c r="L131" s="15">
        <v>36125.32</v>
      </c>
      <c r="M131" s="90">
        <f t="shared" si="58"/>
        <v>17348.96</v>
      </c>
      <c r="N131" s="103">
        <f t="shared" si="59"/>
        <v>0.4802437736191679</v>
      </c>
      <c r="O131" s="104"/>
      <c r="P131" s="15">
        <v>19357.350000000002</v>
      </c>
      <c r="Q131" s="15">
        <v>18816.39</v>
      </c>
      <c r="R131" s="90">
        <f t="shared" si="60"/>
        <v>540.9600000000028</v>
      </c>
      <c r="S131" s="103">
        <f t="shared" si="61"/>
        <v>0.028749404109927715</v>
      </c>
      <c r="T131" s="104"/>
      <c r="U131" s="15">
        <v>155404.66</v>
      </c>
      <c r="V131" s="15">
        <v>85039.7</v>
      </c>
      <c r="W131" s="90">
        <f t="shared" si="62"/>
        <v>70364.96</v>
      </c>
      <c r="X131" s="103">
        <f t="shared" si="63"/>
        <v>0.8274365972598682</v>
      </c>
    </row>
    <row r="132" spans="1:24" ht="12.75" hidden="1" outlineLevel="1">
      <c r="A132" s="1" t="s">
        <v>321</v>
      </c>
      <c r="B132" s="9" t="s">
        <v>292</v>
      </c>
      <c r="C132" s="62" t="s">
        <v>383</v>
      </c>
      <c r="D132" s="28"/>
      <c r="E132" s="28"/>
      <c r="F132" s="17">
        <v>363026.01999999996</v>
      </c>
      <c r="G132" s="17">
        <v>307732.99000000005</v>
      </c>
      <c r="H132" s="35">
        <f t="shared" si="56"/>
        <v>55293.02999999991</v>
      </c>
      <c r="I132" s="95">
        <f t="shared" si="57"/>
        <v>0.1796785908459145</v>
      </c>
      <c r="K132" s="17">
        <v>2202157.46</v>
      </c>
      <c r="L132" s="17">
        <v>1911999.05</v>
      </c>
      <c r="M132" s="35">
        <f t="shared" si="58"/>
        <v>290158.4099999999</v>
      </c>
      <c r="N132" s="95">
        <f t="shared" si="59"/>
        <v>0.15175656598783346</v>
      </c>
      <c r="P132" s="17">
        <v>1090200.6400000001</v>
      </c>
      <c r="Q132" s="17">
        <v>936542.63</v>
      </c>
      <c r="R132" s="35">
        <f t="shared" si="60"/>
        <v>153658.01000000013</v>
      </c>
      <c r="S132" s="95">
        <f t="shared" si="61"/>
        <v>0.16406942415424286</v>
      </c>
      <c r="U132" s="17">
        <v>4642509.15</v>
      </c>
      <c r="V132" s="17">
        <v>3939587.4599999995</v>
      </c>
      <c r="W132" s="35">
        <f t="shared" si="62"/>
        <v>702921.6900000009</v>
      </c>
      <c r="X132" s="95">
        <f t="shared" si="63"/>
        <v>0.17842520241954496</v>
      </c>
    </row>
    <row r="133" spans="1:24" s="14" customFormat="1" ht="12.75" hidden="1" outlineLevel="2">
      <c r="A133" s="14" t="s">
        <v>721</v>
      </c>
      <c r="B133" s="14" t="s">
        <v>722</v>
      </c>
      <c r="C133" s="54" t="s">
        <v>723</v>
      </c>
      <c r="D133" s="15"/>
      <c r="E133" s="15"/>
      <c r="F133" s="15">
        <v>21932.386</v>
      </c>
      <c r="G133" s="15">
        <v>20969.789</v>
      </c>
      <c r="H133" s="90">
        <f t="shared" si="56"/>
        <v>962.5969999999979</v>
      </c>
      <c r="I133" s="103">
        <f t="shared" si="57"/>
        <v>0.04590399073638737</v>
      </c>
      <c r="J133" s="104"/>
      <c r="K133" s="15">
        <v>131594.316</v>
      </c>
      <c r="L133" s="15">
        <v>125818.734</v>
      </c>
      <c r="M133" s="90">
        <f t="shared" si="58"/>
        <v>5775.581999999995</v>
      </c>
      <c r="N133" s="103">
        <f t="shared" si="59"/>
        <v>0.045903990736387436</v>
      </c>
      <c r="O133" s="104"/>
      <c r="P133" s="15">
        <v>65797.158</v>
      </c>
      <c r="Q133" s="15">
        <v>62909.367</v>
      </c>
      <c r="R133" s="90">
        <f t="shared" si="60"/>
        <v>2887.7909999999974</v>
      </c>
      <c r="S133" s="103">
        <f t="shared" si="61"/>
        <v>0.045903990736387436</v>
      </c>
      <c r="T133" s="104"/>
      <c r="U133" s="15">
        <v>257413.05</v>
      </c>
      <c r="V133" s="15">
        <v>249227.994</v>
      </c>
      <c r="W133" s="90">
        <f t="shared" si="62"/>
        <v>8185.055999999982</v>
      </c>
      <c r="X133" s="103">
        <f t="shared" si="63"/>
        <v>0.032841639771814646</v>
      </c>
    </row>
    <row r="134" spans="1:24" ht="12.75" hidden="1" outlineLevel="1">
      <c r="A134" s="1" t="s">
        <v>322</v>
      </c>
      <c r="B134" s="9" t="s">
        <v>291</v>
      </c>
      <c r="C134" s="63" t="s">
        <v>384</v>
      </c>
      <c r="D134" s="28"/>
      <c r="E134" s="28"/>
      <c r="F134" s="125">
        <v>21932.386</v>
      </c>
      <c r="G134" s="125">
        <v>20969.789</v>
      </c>
      <c r="H134" s="128">
        <f t="shared" si="56"/>
        <v>962.5969999999979</v>
      </c>
      <c r="I134" s="96">
        <f t="shared" si="57"/>
        <v>0.04590399073638737</v>
      </c>
      <c r="K134" s="125">
        <v>131594.316</v>
      </c>
      <c r="L134" s="125">
        <v>125818.734</v>
      </c>
      <c r="M134" s="128">
        <f t="shared" si="58"/>
        <v>5775.581999999995</v>
      </c>
      <c r="N134" s="96">
        <f t="shared" si="59"/>
        <v>0.045903990736387436</v>
      </c>
      <c r="P134" s="125">
        <v>65797.158</v>
      </c>
      <c r="Q134" s="125">
        <v>62909.367</v>
      </c>
      <c r="R134" s="128">
        <f t="shared" si="60"/>
        <v>2887.7909999999974</v>
      </c>
      <c r="S134" s="96">
        <f t="shared" si="61"/>
        <v>0.045903990736387436</v>
      </c>
      <c r="U134" s="125">
        <v>257413.05</v>
      </c>
      <c r="V134" s="125">
        <v>249227.994</v>
      </c>
      <c r="W134" s="128">
        <f t="shared" si="62"/>
        <v>8185.055999999982</v>
      </c>
      <c r="X134" s="96">
        <f t="shared" si="63"/>
        <v>0.032841639771814646</v>
      </c>
    </row>
    <row r="135" spans="1:24" s="12" customFormat="1" ht="12.75" collapsed="1">
      <c r="A135" s="13" t="s">
        <v>330</v>
      </c>
      <c r="C135" s="80" t="s">
        <v>299</v>
      </c>
      <c r="D135" s="65"/>
      <c r="E135" s="65"/>
      <c r="F135" s="34">
        <v>384958.406</v>
      </c>
      <c r="G135" s="34">
        <v>328702.779</v>
      </c>
      <c r="H135" s="29">
        <f t="shared" si="56"/>
        <v>56255.62700000004</v>
      </c>
      <c r="I135" s="98">
        <f t="shared" si="57"/>
        <v>0.17114436078436696</v>
      </c>
      <c r="J135" s="112" t="s">
        <v>289</v>
      </c>
      <c r="K135" s="34">
        <v>2333751.776</v>
      </c>
      <c r="L135" s="34">
        <v>2037817.784</v>
      </c>
      <c r="M135" s="29">
        <f t="shared" si="58"/>
        <v>295933.9920000001</v>
      </c>
      <c r="N135" s="98">
        <f t="shared" si="59"/>
        <v>0.1452210272790514</v>
      </c>
      <c r="O135" s="112"/>
      <c r="P135" s="34">
        <v>1155997.798</v>
      </c>
      <c r="Q135" s="34">
        <v>999451.997</v>
      </c>
      <c r="R135" s="29">
        <f t="shared" si="60"/>
        <v>156545.80099999998</v>
      </c>
      <c r="S135" s="98">
        <f t="shared" si="61"/>
        <v>0.1566316356062071</v>
      </c>
      <c r="T135" s="112"/>
      <c r="U135" s="34">
        <v>4899922.2</v>
      </c>
      <c r="V135" s="34">
        <v>4188815.454</v>
      </c>
      <c r="W135" s="29">
        <f t="shared" si="62"/>
        <v>711106.7460000003</v>
      </c>
      <c r="X135" s="98">
        <f t="shared" si="63"/>
        <v>0.1697632072382056</v>
      </c>
    </row>
    <row r="136" spans="1:24" ht="0.75" customHeight="1" hidden="1" outlineLevel="1">
      <c r="A136" s="1"/>
      <c r="C136" s="53"/>
      <c r="D136" s="28"/>
      <c r="E136" s="28"/>
      <c r="F136" s="17"/>
      <c r="G136" s="17"/>
      <c r="I136" s="95"/>
      <c r="K136" s="17"/>
      <c r="L136" s="17"/>
      <c r="N136" s="95"/>
      <c r="P136" s="17"/>
      <c r="Q136" s="17"/>
      <c r="S136" s="95"/>
      <c r="U136" s="17"/>
      <c r="V136" s="17"/>
      <c r="X136" s="95"/>
    </row>
    <row r="137" spans="1:24" s="14" customFormat="1" ht="12.75" hidden="1" outlineLevel="2">
      <c r="A137" s="14" t="s">
        <v>724</v>
      </c>
      <c r="B137" s="14" t="s">
        <v>725</v>
      </c>
      <c r="C137" s="54" t="s">
        <v>726</v>
      </c>
      <c r="D137" s="15"/>
      <c r="E137" s="15"/>
      <c r="F137" s="15">
        <v>113047.05</v>
      </c>
      <c r="G137" s="15">
        <v>91286.15000000001</v>
      </c>
      <c r="H137" s="90">
        <f>+F137-G137</f>
        <v>21760.899999999994</v>
      </c>
      <c r="I137" s="103">
        <f>IF(G137&lt;0,IF(H137=0,0,IF(OR(G137=0,F137=0),"N.M.",IF(ABS(H137/G137)&gt;=10,"N.M.",H137/(-G137)))),IF(H137=0,0,IF(OR(G137=0,F137=0),"N.M.",IF(ABS(H137/G137)&gt;=10,"N.M.",H137/G137))))</f>
        <v>0.23838117830579986</v>
      </c>
      <c r="J137" s="104"/>
      <c r="K137" s="15">
        <v>1131129.85</v>
      </c>
      <c r="L137" s="15">
        <v>954553.6900000001</v>
      </c>
      <c r="M137" s="90">
        <f>+K137-L137</f>
        <v>176576.16000000003</v>
      </c>
      <c r="N137" s="103">
        <f>IF(L137&lt;0,IF(M137=0,0,IF(OR(L137=0,K137=0),"N.M.",IF(ABS(M137/L137)&gt;=10,"N.M.",M137/(-L137)))),IF(M137=0,0,IF(OR(L137=0,K137=0),"N.M.",IF(ABS(M137/L137)&gt;=10,"N.M.",M137/L137))))</f>
        <v>0.18498295260898318</v>
      </c>
      <c r="O137" s="104"/>
      <c r="P137" s="15">
        <v>361817.18</v>
      </c>
      <c r="Q137" s="15">
        <v>335342.57</v>
      </c>
      <c r="R137" s="90">
        <f>+P137-Q137</f>
        <v>26474.609999999986</v>
      </c>
      <c r="S137" s="103">
        <f>IF(Q137&lt;0,IF(R137=0,0,IF(OR(Q137=0,P137=0),"N.M.",IF(ABS(R137/Q137)&gt;=10,"N.M.",R137/(-Q137)))),IF(R137=0,0,IF(OR(Q137=0,P137=0),"N.M.",IF(ABS(R137/Q137)&gt;=10,"N.M.",R137/Q137))))</f>
        <v>0.07894795462443073</v>
      </c>
      <c r="T137" s="104"/>
      <c r="U137" s="15">
        <v>2050356.6700000002</v>
      </c>
      <c r="V137" s="15">
        <v>1804741.59</v>
      </c>
      <c r="W137" s="90">
        <f>+U137-V137</f>
        <v>245615.08000000007</v>
      </c>
      <c r="X137" s="103">
        <f>IF(V137&lt;0,IF(W137=0,0,IF(OR(V137=0,U137=0),"N.M.",IF(ABS(W137/V137)&gt;=10,"N.M.",W137/(-V137)))),IF(W137=0,0,IF(OR(V137=0,U137=0),"N.M.",IF(ABS(W137/V137)&gt;=10,"N.M.",W137/V137))))</f>
        <v>0.13609432029546129</v>
      </c>
    </row>
    <row r="138" spans="1:24" s="14" customFormat="1" ht="12.75" hidden="1" outlineLevel="2">
      <c r="A138" s="14" t="s">
        <v>727</v>
      </c>
      <c r="B138" s="14" t="s">
        <v>728</v>
      </c>
      <c r="C138" s="54" t="s">
        <v>729</v>
      </c>
      <c r="D138" s="15"/>
      <c r="E138" s="15"/>
      <c r="F138" s="15">
        <v>40312.54</v>
      </c>
      <c r="G138" s="15">
        <v>42470.520000000004</v>
      </c>
      <c r="H138" s="90">
        <f>+F138-G138</f>
        <v>-2157.980000000003</v>
      </c>
      <c r="I138" s="103">
        <f>IF(G138&lt;0,IF(H138=0,0,IF(OR(G138=0,F138=0),"N.M.",IF(ABS(H138/G138)&gt;=10,"N.M.",H138/(-G138)))),IF(H138=0,0,IF(OR(G138=0,F138=0),"N.M.",IF(ABS(H138/G138)&gt;=10,"N.M.",H138/G138))))</f>
        <v>-0.05081124507069852</v>
      </c>
      <c r="J138" s="104"/>
      <c r="K138" s="15">
        <v>205521.30000000002</v>
      </c>
      <c r="L138" s="15">
        <v>202520.18</v>
      </c>
      <c r="M138" s="90">
        <f>+K138-L138</f>
        <v>3001.1200000000244</v>
      </c>
      <c r="N138" s="103">
        <f>IF(L138&lt;0,IF(M138=0,0,IF(OR(L138=0,K138=0),"N.M.",IF(ABS(M138/L138)&gt;=10,"N.M.",M138/(-L138)))),IF(M138=0,0,IF(OR(L138=0,K138=0),"N.M.",IF(ABS(M138/L138)&gt;=10,"N.M.",M138/L138))))</f>
        <v>0.014818868914692968</v>
      </c>
      <c r="O138" s="104"/>
      <c r="P138" s="15">
        <v>121092.77</v>
      </c>
      <c r="Q138" s="15">
        <v>118639.12</v>
      </c>
      <c r="R138" s="90">
        <f>+P138-Q138</f>
        <v>2453.6500000000087</v>
      </c>
      <c r="S138" s="103">
        <f>IF(Q138&lt;0,IF(R138=0,0,IF(OR(Q138=0,P138=0),"N.M.",IF(ABS(R138/Q138)&gt;=10,"N.M.",R138/(-Q138)))),IF(R138=0,0,IF(OR(Q138=0,P138=0),"N.M.",IF(ABS(R138/Q138)&gt;=10,"N.M.",R138/Q138))))</f>
        <v>0.020681626768640975</v>
      </c>
      <c r="T138" s="104"/>
      <c r="U138" s="15">
        <v>379681.76</v>
      </c>
      <c r="V138" s="15">
        <v>392316.64</v>
      </c>
      <c r="W138" s="90">
        <f>+U138-V138</f>
        <v>-12634.880000000005</v>
      </c>
      <c r="X138" s="103">
        <f>IF(V138&lt;0,IF(W138=0,0,IF(OR(V138=0,U138=0),"N.M.",IF(ABS(W138/V138)&gt;=10,"N.M.",W138/(-V138)))),IF(W138=0,0,IF(OR(V138=0,U138=0),"N.M.",IF(ABS(W138/V138)&gt;=10,"N.M.",W138/V138))))</f>
        <v>-0.032205822317401586</v>
      </c>
    </row>
    <row r="139" spans="1:24" ht="12.75" hidden="1" outlineLevel="1">
      <c r="A139" s="9" t="s">
        <v>323</v>
      </c>
      <c r="B139" s="9" t="s">
        <v>292</v>
      </c>
      <c r="C139" s="62" t="s">
        <v>300</v>
      </c>
      <c r="D139" s="28"/>
      <c r="E139" s="28"/>
      <c r="F139" s="17">
        <v>153359.59</v>
      </c>
      <c r="G139" s="17">
        <v>133756.67</v>
      </c>
      <c r="H139" s="35">
        <f>+F139-G139</f>
        <v>19602.919999999984</v>
      </c>
      <c r="I139" s="95">
        <f>IF(G139&lt;0,IF(H139=0,0,IF(OR(G139=0,F139=0),"N.M.",IF(ABS(H139/G139)&gt;=10,"N.M.",H139/(-G139)))),IF(H139=0,0,IF(OR(G139=0,F139=0),"N.M.",IF(ABS(H139/G139)&gt;=10,"N.M.",H139/G139))))</f>
        <v>0.1465565791971345</v>
      </c>
      <c r="K139" s="17">
        <v>1336651.1500000001</v>
      </c>
      <c r="L139" s="17">
        <v>1157073.87</v>
      </c>
      <c r="M139" s="35">
        <f>+K139-L139</f>
        <v>179577.28000000003</v>
      </c>
      <c r="N139" s="95">
        <f>IF(L139&lt;0,IF(M139=0,0,IF(OR(L139=0,K139=0),"N.M.",IF(ABS(M139/L139)&gt;=10,"N.M.",M139/(-L139)))),IF(M139=0,0,IF(OR(L139=0,K139=0),"N.M.",IF(ABS(M139/L139)&gt;=10,"N.M.",M139/L139))))</f>
        <v>0.15519949473925984</v>
      </c>
      <c r="P139" s="17">
        <v>482909.95</v>
      </c>
      <c r="Q139" s="17">
        <v>453981.69</v>
      </c>
      <c r="R139" s="35">
        <f>+P139-Q139</f>
        <v>28928.26000000001</v>
      </c>
      <c r="S139" s="95">
        <f>IF(Q139&lt;0,IF(R139=0,0,IF(OR(Q139=0,P139=0),"N.M.",IF(ABS(R139/Q139)&gt;=10,"N.M.",R139/(-Q139)))),IF(R139=0,0,IF(OR(Q139=0,P139=0),"N.M.",IF(ABS(R139/Q139)&gt;=10,"N.M.",R139/Q139))))</f>
        <v>0.06372120426266532</v>
      </c>
      <c r="U139" s="17">
        <v>2430038.4299999997</v>
      </c>
      <c r="V139" s="17">
        <v>2197058.23</v>
      </c>
      <c r="W139" s="35">
        <f>+U139-V139</f>
        <v>232980.19999999972</v>
      </c>
      <c r="X139" s="95">
        <f>IF(V139&lt;0,IF(W139=0,0,IF(OR(V139=0,U139=0),"N.M.",IF(ABS(W139/V139)&gt;=10,"N.M.",W139/(-V139)))),IF(W139=0,0,IF(OR(V139=0,U139=0),"N.M.",IF(ABS(W139/V139)&gt;=10,"N.M.",W139/V139))))</f>
        <v>0.10604188674598748</v>
      </c>
    </row>
    <row r="140" spans="1:24" ht="12.75" hidden="1" outlineLevel="1">
      <c r="A140" s="9" t="s">
        <v>324</v>
      </c>
      <c r="B140" s="9" t="s">
        <v>291</v>
      </c>
      <c r="C140" s="63" t="s">
        <v>301</v>
      </c>
      <c r="D140" s="28"/>
      <c r="E140" s="28"/>
      <c r="F140" s="125">
        <v>0</v>
      </c>
      <c r="G140" s="125">
        <v>0</v>
      </c>
      <c r="H140" s="128">
        <f>+F140-G140</f>
        <v>0</v>
      </c>
      <c r="I140" s="96">
        <f>IF(G140&lt;0,IF(H140=0,0,IF(OR(G140=0,F140=0),"N.M.",IF(ABS(H140/G140)&gt;=10,"N.M.",H140/(-G140)))),IF(H140=0,0,IF(OR(G140=0,F140=0),"N.M.",IF(ABS(H140/G140)&gt;=10,"N.M.",H140/G140))))</f>
        <v>0</v>
      </c>
      <c r="K140" s="125">
        <v>0</v>
      </c>
      <c r="L140" s="125">
        <v>0</v>
      </c>
      <c r="M140" s="128">
        <f>+K140-L140</f>
        <v>0</v>
      </c>
      <c r="N140" s="96">
        <f>IF(L140&lt;0,IF(M140=0,0,IF(OR(L140=0,K140=0),"N.M.",IF(ABS(M140/L140)&gt;=10,"N.M.",M140/(-L140)))),IF(M140=0,0,IF(OR(L140=0,K140=0),"N.M.",IF(ABS(M140/L140)&gt;=10,"N.M.",M140/L140))))</f>
        <v>0</v>
      </c>
      <c r="P140" s="125">
        <v>0</v>
      </c>
      <c r="Q140" s="125">
        <v>0</v>
      </c>
      <c r="R140" s="128">
        <f>+P140-Q140</f>
        <v>0</v>
      </c>
      <c r="S140" s="96">
        <f>IF(Q140&lt;0,IF(R140=0,0,IF(OR(Q140=0,P140=0),"N.M.",IF(ABS(R140/Q140)&gt;=10,"N.M.",R140/(-Q140)))),IF(R140=0,0,IF(OR(Q140=0,P140=0),"N.M.",IF(ABS(R140/Q140)&gt;=10,"N.M.",R140/Q140))))</f>
        <v>0</v>
      </c>
      <c r="U140" s="125">
        <v>0</v>
      </c>
      <c r="V140" s="125">
        <v>0</v>
      </c>
      <c r="W140" s="128">
        <f>+U140-V140</f>
        <v>0</v>
      </c>
      <c r="X140" s="96">
        <f>IF(V140&lt;0,IF(W140=0,0,IF(OR(V140=0,U140=0),"N.M.",IF(ABS(W140/V140)&gt;=10,"N.M.",W140/(-V140)))),IF(W140=0,0,IF(OR(V140=0,U140=0),"N.M.",IF(ABS(W140/V140)&gt;=10,"N.M.",W140/V140))))</f>
        <v>0</v>
      </c>
    </row>
    <row r="141" spans="1:24" s="12" customFormat="1" ht="12.75" collapsed="1">
      <c r="A141" s="12" t="s">
        <v>331</v>
      </c>
      <c r="C141" s="80" t="s">
        <v>302</v>
      </c>
      <c r="D141" s="65"/>
      <c r="E141" s="65"/>
      <c r="F141" s="34">
        <v>153359.59</v>
      </c>
      <c r="G141" s="34">
        <v>133756.67</v>
      </c>
      <c r="H141" s="29">
        <f>+F141-G141</f>
        <v>19602.919999999984</v>
      </c>
      <c r="I141" s="98">
        <f>IF(G141&lt;0,IF(H141=0,0,IF(OR(G141=0,F141=0),"N.M.",IF(ABS(H141/G141)&gt;=10,"N.M.",H141/(-G141)))),IF(H141=0,0,IF(OR(G141=0,F141=0),"N.M.",IF(ABS(H141/G141)&gt;=10,"N.M.",H141/G141))))</f>
        <v>0.1465565791971345</v>
      </c>
      <c r="J141" s="112" t="s">
        <v>289</v>
      </c>
      <c r="K141" s="34">
        <v>1336651.1500000001</v>
      </c>
      <c r="L141" s="34">
        <v>1157073.87</v>
      </c>
      <c r="M141" s="29">
        <f>+K141-L141</f>
        <v>179577.28000000003</v>
      </c>
      <c r="N141" s="98">
        <f>IF(L141&lt;0,IF(M141=0,0,IF(OR(L141=0,K141=0),"N.M.",IF(ABS(M141/L141)&gt;=10,"N.M.",M141/(-L141)))),IF(M141=0,0,IF(OR(L141=0,K141=0),"N.M.",IF(ABS(M141/L141)&gt;=10,"N.M.",M141/L141))))</f>
        <v>0.15519949473925984</v>
      </c>
      <c r="O141" s="112"/>
      <c r="P141" s="34">
        <v>482909.95</v>
      </c>
      <c r="Q141" s="34">
        <v>453981.69</v>
      </c>
      <c r="R141" s="29">
        <f>+P141-Q141</f>
        <v>28928.26000000001</v>
      </c>
      <c r="S141" s="98">
        <f>IF(Q141&lt;0,IF(R141=0,0,IF(OR(Q141=0,P141=0),"N.M.",IF(ABS(R141/Q141)&gt;=10,"N.M.",R141/(-Q141)))),IF(R141=0,0,IF(OR(Q141=0,P141=0),"N.M.",IF(ABS(R141/Q141)&gt;=10,"N.M.",R141/Q141))))</f>
        <v>0.06372120426266532</v>
      </c>
      <c r="T141" s="112"/>
      <c r="U141" s="34">
        <v>2430038.43</v>
      </c>
      <c r="V141" s="34">
        <v>2197058.23</v>
      </c>
      <c r="W141" s="29">
        <f>+U141-V141</f>
        <v>232980.2000000002</v>
      </c>
      <c r="X141" s="98">
        <f>IF(V141&lt;0,IF(W141=0,0,IF(OR(V141=0,U141=0),"N.M.",IF(ABS(W141/V141)&gt;=10,"N.M.",W141/(-V141)))),IF(W141=0,0,IF(OR(V141=0,U141=0),"N.M.",IF(ABS(W141/V141)&gt;=10,"N.M.",W141/V141))))</f>
        <v>0.10604188674598769</v>
      </c>
    </row>
    <row r="142" spans="3:24" ht="0.75" customHeight="1" hidden="1" outlineLevel="1">
      <c r="C142" s="53"/>
      <c r="D142" s="28"/>
      <c r="E142" s="28"/>
      <c r="F142" s="17"/>
      <c r="G142" s="17"/>
      <c r="I142" s="95"/>
      <c r="J142" s="112"/>
      <c r="K142" s="17"/>
      <c r="L142" s="17"/>
      <c r="N142" s="95"/>
      <c r="O142" s="112"/>
      <c r="P142" s="17"/>
      <c r="Q142" s="17"/>
      <c r="S142" s="95"/>
      <c r="T142" s="112"/>
      <c r="U142" s="17"/>
      <c r="V142" s="17"/>
      <c r="X142" s="95"/>
    </row>
    <row r="143" spans="1:24" s="14" customFormat="1" ht="12.75" hidden="1" outlineLevel="2">
      <c r="A143" s="14" t="s">
        <v>730</v>
      </c>
      <c r="B143" s="14" t="s">
        <v>731</v>
      </c>
      <c r="C143" s="54" t="s">
        <v>732</v>
      </c>
      <c r="D143" s="15"/>
      <c r="E143" s="15"/>
      <c r="F143" s="15">
        <v>0</v>
      </c>
      <c r="G143" s="15">
        <v>0</v>
      </c>
      <c r="H143" s="90">
        <f>+F143-G143</f>
        <v>0</v>
      </c>
      <c r="I143" s="103">
        <f>IF(G143&lt;0,IF(H143=0,0,IF(OR(G143=0,F143=0),"N.M.",IF(ABS(H143/G143)&gt;=10,"N.M.",H143/(-G143)))),IF(H143=0,0,IF(OR(G143=0,F143=0),"N.M.",IF(ABS(H143/G143)&gt;=10,"N.M.",H143/G143))))</f>
        <v>0</v>
      </c>
      <c r="J143" s="104"/>
      <c r="K143" s="15">
        <v>1503.24</v>
      </c>
      <c r="L143" s="15">
        <v>20094.19</v>
      </c>
      <c r="M143" s="90">
        <f>+K143-L143</f>
        <v>-18590.949999999997</v>
      </c>
      <c r="N143" s="103">
        <f>IF(L143&lt;0,IF(M143=0,0,IF(OR(L143=0,K143=0),"N.M.",IF(ABS(M143/L143)&gt;=10,"N.M.",M143/(-L143)))),IF(M143=0,0,IF(OR(L143=0,K143=0),"N.M.",IF(ABS(M143/L143)&gt;=10,"N.M.",M143/L143))))</f>
        <v>-0.9251903162058286</v>
      </c>
      <c r="O143" s="104"/>
      <c r="P143" s="15">
        <v>0</v>
      </c>
      <c r="Q143" s="15">
        <v>0</v>
      </c>
      <c r="R143" s="90">
        <f>+P143-Q143</f>
        <v>0</v>
      </c>
      <c r="S143" s="103">
        <f>IF(Q143&lt;0,IF(R143=0,0,IF(OR(Q143=0,P143=0),"N.M.",IF(ABS(R143/Q143)&gt;=10,"N.M.",R143/(-Q143)))),IF(R143=0,0,IF(OR(Q143=0,P143=0),"N.M.",IF(ABS(R143/Q143)&gt;=10,"N.M.",R143/Q143))))</f>
        <v>0</v>
      </c>
      <c r="T143" s="104"/>
      <c r="U143" s="15">
        <v>1805673.9200000002</v>
      </c>
      <c r="V143" s="15">
        <v>20094.19</v>
      </c>
      <c r="W143" s="90">
        <f>+U143-V143</f>
        <v>1785579.7300000002</v>
      </c>
      <c r="X143" s="103" t="str">
        <f>IF(V143&lt;0,IF(W143=0,0,IF(OR(V143=0,U143=0),"N.M.",IF(ABS(W143/V143)&gt;=10,"N.M.",W143/(-V143)))),IF(W143=0,0,IF(OR(V143=0,U143=0),"N.M.",IF(ABS(W143/V143)&gt;=10,"N.M.",W143/V143))))</f>
        <v>N.M.</v>
      </c>
    </row>
    <row r="144" spans="1:24" s="1" customFormat="1" ht="12.75" hidden="1" outlineLevel="1">
      <c r="A144" s="1" t="s">
        <v>325</v>
      </c>
      <c r="B144" s="9" t="s">
        <v>292</v>
      </c>
      <c r="C144" s="73" t="s">
        <v>387</v>
      </c>
      <c r="D144" s="35"/>
      <c r="E144" s="35"/>
      <c r="F144" s="128">
        <v>0</v>
      </c>
      <c r="G144" s="128">
        <v>0</v>
      </c>
      <c r="H144" s="128">
        <f>+F144-G144</f>
        <v>0</v>
      </c>
      <c r="I144" s="96">
        <f>IF(G144&lt;0,IF(H144=0,0,IF(OR(G144=0,F144=0),"N.M.",IF(ABS(H144/G144)&gt;=10,"N.M.",H144/(-G144)))),IF(H144=0,0,IF(OR(G144=0,F144=0),"N.M.",IF(ABS(H144/G144)&gt;=10,"N.M.",H144/G144))))</f>
        <v>0</v>
      </c>
      <c r="J144" s="114" t="s">
        <v>289</v>
      </c>
      <c r="K144" s="128">
        <v>1503.24</v>
      </c>
      <c r="L144" s="128">
        <v>20094.19</v>
      </c>
      <c r="M144" s="128">
        <f>+K144-L144</f>
        <v>-18590.949999999997</v>
      </c>
      <c r="N144" s="96">
        <f>IF(L144&lt;0,IF(M144=0,0,IF(OR(L144=0,K144=0),"N.M.",IF(ABS(M144/L144)&gt;=10,"N.M.",M144/(-L144)))),IF(M144=0,0,IF(OR(L144=0,K144=0),"N.M.",IF(ABS(M144/L144)&gt;=10,"N.M.",M144/L144))))</f>
        <v>-0.9251903162058286</v>
      </c>
      <c r="O144" s="114"/>
      <c r="P144" s="128">
        <v>0</v>
      </c>
      <c r="Q144" s="128">
        <v>0</v>
      </c>
      <c r="R144" s="128">
        <f>+P144-Q144</f>
        <v>0</v>
      </c>
      <c r="S144" s="96">
        <f>IF(Q144&lt;0,IF(R144=0,0,IF(OR(Q144=0,P144=0),"N.M.",IF(ABS(R144/Q144)&gt;=10,"N.M.",R144/(-Q144)))),IF(R144=0,0,IF(OR(Q144=0,P144=0),"N.M.",IF(ABS(R144/Q144)&gt;=10,"N.M.",R144/Q144))))</f>
        <v>0</v>
      </c>
      <c r="T144" s="114"/>
      <c r="U144" s="128">
        <v>1805673.9200000002</v>
      </c>
      <c r="V144" s="128">
        <v>20094.19</v>
      </c>
      <c r="W144" s="128">
        <f>+U144-V144</f>
        <v>1785579.7300000002</v>
      </c>
      <c r="X144" s="96" t="str">
        <f>IF(V144&lt;0,IF(W144=0,0,IF(OR(V144=0,U144=0),"N.M.",IF(ABS(W144/V144)&gt;=10,"N.M.",W144/(-V144)))),IF(W144=0,0,IF(OR(V144=0,U144=0),"N.M.",IF(ABS(W144/V144)&gt;=10,"N.M.",W144/V144))))</f>
        <v>N.M.</v>
      </c>
    </row>
    <row r="145" spans="1:24" s="13" customFormat="1" ht="12.75" collapsed="1">
      <c r="A145" s="13" t="s">
        <v>332</v>
      </c>
      <c r="B145" s="12"/>
      <c r="C145" s="81" t="s">
        <v>387</v>
      </c>
      <c r="D145" s="29"/>
      <c r="E145" s="29"/>
      <c r="F145" s="129">
        <v>0</v>
      </c>
      <c r="G145" s="129">
        <v>0</v>
      </c>
      <c r="H145" s="129">
        <f>+F145-G145</f>
        <v>0</v>
      </c>
      <c r="I145" s="99">
        <f>IF(G145&lt;0,IF(H145=0,0,IF(OR(G145=0,F145=0),"N.M.",IF(ABS(H145/G145)&gt;=10,"N.M.",H145/(-G145)))),IF(H145=0,0,IF(OR(G145=0,F145=0),"N.M.",IF(ABS(H145/G145)&gt;=10,"N.M.",H145/G145))))</f>
        <v>0</v>
      </c>
      <c r="J145" s="115" t="s">
        <v>289</v>
      </c>
      <c r="K145" s="129">
        <v>1503.24</v>
      </c>
      <c r="L145" s="129">
        <v>20094.19</v>
      </c>
      <c r="M145" s="129">
        <f>+K145-L145</f>
        <v>-18590.949999999997</v>
      </c>
      <c r="N145" s="99">
        <f>IF(L145&lt;0,IF(M145=0,0,IF(OR(L145=0,K145=0),"N.M.",IF(ABS(M145/L145)&gt;=10,"N.M.",M145/(-L145)))),IF(M145=0,0,IF(OR(L145=0,K145=0),"N.M.",IF(ABS(M145/L145)&gt;=10,"N.M.",M145/L145))))</f>
        <v>-0.9251903162058286</v>
      </c>
      <c r="O145" s="115"/>
      <c r="P145" s="129">
        <v>0</v>
      </c>
      <c r="Q145" s="129">
        <v>0</v>
      </c>
      <c r="R145" s="129">
        <f>+P145-Q145</f>
        <v>0</v>
      </c>
      <c r="S145" s="99">
        <f>IF(Q145&lt;0,IF(R145=0,0,IF(OR(Q145=0,P145=0),"N.M.",IF(ABS(R145/Q145)&gt;=10,"N.M.",R145/(-Q145)))),IF(R145=0,0,IF(OR(Q145=0,P145=0),"N.M.",IF(ABS(R145/Q145)&gt;=10,"N.M.",R145/Q145))))</f>
        <v>0</v>
      </c>
      <c r="T145" s="115"/>
      <c r="U145" s="129">
        <v>1805673.9200000002</v>
      </c>
      <c r="V145" s="129">
        <v>20094.19</v>
      </c>
      <c r="W145" s="129">
        <f>+U145-V145</f>
        <v>1785579.7300000002</v>
      </c>
      <c r="X145" s="99" t="str">
        <f>IF(V145&lt;0,IF(W145=0,0,IF(OR(V145=0,U145=0),"N.M.",IF(ABS(W145/V145)&gt;=10,"N.M.",W145/(-V145)))),IF(W145=0,0,IF(OR(V145=0,U145=0),"N.M.",IF(ABS(W145/V145)&gt;=10,"N.M.",W145/V145))))</f>
        <v>N.M.</v>
      </c>
    </row>
    <row r="146" spans="1:24" s="13" customFormat="1" ht="12.75">
      <c r="A146" s="13" t="s">
        <v>215</v>
      </c>
      <c r="B146" s="11"/>
      <c r="C146" s="60" t="s">
        <v>327</v>
      </c>
      <c r="D146" s="29"/>
      <c r="E146" s="29"/>
      <c r="F146" s="29">
        <v>67664666.935</v>
      </c>
      <c r="G146" s="29">
        <v>55594349.309</v>
      </c>
      <c r="H146" s="29">
        <f>+F146-G146</f>
        <v>12070317.626000002</v>
      </c>
      <c r="I146" s="98">
        <f>IF(G146&lt;0,IF(H146=0,0,IF(OR(G146=0,F146=0),"N.M.",IF(ABS(H146/G146)&gt;=10,"N.M.",H146/(-G146)))),IF(H146=0,0,IF(OR(G146=0,F146=0),"N.M.",IF(ABS(H146/G146)&gt;=10,"N.M.",H146/G146))))</f>
        <v>0.21711410918602073</v>
      </c>
      <c r="J146" s="115" t="s">
        <v>289</v>
      </c>
      <c r="K146" s="29">
        <v>376232253.1560001</v>
      </c>
      <c r="L146" s="29">
        <v>324994335.24600005</v>
      </c>
      <c r="M146" s="29">
        <f>+K146-L146</f>
        <v>51237917.910000026</v>
      </c>
      <c r="N146" s="98">
        <f>IF(L146&lt;0,IF(M146=0,0,IF(OR(L146=0,K146=0),"N.M.",IF(ABS(M146/L146)&gt;=10,"N.M.",M146/(-L146)))),IF(M146=0,0,IF(OR(L146=0,K146=0),"N.M.",IF(ABS(M146/L146)&gt;=10,"N.M.",M146/L146))))</f>
        <v>0.15765788000955827</v>
      </c>
      <c r="O146" s="115"/>
      <c r="P146" s="29">
        <v>177700134.238</v>
      </c>
      <c r="Q146" s="29">
        <v>143559294.206</v>
      </c>
      <c r="R146" s="29">
        <f>+P146-Q146</f>
        <v>34140840.032000005</v>
      </c>
      <c r="S146" s="98">
        <f>IF(Q146&lt;0,IF(R146=0,0,IF(OR(Q146=0,P146=0),"N.M.",IF(ABS(R146/Q146)&gt;=10,"N.M.",R146/(-Q146)))),IF(R146=0,0,IF(OR(Q146=0,P146=0),"N.M.",IF(ABS(R146/Q146)&gt;=10,"N.M.",R146/Q146))))</f>
        <v>0.23781699555453167</v>
      </c>
      <c r="T146" s="115"/>
      <c r="U146" s="29">
        <v>762274310.5</v>
      </c>
      <c r="V146" s="29">
        <v>633310630.816</v>
      </c>
      <c r="W146" s="29">
        <f>+U146-V146</f>
        <v>128963679.68400002</v>
      </c>
      <c r="X146" s="98">
        <f>IF(V146&lt;0,IF(W146=0,0,IF(OR(V146=0,U146=0),"N.M.",IF(ABS(W146/V146)&gt;=10,"N.M.",W146/(-V146)))),IF(W146=0,0,IF(OR(V146=0,U146=0),"N.M.",IF(ABS(W146/V146)&gt;=10,"N.M.",W146/V146))))</f>
        <v>0.20363416214541438</v>
      </c>
    </row>
    <row r="147" spans="1:24" s="13" customFormat="1" ht="12.75">
      <c r="A147" s="1"/>
      <c r="B147" s="11"/>
      <c r="C147" s="60"/>
      <c r="D147" s="29"/>
      <c r="E147" s="29"/>
      <c r="F147" s="29"/>
      <c r="G147" s="29"/>
      <c r="H147" s="35"/>
      <c r="I147" s="95"/>
      <c r="J147" s="115"/>
      <c r="K147" s="29"/>
      <c r="L147" s="29"/>
      <c r="M147" s="35"/>
      <c r="N147" s="95"/>
      <c r="O147" s="115"/>
      <c r="P147" s="29"/>
      <c r="Q147" s="29"/>
      <c r="R147" s="35"/>
      <c r="S147" s="95"/>
      <c r="T147" s="115"/>
      <c r="U147" s="29"/>
      <c r="V147" s="29"/>
      <c r="W147" s="35"/>
      <c r="X147" s="95"/>
    </row>
    <row r="148" spans="2:24" s="30" customFormat="1" ht="4.5" customHeight="1" hidden="1" outlineLevel="1">
      <c r="B148" s="31"/>
      <c r="C148" s="58"/>
      <c r="D148" s="33"/>
      <c r="E148" s="33"/>
      <c r="F148" s="36"/>
      <c r="G148" s="36"/>
      <c r="H148" s="36"/>
      <c r="I148" s="100"/>
      <c r="J148" s="116"/>
      <c r="K148" s="36"/>
      <c r="L148" s="36"/>
      <c r="M148" s="36"/>
      <c r="N148" s="100"/>
      <c r="O148" s="116"/>
      <c r="P148" s="36"/>
      <c r="Q148" s="36"/>
      <c r="R148" s="36"/>
      <c r="S148" s="100"/>
      <c r="T148" s="116"/>
      <c r="U148" s="36"/>
      <c r="V148" s="36"/>
      <c r="W148" s="36"/>
      <c r="X148" s="100"/>
    </row>
    <row r="149" spans="1:24" s="14" customFormat="1" ht="12.75" hidden="1" outlineLevel="2">
      <c r="A149" s="14" t="s">
        <v>733</v>
      </c>
      <c r="B149" s="14" t="s">
        <v>734</v>
      </c>
      <c r="C149" s="54" t="s">
        <v>259</v>
      </c>
      <c r="D149" s="15"/>
      <c r="E149" s="15"/>
      <c r="F149" s="15">
        <v>5917.28</v>
      </c>
      <c r="G149" s="15">
        <v>125649.94</v>
      </c>
      <c r="H149" s="90">
        <f aca="true" t="shared" si="64" ref="H149:H154">+F149-G149</f>
        <v>-119732.66</v>
      </c>
      <c r="I149" s="103">
        <f aca="true" t="shared" si="65" ref="I149:I154">IF(G149&lt;0,IF(H149=0,0,IF(OR(G149=0,F149=0),"N.M.",IF(ABS(H149/G149)&gt;=10,"N.M.",H149/(-G149)))),IF(H149=0,0,IF(OR(G149=0,F149=0),"N.M.",IF(ABS(H149/G149)&gt;=10,"N.M.",H149/G149))))</f>
        <v>-0.9529066229558089</v>
      </c>
      <c r="J149" s="104"/>
      <c r="K149" s="15">
        <v>308369.59</v>
      </c>
      <c r="L149" s="15">
        <v>269999.9</v>
      </c>
      <c r="M149" s="90">
        <f aca="true" t="shared" si="66" ref="M149:M154">+K149-L149</f>
        <v>38369.69</v>
      </c>
      <c r="N149" s="103">
        <f aca="true" t="shared" si="67" ref="N149:N154">IF(L149&lt;0,IF(M149=0,0,IF(OR(L149=0,K149=0),"N.M.",IF(ABS(M149/L149)&gt;=10,"N.M.",M149/(-L149)))),IF(M149=0,0,IF(OR(L149=0,K149=0),"N.M.",IF(ABS(M149/L149)&gt;=10,"N.M.",M149/L149))))</f>
        <v>0.14211001559630207</v>
      </c>
      <c r="O149" s="104"/>
      <c r="P149" s="15">
        <v>250813.7</v>
      </c>
      <c r="Q149" s="15">
        <v>174650.33000000002</v>
      </c>
      <c r="R149" s="90">
        <f aca="true" t="shared" si="68" ref="R149:R154">+P149-Q149</f>
        <v>76163.37</v>
      </c>
      <c r="S149" s="103">
        <f aca="true" t="shared" si="69" ref="S149:S154">IF(Q149&lt;0,IF(R149=0,0,IF(OR(Q149=0,P149=0),"N.M.",IF(ABS(R149/Q149)&gt;=10,"N.M.",R149/(-Q149)))),IF(R149=0,0,IF(OR(Q149=0,P149=0),"N.M.",IF(ABS(R149/Q149)&gt;=10,"N.M.",R149/Q149))))</f>
        <v>0.4360906160326178</v>
      </c>
      <c r="T149" s="104"/>
      <c r="U149" s="15">
        <v>640709.201</v>
      </c>
      <c r="V149" s="15">
        <v>722318.4</v>
      </c>
      <c r="W149" s="90">
        <f aca="true" t="shared" si="70" ref="W149:W154">+U149-V149</f>
        <v>-81609.19900000002</v>
      </c>
      <c r="X149" s="103">
        <f aca="true" t="shared" si="71" ref="X149:X154">IF(V149&lt;0,IF(W149=0,0,IF(OR(V149=0,U149=0),"N.M.",IF(ABS(W149/V149)&gt;=10,"N.M.",W149/(-V149)))),IF(W149=0,0,IF(OR(V149=0,U149=0),"N.M.",IF(ABS(W149/V149)&gt;=10,"N.M.",W149/V149))))</f>
        <v>-0.11298230669466543</v>
      </c>
    </row>
    <row r="150" spans="1:24" s="14" customFormat="1" ht="12.75" hidden="1" outlineLevel="2">
      <c r="A150" s="14" t="s">
        <v>735</v>
      </c>
      <c r="B150" s="14" t="s">
        <v>736</v>
      </c>
      <c r="C150" s="54" t="s">
        <v>737</v>
      </c>
      <c r="D150" s="15"/>
      <c r="E150" s="15"/>
      <c r="F150" s="15">
        <v>17251024</v>
      </c>
      <c r="G150" s="15">
        <v>15883975.03</v>
      </c>
      <c r="H150" s="90">
        <f t="shared" si="64"/>
        <v>1367048.9700000007</v>
      </c>
      <c r="I150" s="103">
        <f t="shared" si="65"/>
        <v>0.08606466375186694</v>
      </c>
      <c r="J150" s="104"/>
      <c r="K150" s="15">
        <v>100183792.63</v>
      </c>
      <c r="L150" s="15">
        <v>81326194.1</v>
      </c>
      <c r="M150" s="90">
        <f t="shared" si="66"/>
        <v>18857598.53</v>
      </c>
      <c r="N150" s="103">
        <f t="shared" si="67"/>
        <v>0.23187607312365308</v>
      </c>
      <c r="O150" s="104"/>
      <c r="P150" s="15">
        <v>46723906.99</v>
      </c>
      <c r="Q150" s="15">
        <v>33190239.47</v>
      </c>
      <c r="R150" s="90">
        <f t="shared" si="68"/>
        <v>13533667.520000003</v>
      </c>
      <c r="S150" s="103">
        <f t="shared" si="69"/>
        <v>0.40776046621274964</v>
      </c>
      <c r="T150" s="104"/>
      <c r="U150" s="15">
        <v>188168243.07</v>
      </c>
      <c r="V150" s="15">
        <v>157043803.19</v>
      </c>
      <c r="W150" s="90">
        <f t="shared" si="70"/>
        <v>31124439.879999995</v>
      </c>
      <c r="X150" s="103">
        <f t="shared" si="71"/>
        <v>0.19818954487713203</v>
      </c>
    </row>
    <row r="151" spans="1:24" s="14" customFormat="1" ht="12.75" hidden="1" outlineLevel="2">
      <c r="A151" s="14" t="s">
        <v>738</v>
      </c>
      <c r="B151" s="14" t="s">
        <v>739</v>
      </c>
      <c r="C151" s="54" t="s">
        <v>740</v>
      </c>
      <c r="D151" s="15"/>
      <c r="E151" s="15"/>
      <c r="F151" s="15">
        <v>286744.93</v>
      </c>
      <c r="G151" s="15">
        <v>261865.73</v>
      </c>
      <c r="H151" s="90">
        <f t="shared" si="64"/>
        <v>24879.199999999983</v>
      </c>
      <c r="I151" s="103">
        <f t="shared" si="65"/>
        <v>0.09500746814025639</v>
      </c>
      <c r="J151" s="104"/>
      <c r="K151" s="15">
        <v>1510745.73</v>
      </c>
      <c r="L151" s="15">
        <v>1514803.84</v>
      </c>
      <c r="M151" s="90">
        <f t="shared" si="66"/>
        <v>-4058.1100000001024</v>
      </c>
      <c r="N151" s="103">
        <f t="shared" si="67"/>
        <v>-0.0026789673308460203</v>
      </c>
      <c r="O151" s="104"/>
      <c r="P151" s="15">
        <v>723386.12</v>
      </c>
      <c r="Q151" s="15">
        <v>557301.24</v>
      </c>
      <c r="R151" s="90">
        <f t="shared" si="68"/>
        <v>166084.88</v>
      </c>
      <c r="S151" s="103">
        <f t="shared" si="69"/>
        <v>0.2980163474963738</v>
      </c>
      <c r="T151" s="104"/>
      <c r="U151" s="15">
        <v>3385100.42</v>
      </c>
      <c r="V151" s="15">
        <v>2731728.4400000004</v>
      </c>
      <c r="W151" s="90">
        <f t="shared" si="70"/>
        <v>653371.9799999995</v>
      </c>
      <c r="X151" s="103">
        <f t="shared" si="71"/>
        <v>0.23917896465579844</v>
      </c>
    </row>
    <row r="152" spans="1:24" s="14" customFormat="1" ht="12.75" hidden="1" outlineLevel="2">
      <c r="A152" s="14" t="s">
        <v>741</v>
      </c>
      <c r="B152" s="14" t="s">
        <v>742</v>
      </c>
      <c r="C152" s="54" t="s">
        <v>743</v>
      </c>
      <c r="D152" s="15"/>
      <c r="E152" s="15"/>
      <c r="F152" s="15">
        <v>1022480</v>
      </c>
      <c r="G152" s="15">
        <v>-340060</v>
      </c>
      <c r="H152" s="90">
        <f t="shared" si="64"/>
        <v>1362540</v>
      </c>
      <c r="I152" s="103">
        <f t="shared" si="65"/>
        <v>4.006763512321355</v>
      </c>
      <c r="J152" s="104"/>
      <c r="K152" s="15">
        <v>66656</v>
      </c>
      <c r="L152" s="15">
        <v>-379706</v>
      </c>
      <c r="M152" s="90">
        <f t="shared" si="66"/>
        <v>446362</v>
      </c>
      <c r="N152" s="103">
        <f t="shared" si="67"/>
        <v>1.1755463437501645</v>
      </c>
      <c r="O152" s="104"/>
      <c r="P152" s="15">
        <v>-889213</v>
      </c>
      <c r="Q152" s="15">
        <v>-2044250</v>
      </c>
      <c r="R152" s="90">
        <f t="shared" si="68"/>
        <v>1155037</v>
      </c>
      <c r="S152" s="103">
        <f t="shared" si="69"/>
        <v>0.5650174880763116</v>
      </c>
      <c r="T152" s="104"/>
      <c r="U152" s="15">
        <v>-476419</v>
      </c>
      <c r="V152" s="15">
        <v>5546942.15</v>
      </c>
      <c r="W152" s="90">
        <f t="shared" si="70"/>
        <v>-6023361.15</v>
      </c>
      <c r="X152" s="103">
        <f t="shared" si="71"/>
        <v>-1.0858885827752864</v>
      </c>
    </row>
    <row r="153" spans="1:24" s="14" customFormat="1" ht="12.75" hidden="1" outlineLevel="2">
      <c r="A153" s="14" t="s">
        <v>744</v>
      </c>
      <c r="B153" s="14" t="s">
        <v>745</v>
      </c>
      <c r="C153" s="54" t="s">
        <v>746</v>
      </c>
      <c r="D153" s="15"/>
      <c r="E153" s="15"/>
      <c r="F153" s="15">
        <v>0</v>
      </c>
      <c r="G153" s="15">
        <v>-1</v>
      </c>
      <c r="H153" s="90">
        <f t="shared" si="64"/>
        <v>1</v>
      </c>
      <c r="I153" s="103" t="str">
        <f t="shared" si="65"/>
        <v>N.M.</v>
      </c>
      <c r="J153" s="104"/>
      <c r="K153" s="15">
        <v>0</v>
      </c>
      <c r="L153" s="15">
        <v>-1</v>
      </c>
      <c r="M153" s="90">
        <f t="shared" si="66"/>
        <v>1</v>
      </c>
      <c r="N153" s="103" t="str">
        <f t="shared" si="67"/>
        <v>N.M.</v>
      </c>
      <c r="O153" s="104"/>
      <c r="P153" s="15">
        <v>0</v>
      </c>
      <c r="Q153" s="15">
        <v>-1</v>
      </c>
      <c r="R153" s="90">
        <f t="shared" si="68"/>
        <v>1</v>
      </c>
      <c r="S153" s="103" t="str">
        <f t="shared" si="69"/>
        <v>N.M.</v>
      </c>
      <c r="T153" s="104"/>
      <c r="U153" s="15">
        <v>1</v>
      </c>
      <c r="V153" s="15">
        <v>-1</v>
      </c>
      <c r="W153" s="90">
        <f t="shared" si="70"/>
        <v>2</v>
      </c>
      <c r="X153" s="103">
        <f t="shared" si="71"/>
        <v>2</v>
      </c>
    </row>
    <row r="154" spans="1:24" s="14" customFormat="1" ht="12.75" hidden="1" outlineLevel="2">
      <c r="A154" s="14" t="s">
        <v>747</v>
      </c>
      <c r="B154" s="14" t="s">
        <v>748</v>
      </c>
      <c r="C154" s="54" t="s">
        <v>749</v>
      </c>
      <c r="D154" s="15"/>
      <c r="E154" s="15"/>
      <c r="F154" s="15">
        <v>428255.13</v>
      </c>
      <c r="G154" s="15">
        <v>109055.15000000001</v>
      </c>
      <c r="H154" s="90">
        <f t="shared" si="64"/>
        <v>319199.98</v>
      </c>
      <c r="I154" s="103">
        <f t="shared" si="65"/>
        <v>2.926959249517331</v>
      </c>
      <c r="J154" s="104"/>
      <c r="K154" s="15">
        <v>1353351.55</v>
      </c>
      <c r="L154" s="15">
        <v>661247.21</v>
      </c>
      <c r="M154" s="90">
        <f t="shared" si="66"/>
        <v>692104.3400000001</v>
      </c>
      <c r="N154" s="103">
        <f t="shared" si="67"/>
        <v>1.0466650437738712</v>
      </c>
      <c r="O154" s="104"/>
      <c r="P154" s="15">
        <v>929759.0800000001</v>
      </c>
      <c r="Q154" s="15">
        <v>572010.13</v>
      </c>
      <c r="R154" s="90">
        <f t="shared" si="68"/>
        <v>357748.95000000007</v>
      </c>
      <c r="S154" s="103">
        <f t="shared" si="69"/>
        <v>0.6254241511422185</v>
      </c>
      <c r="T154" s="104"/>
      <c r="U154" s="15">
        <v>2316433.77</v>
      </c>
      <c r="V154" s="15">
        <v>1784122.0999999999</v>
      </c>
      <c r="W154" s="90">
        <f t="shared" si="70"/>
        <v>532311.6700000002</v>
      </c>
      <c r="X154" s="103">
        <f t="shared" si="71"/>
        <v>0.29836056063651706</v>
      </c>
    </row>
    <row r="155" spans="1:24" ht="12.75" hidden="1" outlineLevel="1">
      <c r="A155" s="9" t="s">
        <v>395</v>
      </c>
      <c r="C155" s="66" t="s">
        <v>333</v>
      </c>
      <c r="D155" s="28"/>
      <c r="E155" s="28"/>
      <c r="F155" s="17">
        <v>18994421.34</v>
      </c>
      <c r="G155" s="17">
        <v>16040484.85</v>
      </c>
      <c r="H155" s="35">
        <f>+F155-G155</f>
        <v>2953936.49</v>
      </c>
      <c r="I155" s="95">
        <f>IF(G155&lt;0,IF(H155=0,0,IF(OR(G155=0,F155=0),"N.M.",IF(ABS(H155/G155)&gt;=10,"N.M.",H155/(-G155)))),IF(H155=0,0,IF(OR(G155=0,F155=0),"N.M.",IF(ABS(H155/G155)&gt;=10,"N.M.",H155/G155))))</f>
        <v>0.18415506249488464</v>
      </c>
      <c r="K155" s="17">
        <v>103422915.5</v>
      </c>
      <c r="L155" s="17">
        <v>83392538.05</v>
      </c>
      <c r="M155" s="35">
        <f>+K155-L155</f>
        <v>20030377.450000003</v>
      </c>
      <c r="N155" s="95">
        <f>IF(L155&lt;0,IF(M155=0,0,IF(OR(L155=0,K155=0),"N.M.",IF(ABS(M155/L155)&gt;=10,"N.M.",M155/(-L155)))),IF(M155=0,0,IF(OR(L155=0,K155=0),"N.M.",IF(ABS(M155/L155)&gt;=10,"N.M.",M155/L155))))</f>
        <v>0.24019388207120293</v>
      </c>
      <c r="P155" s="17">
        <v>47738652.89</v>
      </c>
      <c r="Q155" s="17">
        <v>32449950.169999998</v>
      </c>
      <c r="R155" s="35">
        <f>+P155-Q155</f>
        <v>15288702.720000003</v>
      </c>
      <c r="S155" s="95">
        <f>IF(Q155&lt;0,IF(R155=0,0,IF(OR(Q155=0,P155=0),"N.M.",IF(ABS(R155/Q155)&gt;=10,"N.M.",R155/(-Q155)))),IF(R155=0,0,IF(OR(Q155=0,P155=0),"N.M.",IF(ABS(R155/Q155)&gt;=10,"N.M.",R155/Q155))))</f>
        <v>0.47114718635637287</v>
      </c>
      <c r="U155" s="17">
        <v>194034068.461</v>
      </c>
      <c r="V155" s="17">
        <v>167828913.28000003</v>
      </c>
      <c r="W155" s="35">
        <f>+U155-V155</f>
        <v>26205155.180999964</v>
      </c>
      <c r="X155" s="95">
        <f>IF(V155&lt;0,IF(W155=0,0,IF(OR(V155=0,U155=0),"N.M.",IF(ABS(W155/V155)&gt;=10,"N.M.",W155/(-V155)))),IF(W155=0,0,IF(OR(V155=0,U155=0),"N.M.",IF(ABS(W155/V155)&gt;=10,"N.M.",W155/V155))))</f>
        <v>0.15614207748148962</v>
      </c>
    </row>
    <row r="156" spans="1:24" ht="12.75" hidden="1" outlineLevel="1">
      <c r="A156" s="9" t="s">
        <v>396</v>
      </c>
      <c r="C156" s="66" t="s">
        <v>334</v>
      </c>
      <c r="D156" s="28"/>
      <c r="E156" s="28"/>
      <c r="F156" s="17">
        <v>0</v>
      </c>
      <c r="G156" s="17">
        <v>0</v>
      </c>
      <c r="H156" s="35">
        <f>+F156-G156</f>
        <v>0</v>
      </c>
      <c r="I156" s="95">
        <f>IF(G156&lt;0,IF(H156=0,0,IF(OR(G156=0,F156=0),"N.M.",IF(ABS(H156/G156)&gt;=10,"N.M.",H156/(-G156)))),IF(H156=0,0,IF(OR(G156=0,F156=0),"N.M.",IF(ABS(H156/G156)&gt;=10,"N.M.",H156/G156))))</f>
        <v>0</v>
      </c>
      <c r="K156" s="17">
        <v>0</v>
      </c>
      <c r="L156" s="17">
        <v>0</v>
      </c>
      <c r="M156" s="35">
        <f>+K156-L156</f>
        <v>0</v>
      </c>
      <c r="N156" s="95">
        <f>IF(L156&lt;0,IF(M156=0,0,IF(OR(L156=0,K156=0),"N.M.",IF(ABS(M156/L156)&gt;=10,"N.M.",M156/(-L156)))),IF(M156=0,0,IF(OR(L156=0,K156=0),"N.M.",IF(ABS(M156/L156)&gt;=10,"N.M.",M156/L156))))</f>
        <v>0</v>
      </c>
      <c r="P156" s="17">
        <v>0</v>
      </c>
      <c r="Q156" s="17">
        <v>0</v>
      </c>
      <c r="R156" s="35">
        <f>+P156-Q156</f>
        <v>0</v>
      </c>
      <c r="S156" s="95">
        <f>IF(Q156&lt;0,IF(R156=0,0,IF(OR(Q156=0,P156=0),"N.M.",IF(ABS(R156/Q156)&gt;=10,"N.M.",R156/(-Q156)))),IF(R156=0,0,IF(OR(Q156=0,P156=0),"N.M.",IF(ABS(R156/Q156)&gt;=10,"N.M.",R156/Q156))))</f>
        <v>0</v>
      </c>
      <c r="U156" s="17">
        <v>0</v>
      </c>
      <c r="V156" s="17">
        <v>0</v>
      </c>
      <c r="W156" s="35">
        <f>+U156-V156</f>
        <v>0</v>
      </c>
      <c r="X156" s="95">
        <f>IF(V156&lt;0,IF(W156=0,0,IF(OR(V156=0,U156=0),"N.M.",IF(ABS(W156/V156)&gt;=10,"N.M.",W156/(-V156)))),IF(W156=0,0,IF(OR(V156=0,U156=0),"N.M.",IF(ABS(W156/V156)&gt;=10,"N.M.",W156/V156))))</f>
        <v>0</v>
      </c>
    </row>
    <row r="157" spans="1:24" ht="12.75" hidden="1" outlineLevel="1">
      <c r="A157" s="9" t="s">
        <v>397</v>
      </c>
      <c r="C157" s="66" t="s">
        <v>335</v>
      </c>
      <c r="D157" s="28"/>
      <c r="E157" s="28"/>
      <c r="F157" s="17">
        <v>0</v>
      </c>
      <c r="G157" s="17">
        <v>0</v>
      </c>
      <c r="H157" s="35">
        <f>+F157-G157</f>
        <v>0</v>
      </c>
      <c r="I157" s="95">
        <f>IF(G157&lt;0,IF(H157=0,0,IF(OR(G157=0,F157=0),"N.M.",IF(ABS(H157/G157)&gt;=10,"N.M.",H157/(-G157)))),IF(H157=0,0,IF(OR(G157=0,F157=0),"N.M.",IF(ABS(H157/G157)&gt;=10,"N.M.",H157/G157))))</f>
        <v>0</v>
      </c>
      <c r="K157" s="17">
        <v>0</v>
      </c>
      <c r="L157" s="17">
        <v>0</v>
      </c>
      <c r="M157" s="35">
        <f>+K157-L157</f>
        <v>0</v>
      </c>
      <c r="N157" s="95">
        <f>IF(L157&lt;0,IF(M157=0,0,IF(OR(L157=0,K157=0),"N.M.",IF(ABS(M157/L157)&gt;=10,"N.M.",M157/(-L157)))),IF(M157=0,0,IF(OR(L157=0,K157=0),"N.M.",IF(ABS(M157/L157)&gt;=10,"N.M.",M157/L157))))</f>
        <v>0</v>
      </c>
      <c r="P157" s="17">
        <v>0</v>
      </c>
      <c r="Q157" s="17">
        <v>0</v>
      </c>
      <c r="R157" s="35">
        <f>+P157-Q157</f>
        <v>0</v>
      </c>
      <c r="S157" s="95">
        <f>IF(Q157&lt;0,IF(R157=0,0,IF(OR(Q157=0,P157=0),"N.M.",IF(ABS(R157/Q157)&gt;=10,"N.M.",R157/(-Q157)))),IF(R157=0,0,IF(OR(Q157=0,P157=0),"N.M.",IF(ABS(R157/Q157)&gt;=10,"N.M.",R157/Q157))))</f>
        <v>0</v>
      </c>
      <c r="U157" s="17">
        <v>0</v>
      </c>
      <c r="V157" s="17">
        <v>0</v>
      </c>
      <c r="W157" s="35">
        <f>+U157-V157</f>
        <v>0</v>
      </c>
      <c r="X157" s="95">
        <f>IF(V157&lt;0,IF(W157=0,0,IF(OR(V157=0,U157=0),"N.M.",IF(ABS(W157/V157)&gt;=10,"N.M.",W157/(-V157)))),IF(W157=0,0,IF(OR(V157=0,U157=0),"N.M.",IF(ABS(W157/V157)&gt;=10,"N.M.",W157/V157))))</f>
        <v>0</v>
      </c>
    </row>
    <row r="158" spans="1:24" s="13" customFormat="1" ht="12.75" collapsed="1">
      <c r="A158" s="13" t="s">
        <v>398</v>
      </c>
      <c r="B158" s="11"/>
      <c r="C158" s="56" t="s">
        <v>259</v>
      </c>
      <c r="D158" s="29"/>
      <c r="E158" s="29"/>
      <c r="F158" s="29">
        <v>18994421.34</v>
      </c>
      <c r="G158" s="29">
        <v>16040484.85</v>
      </c>
      <c r="H158" s="29">
        <f>+F158-G158</f>
        <v>2953936.49</v>
      </c>
      <c r="I158" s="98">
        <f>IF(G158&lt;0,IF(H158=0,0,IF(OR(G158=0,F158=0),"N.M.",IF(ABS(H158/G158)&gt;=10,"N.M.",H158/(-G158)))),IF(H158=0,0,IF(OR(G158=0,F158=0),"N.M.",IF(ABS(H158/G158)&gt;=10,"N.M.",H158/G158))))</f>
        <v>0.18415506249488464</v>
      </c>
      <c r="J158" s="115"/>
      <c r="K158" s="29">
        <v>103422915.5</v>
      </c>
      <c r="L158" s="29">
        <v>83392538.05</v>
      </c>
      <c r="M158" s="29">
        <f>+K158-L158</f>
        <v>20030377.450000003</v>
      </c>
      <c r="N158" s="98">
        <f>IF(L158&lt;0,IF(M158=0,0,IF(OR(L158=0,K158=0),"N.M.",IF(ABS(M158/L158)&gt;=10,"N.M.",M158/(-L158)))),IF(M158=0,0,IF(OR(L158=0,K158=0),"N.M.",IF(ABS(M158/L158)&gt;=10,"N.M.",M158/L158))))</f>
        <v>0.24019388207120293</v>
      </c>
      <c r="O158" s="115"/>
      <c r="P158" s="29">
        <v>47738652.89</v>
      </c>
      <c r="Q158" s="29">
        <v>32449950.17</v>
      </c>
      <c r="R158" s="29">
        <f>+P158-Q158</f>
        <v>15288702.719999999</v>
      </c>
      <c r="S158" s="98">
        <f>IF(Q158&lt;0,IF(R158=0,0,IF(OR(Q158=0,P158=0),"N.M.",IF(ABS(R158/Q158)&gt;=10,"N.M.",R158/(-Q158)))),IF(R158=0,0,IF(OR(Q158=0,P158=0),"N.M.",IF(ABS(R158/Q158)&gt;=10,"N.M.",R158/Q158))))</f>
        <v>0.4711471863563727</v>
      </c>
      <c r="T158" s="115"/>
      <c r="U158" s="29">
        <v>194034068.461</v>
      </c>
      <c r="V158" s="29">
        <v>167828913.28</v>
      </c>
      <c r="W158" s="29">
        <f>+U158-V158</f>
        <v>26205155.180999994</v>
      </c>
      <c r="X158" s="98">
        <f>IF(V158&lt;0,IF(W158=0,0,IF(OR(V158=0,U158=0),"N.M.",IF(ABS(W158/V158)&gt;=10,"N.M.",W158/(-V158)))),IF(W158=0,0,IF(OR(V158=0,U158=0),"N.M.",IF(ABS(W158/V158)&gt;=10,"N.M.",W158/V158))))</f>
        <v>0.1561420774814898</v>
      </c>
    </row>
    <row r="159" spans="2:24" s="13" customFormat="1" ht="0.75" customHeight="1" hidden="1" outlineLevel="1">
      <c r="B159" s="11"/>
      <c r="C159" s="56"/>
      <c r="D159" s="29"/>
      <c r="E159" s="29"/>
      <c r="F159" s="29"/>
      <c r="G159" s="29"/>
      <c r="H159" s="29"/>
      <c r="I159" s="98"/>
      <c r="J159" s="115"/>
      <c r="K159" s="29"/>
      <c r="L159" s="29"/>
      <c r="M159" s="29"/>
      <c r="N159" s="98"/>
      <c r="O159" s="115"/>
      <c r="P159" s="29"/>
      <c r="Q159" s="29"/>
      <c r="R159" s="29"/>
      <c r="S159" s="98"/>
      <c r="T159" s="115"/>
      <c r="U159" s="29"/>
      <c r="V159" s="29"/>
      <c r="W159" s="29"/>
      <c r="X159" s="98"/>
    </row>
    <row r="160" spans="1:24" s="14" customFormat="1" ht="12.75" hidden="1" outlineLevel="2">
      <c r="A160" s="14" t="s">
        <v>750</v>
      </c>
      <c r="B160" s="14" t="s">
        <v>751</v>
      </c>
      <c r="C160" s="54" t="s">
        <v>1410</v>
      </c>
      <c r="D160" s="15"/>
      <c r="E160" s="15"/>
      <c r="F160" s="15">
        <v>680642.61</v>
      </c>
      <c r="G160" s="15">
        <v>254713.80000000002</v>
      </c>
      <c r="H160" s="90">
        <f aca="true" t="shared" si="72" ref="H160:H186">+F160-G160</f>
        <v>425928.80999999994</v>
      </c>
      <c r="I160" s="103">
        <f aca="true" t="shared" si="73" ref="I160:I186">IF(G160&lt;0,IF(H160=0,0,IF(OR(G160=0,F160=0),"N.M.",IF(ABS(H160/G160)&gt;=10,"N.M.",H160/(-G160)))),IF(H160=0,0,IF(OR(G160=0,F160=0),"N.M.",IF(ABS(H160/G160)&gt;=10,"N.M.",H160/G160))))</f>
        <v>1.6721858415209538</v>
      </c>
      <c r="J160" s="104"/>
      <c r="K160" s="15">
        <v>3362385.223</v>
      </c>
      <c r="L160" s="15">
        <v>1907013.49</v>
      </c>
      <c r="M160" s="90">
        <f aca="true" t="shared" si="74" ref="M160:M186">+K160-L160</f>
        <v>1455371.7330000002</v>
      </c>
      <c r="N160" s="103">
        <f aca="true" t="shared" si="75" ref="N160:N186">IF(L160&lt;0,IF(M160=0,0,IF(OR(L160=0,K160=0),"N.M.",IF(ABS(M160/L160)&gt;=10,"N.M.",M160/(-L160)))),IF(M160=0,0,IF(OR(L160=0,K160=0),"N.M.",IF(ABS(M160/L160)&gt;=10,"N.M.",M160/L160))))</f>
        <v>0.7631680324400852</v>
      </c>
      <c r="O160" s="104"/>
      <c r="P160" s="15">
        <v>2570401.55</v>
      </c>
      <c r="Q160" s="15">
        <v>1006637.96</v>
      </c>
      <c r="R160" s="90">
        <f aca="true" t="shared" si="76" ref="R160:R186">+P160-Q160</f>
        <v>1563763.5899999999</v>
      </c>
      <c r="S160" s="103">
        <f aca="true" t="shared" si="77" ref="S160:S186">IF(Q160&lt;0,IF(R160=0,0,IF(OR(Q160=0,P160=0),"N.M.",IF(ABS(R160/Q160)&gt;=10,"N.M.",R160/(-Q160)))),IF(R160=0,0,IF(OR(Q160=0,P160=0),"N.M.",IF(ABS(R160/Q160)&gt;=10,"N.M.",R160/Q160))))</f>
        <v>1.5534518388319072</v>
      </c>
      <c r="T160" s="104"/>
      <c r="U160" s="15">
        <v>7280340.807</v>
      </c>
      <c r="V160" s="15">
        <v>5526338.32</v>
      </c>
      <c r="W160" s="90">
        <f aca="true" t="shared" si="78" ref="W160:W186">+U160-V160</f>
        <v>1754002.4869999997</v>
      </c>
      <c r="X160" s="103">
        <f aca="true" t="shared" si="79" ref="X160:X186">IF(V160&lt;0,IF(W160=0,0,IF(OR(V160=0,U160=0),"N.M.",IF(ABS(W160/V160)&gt;=10,"N.M.",W160/(-V160)))),IF(W160=0,0,IF(OR(V160=0,U160=0),"N.M.",IF(ABS(W160/V160)&gt;=10,"N.M.",W160/V160))))</f>
        <v>0.3173896322366307</v>
      </c>
    </row>
    <row r="161" spans="1:24" s="14" customFormat="1" ht="12.75" hidden="1" outlineLevel="2">
      <c r="A161" s="14" t="s">
        <v>752</v>
      </c>
      <c r="B161" s="14" t="s">
        <v>753</v>
      </c>
      <c r="C161" s="54" t="s">
        <v>1411</v>
      </c>
      <c r="D161" s="15"/>
      <c r="E161" s="15"/>
      <c r="F161" s="15">
        <v>67050.75</v>
      </c>
      <c r="G161" s="15">
        <v>67518.75</v>
      </c>
      <c r="H161" s="90">
        <f t="shared" si="72"/>
        <v>-468</v>
      </c>
      <c r="I161" s="103">
        <f t="shared" si="73"/>
        <v>-0.006931407942238267</v>
      </c>
      <c r="J161" s="104"/>
      <c r="K161" s="15">
        <v>401573.25</v>
      </c>
      <c r="L161" s="15">
        <v>408242.25</v>
      </c>
      <c r="M161" s="90">
        <f t="shared" si="74"/>
        <v>-6669</v>
      </c>
      <c r="N161" s="103">
        <f t="shared" si="75"/>
        <v>-0.016335888801318334</v>
      </c>
      <c r="O161" s="104"/>
      <c r="P161" s="15">
        <v>201152.25</v>
      </c>
      <c r="Q161" s="15">
        <v>202556.25</v>
      </c>
      <c r="R161" s="90">
        <f t="shared" si="76"/>
        <v>-1404</v>
      </c>
      <c r="S161" s="103">
        <f t="shared" si="77"/>
        <v>-0.006931407942238267</v>
      </c>
      <c r="T161" s="104"/>
      <c r="U161" s="15">
        <v>797072.25</v>
      </c>
      <c r="V161" s="15">
        <v>892417.5</v>
      </c>
      <c r="W161" s="90">
        <f t="shared" si="78"/>
        <v>-95345.25</v>
      </c>
      <c r="X161" s="103">
        <f t="shared" si="79"/>
        <v>-0.10683928766524636</v>
      </c>
    </row>
    <row r="162" spans="1:24" s="14" customFormat="1" ht="12.75" hidden="1" outlineLevel="2">
      <c r="A162" s="14" t="s">
        <v>754</v>
      </c>
      <c r="B162" s="14" t="s">
        <v>755</v>
      </c>
      <c r="C162" s="54" t="s">
        <v>1412</v>
      </c>
      <c r="D162" s="15"/>
      <c r="E162" s="15"/>
      <c r="F162" s="15">
        <v>14859.78</v>
      </c>
      <c r="G162" s="15">
        <v>11425.39</v>
      </c>
      <c r="H162" s="90">
        <f t="shared" si="72"/>
        <v>3434.3900000000012</v>
      </c>
      <c r="I162" s="103">
        <f t="shared" si="73"/>
        <v>0.300592802521402</v>
      </c>
      <c r="J162" s="104"/>
      <c r="K162" s="15">
        <v>96151.92</v>
      </c>
      <c r="L162" s="15">
        <v>82374.66</v>
      </c>
      <c r="M162" s="90">
        <f t="shared" si="74"/>
        <v>13777.259999999995</v>
      </c>
      <c r="N162" s="103">
        <f t="shared" si="75"/>
        <v>0.16725119108230607</v>
      </c>
      <c r="O162" s="104"/>
      <c r="P162" s="15">
        <v>43811.17</v>
      </c>
      <c r="Q162" s="15">
        <v>62446.21</v>
      </c>
      <c r="R162" s="90">
        <f t="shared" si="76"/>
        <v>-18635.04</v>
      </c>
      <c r="S162" s="103">
        <f t="shared" si="77"/>
        <v>-0.29841747001139063</v>
      </c>
      <c r="T162" s="104"/>
      <c r="U162" s="15">
        <v>322758.32</v>
      </c>
      <c r="V162" s="15">
        <v>143389.34</v>
      </c>
      <c r="W162" s="90">
        <f t="shared" si="78"/>
        <v>179368.98</v>
      </c>
      <c r="X162" s="103">
        <f t="shared" si="79"/>
        <v>1.250922697600812</v>
      </c>
    </row>
    <row r="163" spans="1:24" s="14" customFormat="1" ht="12.75" hidden="1" outlineLevel="2">
      <c r="A163" s="14" t="s">
        <v>756</v>
      </c>
      <c r="B163" s="14" t="s">
        <v>757</v>
      </c>
      <c r="C163" s="54" t="s">
        <v>1413</v>
      </c>
      <c r="D163" s="15"/>
      <c r="E163" s="15"/>
      <c r="F163" s="15">
        <v>0</v>
      </c>
      <c r="G163" s="15">
        <v>0</v>
      </c>
      <c r="H163" s="90">
        <f t="shared" si="72"/>
        <v>0</v>
      </c>
      <c r="I163" s="103">
        <f t="shared" si="73"/>
        <v>0</v>
      </c>
      <c r="J163" s="104"/>
      <c r="K163" s="15">
        <v>0</v>
      </c>
      <c r="L163" s="15">
        <v>0</v>
      </c>
      <c r="M163" s="90">
        <f t="shared" si="74"/>
        <v>0</v>
      </c>
      <c r="N163" s="103">
        <f t="shared" si="75"/>
        <v>0</v>
      </c>
      <c r="O163" s="104"/>
      <c r="P163" s="15">
        <v>0</v>
      </c>
      <c r="Q163" s="15">
        <v>0</v>
      </c>
      <c r="R163" s="90">
        <f t="shared" si="76"/>
        <v>0</v>
      </c>
      <c r="S163" s="103">
        <f t="shared" si="77"/>
        <v>0</v>
      </c>
      <c r="T163" s="104"/>
      <c r="U163" s="15">
        <v>0</v>
      </c>
      <c r="V163" s="15">
        <v>-569.32</v>
      </c>
      <c r="W163" s="90">
        <f t="shared" si="78"/>
        <v>569.32</v>
      </c>
      <c r="X163" s="103" t="str">
        <f t="shared" si="79"/>
        <v>N.M.</v>
      </c>
    </row>
    <row r="164" spans="1:24" s="14" customFormat="1" ht="12.75" hidden="1" outlineLevel="2">
      <c r="A164" s="14" t="s">
        <v>758</v>
      </c>
      <c r="B164" s="14" t="s">
        <v>759</v>
      </c>
      <c r="C164" s="54" t="s">
        <v>1414</v>
      </c>
      <c r="D164" s="15"/>
      <c r="E164" s="15"/>
      <c r="F164" s="15">
        <v>0</v>
      </c>
      <c r="G164" s="15">
        <v>0</v>
      </c>
      <c r="H164" s="90">
        <f t="shared" si="72"/>
        <v>0</v>
      </c>
      <c r="I164" s="103">
        <f t="shared" si="73"/>
        <v>0</v>
      </c>
      <c r="J164" s="104"/>
      <c r="K164" s="15">
        <v>-3.6</v>
      </c>
      <c r="L164" s="15">
        <v>27497.2</v>
      </c>
      <c r="M164" s="90">
        <f t="shared" si="74"/>
        <v>-27500.8</v>
      </c>
      <c r="N164" s="103">
        <f t="shared" si="75"/>
        <v>-1.0001309224211918</v>
      </c>
      <c r="O164" s="104"/>
      <c r="P164" s="15">
        <v>0</v>
      </c>
      <c r="Q164" s="15">
        <v>0</v>
      </c>
      <c r="R164" s="90">
        <f t="shared" si="76"/>
        <v>0</v>
      </c>
      <c r="S164" s="103">
        <f t="shared" si="77"/>
        <v>0</v>
      </c>
      <c r="T164" s="104"/>
      <c r="U164" s="15">
        <v>0</v>
      </c>
      <c r="V164" s="15">
        <v>27872.25</v>
      </c>
      <c r="W164" s="90">
        <f t="shared" si="78"/>
        <v>-27872.25</v>
      </c>
      <c r="X164" s="103" t="str">
        <f t="shared" si="79"/>
        <v>N.M.</v>
      </c>
    </row>
    <row r="165" spans="1:24" s="14" customFormat="1" ht="12.75" hidden="1" outlineLevel="2">
      <c r="A165" s="14" t="s">
        <v>760</v>
      </c>
      <c r="B165" s="14" t="s">
        <v>761</v>
      </c>
      <c r="C165" s="54" t="s">
        <v>1415</v>
      </c>
      <c r="D165" s="15"/>
      <c r="E165" s="15"/>
      <c r="F165" s="15">
        <v>5534.1</v>
      </c>
      <c r="G165" s="15">
        <v>-2445.11</v>
      </c>
      <c r="H165" s="90">
        <f t="shared" si="72"/>
        <v>7979.210000000001</v>
      </c>
      <c r="I165" s="103">
        <f t="shared" si="73"/>
        <v>3.2633337559455406</v>
      </c>
      <c r="J165" s="104"/>
      <c r="K165" s="15">
        <v>7972.7300000000005</v>
      </c>
      <c r="L165" s="15">
        <v>-7029.89</v>
      </c>
      <c r="M165" s="90">
        <f t="shared" si="74"/>
        <v>15002.62</v>
      </c>
      <c r="N165" s="103">
        <f t="shared" si="75"/>
        <v>2.134118741545031</v>
      </c>
      <c r="O165" s="104"/>
      <c r="P165" s="15">
        <v>3521.79</v>
      </c>
      <c r="Q165" s="15">
        <v>-4179.17</v>
      </c>
      <c r="R165" s="90">
        <f t="shared" si="76"/>
        <v>7700.96</v>
      </c>
      <c r="S165" s="103">
        <f t="shared" si="77"/>
        <v>1.8427008233692337</v>
      </c>
      <c r="T165" s="104"/>
      <c r="U165" s="15">
        <v>-20.829999999999927</v>
      </c>
      <c r="V165" s="15">
        <v>-9561.04</v>
      </c>
      <c r="W165" s="90">
        <f t="shared" si="78"/>
        <v>9540.210000000001</v>
      </c>
      <c r="X165" s="103">
        <f t="shared" si="79"/>
        <v>0.9978213667132446</v>
      </c>
    </row>
    <row r="166" spans="1:24" s="14" customFormat="1" ht="12.75" hidden="1" outlineLevel="2">
      <c r="A166" s="14" t="s">
        <v>762</v>
      </c>
      <c r="B166" s="14" t="s">
        <v>763</v>
      </c>
      <c r="C166" s="54" t="s">
        <v>1416</v>
      </c>
      <c r="D166" s="15"/>
      <c r="E166" s="15"/>
      <c r="F166" s="15">
        <v>19852.64</v>
      </c>
      <c r="G166" s="15">
        <v>-23126.49</v>
      </c>
      <c r="H166" s="90">
        <f t="shared" si="72"/>
        <v>42979.130000000005</v>
      </c>
      <c r="I166" s="103">
        <f t="shared" si="73"/>
        <v>1.8584372293417635</v>
      </c>
      <c r="J166" s="104"/>
      <c r="K166" s="15">
        <v>158849.38</v>
      </c>
      <c r="L166" s="15">
        <v>-78132.57</v>
      </c>
      <c r="M166" s="90">
        <f t="shared" si="74"/>
        <v>236981.95</v>
      </c>
      <c r="N166" s="103">
        <f t="shared" si="75"/>
        <v>3.0330750671582924</v>
      </c>
      <c r="O166" s="104"/>
      <c r="P166" s="15">
        <v>68256.35</v>
      </c>
      <c r="Q166" s="15">
        <v>-36411.49</v>
      </c>
      <c r="R166" s="90">
        <f t="shared" si="76"/>
        <v>104667.84</v>
      </c>
      <c r="S166" s="103">
        <f t="shared" si="77"/>
        <v>2.874582721003727</v>
      </c>
      <c r="T166" s="104"/>
      <c r="U166" s="15">
        <v>87765.25</v>
      </c>
      <c r="V166" s="15">
        <v>-94747.28</v>
      </c>
      <c r="W166" s="90">
        <f t="shared" si="78"/>
        <v>182512.53</v>
      </c>
      <c r="X166" s="103">
        <f t="shared" si="79"/>
        <v>1.9263089135645899</v>
      </c>
    </row>
    <row r="167" spans="1:24" s="14" customFormat="1" ht="12.75" hidden="1" outlineLevel="2">
      <c r="A167" s="14" t="s">
        <v>764</v>
      </c>
      <c r="B167" s="14" t="s">
        <v>765</v>
      </c>
      <c r="C167" s="54" t="s">
        <v>1417</v>
      </c>
      <c r="D167" s="15"/>
      <c r="E167" s="15"/>
      <c r="F167" s="15">
        <v>589.75</v>
      </c>
      <c r="G167" s="15">
        <v>1946.38</v>
      </c>
      <c r="H167" s="90">
        <f t="shared" si="72"/>
        <v>-1356.63</v>
      </c>
      <c r="I167" s="103">
        <f t="shared" si="73"/>
        <v>-0.6970016132512664</v>
      </c>
      <c r="J167" s="104"/>
      <c r="K167" s="15">
        <v>4513.4400000000005</v>
      </c>
      <c r="L167" s="15">
        <v>7622.71</v>
      </c>
      <c r="M167" s="90">
        <f t="shared" si="74"/>
        <v>-3109.2699999999995</v>
      </c>
      <c r="N167" s="103">
        <f t="shared" si="75"/>
        <v>-0.40789561717551887</v>
      </c>
      <c r="O167" s="104"/>
      <c r="P167" s="15">
        <v>1083.59</v>
      </c>
      <c r="Q167" s="15">
        <v>5138.2300000000005</v>
      </c>
      <c r="R167" s="90">
        <f t="shared" si="76"/>
        <v>-4054.6400000000003</v>
      </c>
      <c r="S167" s="103">
        <f t="shared" si="77"/>
        <v>-0.789112204007995</v>
      </c>
      <c r="T167" s="104"/>
      <c r="U167" s="15">
        <v>6445.400000000001</v>
      </c>
      <c r="V167" s="15">
        <v>11064.49</v>
      </c>
      <c r="W167" s="90">
        <f t="shared" si="78"/>
        <v>-4619.089999999999</v>
      </c>
      <c r="X167" s="103">
        <f t="shared" si="79"/>
        <v>-0.41746976137173963</v>
      </c>
    </row>
    <row r="168" spans="1:24" s="14" customFormat="1" ht="12.75" hidden="1" outlineLevel="2">
      <c r="A168" s="14" t="s">
        <v>766</v>
      </c>
      <c r="B168" s="14" t="s">
        <v>767</v>
      </c>
      <c r="C168" s="54" t="s">
        <v>1418</v>
      </c>
      <c r="D168" s="15"/>
      <c r="E168" s="15"/>
      <c r="F168" s="15">
        <v>197190.12</v>
      </c>
      <c r="G168" s="15">
        <v>186994.89</v>
      </c>
      <c r="H168" s="90">
        <f t="shared" si="72"/>
        <v>10195.229999999981</v>
      </c>
      <c r="I168" s="103">
        <f t="shared" si="73"/>
        <v>0.05452143638791403</v>
      </c>
      <c r="J168" s="104"/>
      <c r="K168" s="15">
        <v>1203867.1</v>
      </c>
      <c r="L168" s="15">
        <v>1184425.58</v>
      </c>
      <c r="M168" s="90">
        <f t="shared" si="74"/>
        <v>19441.52000000002</v>
      </c>
      <c r="N168" s="103">
        <f t="shared" si="75"/>
        <v>0.016414302703594105</v>
      </c>
      <c r="O168" s="104"/>
      <c r="P168" s="15">
        <v>592145.43</v>
      </c>
      <c r="Q168" s="15">
        <v>577854.25</v>
      </c>
      <c r="R168" s="90">
        <f t="shared" si="76"/>
        <v>14291.180000000051</v>
      </c>
      <c r="S168" s="103">
        <f t="shared" si="77"/>
        <v>0.024731461263804932</v>
      </c>
      <c r="T168" s="104"/>
      <c r="U168" s="15">
        <v>2337292.06</v>
      </c>
      <c r="V168" s="15">
        <v>2421914.13</v>
      </c>
      <c r="W168" s="90">
        <f t="shared" si="78"/>
        <v>-84622.06999999983</v>
      </c>
      <c r="X168" s="103">
        <f t="shared" si="79"/>
        <v>-0.03494016115261685</v>
      </c>
    </row>
    <row r="169" spans="1:24" s="14" customFormat="1" ht="12.75" hidden="1" outlineLevel="2">
      <c r="A169" s="14" t="s">
        <v>768</v>
      </c>
      <c r="B169" s="14" t="s">
        <v>769</v>
      </c>
      <c r="C169" s="54" t="s">
        <v>1419</v>
      </c>
      <c r="D169" s="15"/>
      <c r="E169" s="15"/>
      <c r="F169" s="15">
        <v>-188780</v>
      </c>
      <c r="G169" s="15">
        <v>-190097.68</v>
      </c>
      <c r="H169" s="90">
        <f t="shared" si="72"/>
        <v>1317.679999999993</v>
      </c>
      <c r="I169" s="103">
        <f t="shared" si="73"/>
        <v>0.006931594325611933</v>
      </c>
      <c r="J169" s="104"/>
      <c r="K169" s="15">
        <v>-1138701.62</v>
      </c>
      <c r="L169" s="15">
        <v>-1149564.18</v>
      </c>
      <c r="M169" s="90">
        <f t="shared" si="74"/>
        <v>10862.559999999823</v>
      </c>
      <c r="N169" s="103">
        <f t="shared" si="75"/>
        <v>0.00944928538048204</v>
      </c>
      <c r="O169" s="104"/>
      <c r="P169" s="15">
        <v>-566336.87</v>
      </c>
      <c r="Q169" s="15">
        <v>-572820.09</v>
      </c>
      <c r="R169" s="90">
        <f t="shared" si="76"/>
        <v>6483.219999999972</v>
      </c>
      <c r="S169" s="103">
        <f t="shared" si="77"/>
        <v>0.011318073707924547</v>
      </c>
      <c r="T169" s="104"/>
      <c r="U169" s="15">
        <v>-2252221</v>
      </c>
      <c r="V169" s="15">
        <v>-2323044.3200000003</v>
      </c>
      <c r="W169" s="90">
        <f t="shared" si="78"/>
        <v>70823.3200000003</v>
      </c>
      <c r="X169" s="103">
        <f t="shared" si="79"/>
        <v>0.03048728747456712</v>
      </c>
    </row>
    <row r="170" spans="1:24" s="14" customFormat="1" ht="12.75" hidden="1" outlineLevel="2">
      <c r="A170" s="14" t="s">
        <v>770</v>
      </c>
      <c r="B170" s="14" t="s">
        <v>771</v>
      </c>
      <c r="C170" s="54" t="s">
        <v>1420</v>
      </c>
      <c r="D170" s="15"/>
      <c r="E170" s="15"/>
      <c r="F170" s="15">
        <v>3052.13</v>
      </c>
      <c r="G170" s="15">
        <v>3887.58</v>
      </c>
      <c r="H170" s="90">
        <f t="shared" si="72"/>
        <v>-835.4499999999998</v>
      </c>
      <c r="I170" s="103">
        <f t="shared" si="73"/>
        <v>-0.21490232998420608</v>
      </c>
      <c r="J170" s="104"/>
      <c r="K170" s="15">
        <v>19126.78</v>
      </c>
      <c r="L170" s="15">
        <v>24634.31</v>
      </c>
      <c r="M170" s="90">
        <f t="shared" si="74"/>
        <v>-5507.5300000000025</v>
      </c>
      <c r="N170" s="103">
        <f t="shared" si="75"/>
        <v>-0.22357151468825398</v>
      </c>
      <c r="O170" s="104"/>
      <c r="P170" s="15">
        <v>9356.94</v>
      </c>
      <c r="Q170" s="15">
        <v>12012.4</v>
      </c>
      <c r="R170" s="90">
        <f t="shared" si="76"/>
        <v>-2655.459999999999</v>
      </c>
      <c r="S170" s="103">
        <f t="shared" si="77"/>
        <v>-0.22105990476507603</v>
      </c>
      <c r="T170" s="104"/>
      <c r="U170" s="15">
        <v>36300.1</v>
      </c>
      <c r="V170" s="15">
        <v>50918.91</v>
      </c>
      <c r="W170" s="90">
        <f t="shared" si="78"/>
        <v>-14618.810000000005</v>
      </c>
      <c r="X170" s="103">
        <f t="shared" si="79"/>
        <v>-0.2870998220503935</v>
      </c>
    </row>
    <row r="171" spans="1:24" s="14" customFormat="1" ht="12.75" hidden="1" outlineLevel="2">
      <c r="A171" s="14" t="s">
        <v>772</v>
      </c>
      <c r="B171" s="14" t="s">
        <v>773</v>
      </c>
      <c r="C171" s="54" t="s">
        <v>1421</v>
      </c>
      <c r="D171" s="15"/>
      <c r="E171" s="15"/>
      <c r="F171" s="15">
        <v>-2086.64</v>
      </c>
      <c r="G171" s="15">
        <v>-1863.94</v>
      </c>
      <c r="H171" s="90">
        <f t="shared" si="72"/>
        <v>-222.69999999999982</v>
      </c>
      <c r="I171" s="103">
        <f t="shared" si="73"/>
        <v>-0.11947809478845875</v>
      </c>
      <c r="J171" s="104"/>
      <c r="K171" s="15">
        <v>-12821.83</v>
      </c>
      <c r="L171" s="15">
        <v>-11560.47</v>
      </c>
      <c r="M171" s="90">
        <f t="shared" si="74"/>
        <v>-1261.3600000000006</v>
      </c>
      <c r="N171" s="103">
        <f t="shared" si="75"/>
        <v>-0.1091097507281279</v>
      </c>
      <c r="O171" s="104"/>
      <c r="P171" s="15">
        <v>-6354.58</v>
      </c>
      <c r="Q171" s="15">
        <v>-5709.52</v>
      </c>
      <c r="R171" s="90">
        <f t="shared" si="76"/>
        <v>-645.0599999999995</v>
      </c>
      <c r="S171" s="103">
        <f t="shared" si="77"/>
        <v>-0.11297972509072557</v>
      </c>
      <c r="T171" s="104"/>
      <c r="U171" s="15">
        <v>-25661.16</v>
      </c>
      <c r="V171" s="15">
        <v>-23422.67</v>
      </c>
      <c r="W171" s="90">
        <f t="shared" si="78"/>
        <v>-2238.4900000000016</v>
      </c>
      <c r="X171" s="103">
        <f t="shared" si="79"/>
        <v>-0.09556937787195062</v>
      </c>
    </row>
    <row r="172" spans="1:24" s="14" customFormat="1" ht="12.75" hidden="1" outlineLevel="2">
      <c r="A172" s="14" t="s">
        <v>774</v>
      </c>
      <c r="B172" s="14" t="s">
        <v>775</v>
      </c>
      <c r="C172" s="54" t="s">
        <v>1422</v>
      </c>
      <c r="D172" s="15"/>
      <c r="E172" s="15"/>
      <c r="F172" s="15">
        <v>386489.73</v>
      </c>
      <c r="G172" s="15">
        <v>227591.94</v>
      </c>
      <c r="H172" s="90">
        <f t="shared" si="72"/>
        <v>158897.78999999998</v>
      </c>
      <c r="I172" s="103">
        <f t="shared" si="73"/>
        <v>0.6981696715621827</v>
      </c>
      <c r="J172" s="104"/>
      <c r="K172" s="15">
        <v>1356121.58</v>
      </c>
      <c r="L172" s="15">
        <v>1319845.26</v>
      </c>
      <c r="M172" s="90">
        <f t="shared" si="74"/>
        <v>36276.320000000065</v>
      </c>
      <c r="N172" s="103">
        <f t="shared" si="75"/>
        <v>0.0274852826307836</v>
      </c>
      <c r="O172" s="104"/>
      <c r="P172" s="15">
        <v>738973.54</v>
      </c>
      <c r="Q172" s="15">
        <v>544531.21</v>
      </c>
      <c r="R172" s="90">
        <f t="shared" si="76"/>
        <v>194442.33000000007</v>
      </c>
      <c r="S172" s="103">
        <f t="shared" si="77"/>
        <v>0.3570820669764734</v>
      </c>
      <c r="T172" s="104"/>
      <c r="U172" s="15">
        <v>2868119.68</v>
      </c>
      <c r="V172" s="15">
        <v>2591195.21</v>
      </c>
      <c r="W172" s="90">
        <f t="shared" si="78"/>
        <v>276924.4700000002</v>
      </c>
      <c r="X172" s="103">
        <f t="shared" si="79"/>
        <v>0.10687132676507233</v>
      </c>
    </row>
    <row r="173" spans="1:24" s="14" customFormat="1" ht="12.75" hidden="1" outlineLevel="2">
      <c r="A173" s="14" t="s">
        <v>776</v>
      </c>
      <c r="B173" s="14" t="s">
        <v>777</v>
      </c>
      <c r="C173" s="54" t="s">
        <v>1423</v>
      </c>
      <c r="D173" s="15"/>
      <c r="E173" s="15"/>
      <c r="F173" s="15">
        <v>-136592.22</v>
      </c>
      <c r="G173" s="15">
        <v>-93353.05</v>
      </c>
      <c r="H173" s="90">
        <f t="shared" si="72"/>
        <v>-43239.17</v>
      </c>
      <c r="I173" s="103">
        <f t="shared" si="73"/>
        <v>-0.4631789748701301</v>
      </c>
      <c r="J173" s="104"/>
      <c r="K173" s="15">
        <v>-427588.02</v>
      </c>
      <c r="L173" s="15">
        <v>-484491.87</v>
      </c>
      <c r="M173" s="90">
        <f t="shared" si="74"/>
        <v>56903.84999999998</v>
      </c>
      <c r="N173" s="103">
        <f t="shared" si="75"/>
        <v>0.11745057765365594</v>
      </c>
      <c r="O173" s="104"/>
      <c r="P173" s="15">
        <v>-259650.68</v>
      </c>
      <c r="Q173" s="15">
        <v>-274390.67</v>
      </c>
      <c r="R173" s="90">
        <f t="shared" si="76"/>
        <v>14739.98999999999</v>
      </c>
      <c r="S173" s="103">
        <f t="shared" si="77"/>
        <v>0.053718991247042006</v>
      </c>
      <c r="T173" s="104"/>
      <c r="U173" s="15">
        <v>-909702.46</v>
      </c>
      <c r="V173" s="15">
        <v>-933920.64</v>
      </c>
      <c r="W173" s="90">
        <f t="shared" si="78"/>
        <v>24218.18000000005</v>
      </c>
      <c r="X173" s="103">
        <f t="shared" si="79"/>
        <v>0.025931732272241086</v>
      </c>
    </row>
    <row r="174" spans="1:24" s="14" customFormat="1" ht="12.75" hidden="1" outlineLevel="2">
      <c r="A174" s="14" t="s">
        <v>778</v>
      </c>
      <c r="B174" s="14" t="s">
        <v>779</v>
      </c>
      <c r="C174" s="54" t="s">
        <v>1424</v>
      </c>
      <c r="D174" s="15"/>
      <c r="E174" s="15"/>
      <c r="F174" s="15">
        <v>1140372.34</v>
      </c>
      <c r="G174" s="15">
        <v>981888.81</v>
      </c>
      <c r="H174" s="90">
        <f t="shared" si="72"/>
        <v>158483.53000000003</v>
      </c>
      <c r="I174" s="103">
        <f t="shared" si="73"/>
        <v>0.1614067992077433</v>
      </c>
      <c r="J174" s="104"/>
      <c r="K174" s="15">
        <v>4984132.71</v>
      </c>
      <c r="L174" s="15">
        <v>5823257.59</v>
      </c>
      <c r="M174" s="90">
        <f t="shared" si="74"/>
        <v>-839124.8799999999</v>
      </c>
      <c r="N174" s="103">
        <f t="shared" si="75"/>
        <v>-0.1440988771372554</v>
      </c>
      <c r="O174" s="104"/>
      <c r="P174" s="15">
        <v>2813407.04</v>
      </c>
      <c r="Q174" s="15">
        <v>2780138.68</v>
      </c>
      <c r="R174" s="90">
        <f t="shared" si="76"/>
        <v>33268.35999999987</v>
      </c>
      <c r="S174" s="103">
        <f t="shared" si="77"/>
        <v>0.01196643902670347</v>
      </c>
      <c r="T174" s="104"/>
      <c r="U174" s="15">
        <v>12761352.75</v>
      </c>
      <c r="V174" s="15">
        <v>9982751.15</v>
      </c>
      <c r="W174" s="90">
        <f t="shared" si="78"/>
        <v>2778601.5999999996</v>
      </c>
      <c r="X174" s="103">
        <f t="shared" si="79"/>
        <v>0.2783402649479046</v>
      </c>
    </row>
    <row r="175" spans="1:24" s="14" customFormat="1" ht="12.75" hidden="1" outlineLevel="2">
      <c r="A175" s="14" t="s">
        <v>780</v>
      </c>
      <c r="B175" s="14" t="s">
        <v>781</v>
      </c>
      <c r="C175" s="54" t="s">
        <v>1425</v>
      </c>
      <c r="D175" s="15"/>
      <c r="E175" s="15"/>
      <c r="F175" s="15">
        <v>17803.97</v>
      </c>
      <c r="G175" s="15">
        <v>19906.4</v>
      </c>
      <c r="H175" s="90">
        <f t="shared" si="72"/>
        <v>-2102.4300000000003</v>
      </c>
      <c r="I175" s="103">
        <f t="shared" si="73"/>
        <v>-0.1056157818591006</v>
      </c>
      <c r="J175" s="104"/>
      <c r="K175" s="15">
        <v>82558.83</v>
      </c>
      <c r="L175" s="15">
        <v>90121.22</v>
      </c>
      <c r="M175" s="90">
        <f t="shared" si="74"/>
        <v>-7562.389999999999</v>
      </c>
      <c r="N175" s="103">
        <f t="shared" si="75"/>
        <v>-0.08391353334985921</v>
      </c>
      <c r="O175" s="104"/>
      <c r="P175" s="15">
        <v>42672.63</v>
      </c>
      <c r="Q175" s="15">
        <v>47952.35</v>
      </c>
      <c r="R175" s="90">
        <f t="shared" si="76"/>
        <v>-5279.720000000001</v>
      </c>
      <c r="S175" s="103">
        <f t="shared" si="77"/>
        <v>-0.11010346729618051</v>
      </c>
      <c r="T175" s="104"/>
      <c r="U175" s="15">
        <v>170536.34</v>
      </c>
      <c r="V175" s="15">
        <v>127296.54000000001</v>
      </c>
      <c r="W175" s="90">
        <f t="shared" si="78"/>
        <v>43239.79999999999</v>
      </c>
      <c r="X175" s="103">
        <f t="shared" si="79"/>
        <v>0.3396777320106264</v>
      </c>
    </row>
    <row r="176" spans="1:24" s="14" customFormat="1" ht="12.75" hidden="1" outlineLevel="2">
      <c r="A176" s="14" t="s">
        <v>782</v>
      </c>
      <c r="B176" s="14" t="s">
        <v>783</v>
      </c>
      <c r="C176" s="54" t="s">
        <v>1426</v>
      </c>
      <c r="D176" s="15"/>
      <c r="E176" s="15"/>
      <c r="F176" s="15">
        <v>-1078.26</v>
      </c>
      <c r="G176" s="15">
        <v>-2163.42</v>
      </c>
      <c r="H176" s="90">
        <f t="shared" si="72"/>
        <v>1085.16</v>
      </c>
      <c r="I176" s="103">
        <f t="shared" si="73"/>
        <v>0.5015946972848545</v>
      </c>
      <c r="J176" s="104"/>
      <c r="K176" s="15">
        <v>-3683.35</v>
      </c>
      <c r="L176" s="15">
        <v>-15421.15</v>
      </c>
      <c r="M176" s="90">
        <f t="shared" si="74"/>
        <v>11737.8</v>
      </c>
      <c r="N176" s="103">
        <f t="shared" si="75"/>
        <v>0.7611494603191071</v>
      </c>
      <c r="O176" s="104"/>
      <c r="P176" s="15">
        <v>-1788.32</v>
      </c>
      <c r="Q176" s="15">
        <v>-11521.09</v>
      </c>
      <c r="R176" s="90">
        <f t="shared" si="76"/>
        <v>9732.77</v>
      </c>
      <c r="S176" s="103">
        <f t="shared" si="77"/>
        <v>0.8447785756382425</v>
      </c>
      <c r="T176" s="104"/>
      <c r="U176" s="15">
        <v>-29652.17</v>
      </c>
      <c r="V176" s="15">
        <v>-12970.869999999999</v>
      </c>
      <c r="W176" s="90">
        <f t="shared" si="78"/>
        <v>-16681.3</v>
      </c>
      <c r="X176" s="103">
        <f t="shared" si="79"/>
        <v>-1.286058683804556</v>
      </c>
    </row>
    <row r="177" spans="1:24" s="14" customFormat="1" ht="12.75" hidden="1" outlineLevel="2">
      <c r="A177" s="14" t="s">
        <v>784</v>
      </c>
      <c r="B177" s="14" t="s">
        <v>785</v>
      </c>
      <c r="C177" s="54" t="s">
        <v>1427</v>
      </c>
      <c r="D177" s="15"/>
      <c r="E177" s="15"/>
      <c r="F177" s="15">
        <v>0</v>
      </c>
      <c r="G177" s="15">
        <v>0</v>
      </c>
      <c r="H177" s="90">
        <f t="shared" si="72"/>
        <v>0</v>
      </c>
      <c r="I177" s="103">
        <f t="shared" si="73"/>
        <v>0</v>
      </c>
      <c r="J177" s="104"/>
      <c r="K177" s="15">
        <v>0</v>
      </c>
      <c r="L177" s="15">
        <v>0</v>
      </c>
      <c r="M177" s="90">
        <f t="shared" si="74"/>
        <v>0</v>
      </c>
      <c r="N177" s="103">
        <f t="shared" si="75"/>
        <v>0</v>
      </c>
      <c r="O177" s="104"/>
      <c r="P177" s="15">
        <v>0</v>
      </c>
      <c r="Q177" s="15">
        <v>0</v>
      </c>
      <c r="R177" s="90">
        <f t="shared" si="76"/>
        <v>0</v>
      </c>
      <c r="S177" s="103">
        <f t="shared" si="77"/>
        <v>0</v>
      </c>
      <c r="T177" s="104"/>
      <c r="U177" s="15">
        <v>0</v>
      </c>
      <c r="V177" s="15">
        <v>72017.32</v>
      </c>
      <c r="W177" s="90">
        <f t="shared" si="78"/>
        <v>-72017.32</v>
      </c>
      <c r="X177" s="103" t="str">
        <f t="shared" si="79"/>
        <v>N.M.</v>
      </c>
    </row>
    <row r="178" spans="1:24" s="14" customFormat="1" ht="12.75" hidden="1" outlineLevel="2">
      <c r="A178" s="14" t="s">
        <v>786</v>
      </c>
      <c r="B178" s="14" t="s">
        <v>787</v>
      </c>
      <c r="C178" s="54" t="s">
        <v>1428</v>
      </c>
      <c r="D178" s="15"/>
      <c r="E178" s="15"/>
      <c r="F178" s="15">
        <v>100087.29000000001</v>
      </c>
      <c r="G178" s="15">
        <v>1850.05</v>
      </c>
      <c r="H178" s="90">
        <f t="shared" si="72"/>
        <v>98237.24</v>
      </c>
      <c r="I178" s="103" t="str">
        <f t="shared" si="73"/>
        <v>N.M.</v>
      </c>
      <c r="J178" s="104"/>
      <c r="K178" s="15">
        <v>103554.45</v>
      </c>
      <c r="L178" s="15">
        <v>6648.17</v>
      </c>
      <c r="M178" s="90">
        <f t="shared" si="74"/>
        <v>96906.28</v>
      </c>
      <c r="N178" s="103" t="str">
        <f t="shared" si="75"/>
        <v>N.M.</v>
      </c>
      <c r="O178" s="104"/>
      <c r="P178" s="15">
        <v>100677.75</v>
      </c>
      <c r="Q178" s="15">
        <v>3742.48</v>
      </c>
      <c r="R178" s="90">
        <f t="shared" si="76"/>
        <v>96935.27</v>
      </c>
      <c r="S178" s="103" t="str">
        <f t="shared" si="77"/>
        <v>N.M.</v>
      </c>
      <c r="T178" s="104"/>
      <c r="U178" s="15">
        <v>174354.37</v>
      </c>
      <c r="V178" s="15">
        <v>34501.53</v>
      </c>
      <c r="W178" s="90">
        <f t="shared" si="78"/>
        <v>139852.84</v>
      </c>
      <c r="X178" s="103">
        <f t="shared" si="79"/>
        <v>4.053525742191723</v>
      </c>
    </row>
    <row r="179" spans="1:24" s="14" customFormat="1" ht="12.75" hidden="1" outlineLevel="2">
      <c r="A179" s="14" t="s">
        <v>788</v>
      </c>
      <c r="B179" s="14" t="s">
        <v>789</v>
      </c>
      <c r="C179" s="54" t="s">
        <v>1429</v>
      </c>
      <c r="D179" s="15"/>
      <c r="E179" s="15"/>
      <c r="F179" s="15">
        <v>0</v>
      </c>
      <c r="G179" s="15">
        <v>0</v>
      </c>
      <c r="H179" s="90">
        <f t="shared" si="72"/>
        <v>0</v>
      </c>
      <c r="I179" s="103">
        <f t="shared" si="73"/>
        <v>0</v>
      </c>
      <c r="J179" s="104"/>
      <c r="K179" s="15">
        <v>0</v>
      </c>
      <c r="L179" s="15">
        <v>0</v>
      </c>
      <c r="M179" s="90">
        <f t="shared" si="74"/>
        <v>0</v>
      </c>
      <c r="N179" s="103">
        <f t="shared" si="75"/>
        <v>0</v>
      </c>
      <c r="O179" s="104"/>
      <c r="P179" s="15">
        <v>0</v>
      </c>
      <c r="Q179" s="15">
        <v>0</v>
      </c>
      <c r="R179" s="90">
        <f t="shared" si="76"/>
        <v>0</v>
      </c>
      <c r="S179" s="103">
        <f t="shared" si="77"/>
        <v>0</v>
      </c>
      <c r="T179" s="104"/>
      <c r="U179" s="15">
        <v>0</v>
      </c>
      <c r="V179" s="15">
        <v>-840726.3300000001</v>
      </c>
      <c r="W179" s="90">
        <f t="shared" si="78"/>
        <v>840726.3300000001</v>
      </c>
      <c r="X179" s="103" t="str">
        <f t="shared" si="79"/>
        <v>N.M.</v>
      </c>
    </row>
    <row r="180" spans="1:24" s="14" customFormat="1" ht="12.75" hidden="1" outlineLevel="2">
      <c r="A180" s="14" t="s">
        <v>790</v>
      </c>
      <c r="B180" s="14" t="s">
        <v>791</v>
      </c>
      <c r="C180" s="54" t="s">
        <v>1430</v>
      </c>
      <c r="D180" s="15"/>
      <c r="E180" s="15"/>
      <c r="F180" s="15">
        <v>23137.38</v>
      </c>
      <c r="G180" s="15">
        <v>1491511.93</v>
      </c>
      <c r="H180" s="90">
        <f t="shared" si="72"/>
        <v>-1468374.55</v>
      </c>
      <c r="I180" s="103">
        <f t="shared" si="73"/>
        <v>-0.9844872980667343</v>
      </c>
      <c r="J180" s="104"/>
      <c r="K180" s="15">
        <v>518668.297</v>
      </c>
      <c r="L180" s="15">
        <v>8216193.56</v>
      </c>
      <c r="M180" s="90">
        <f t="shared" si="74"/>
        <v>-7697525.262999999</v>
      </c>
      <c r="N180" s="103">
        <f t="shared" si="75"/>
        <v>-0.9368724345145539</v>
      </c>
      <c r="O180" s="104"/>
      <c r="P180" s="15">
        <v>233991.94</v>
      </c>
      <c r="Q180" s="15">
        <v>3757010.4</v>
      </c>
      <c r="R180" s="90">
        <f t="shared" si="76"/>
        <v>-3523018.46</v>
      </c>
      <c r="S180" s="103">
        <f t="shared" si="77"/>
        <v>-0.9377185807098112</v>
      </c>
      <c r="T180" s="104"/>
      <c r="U180" s="15">
        <v>6197617.763</v>
      </c>
      <c r="V180" s="15">
        <v>14059229.59</v>
      </c>
      <c r="W180" s="90">
        <f t="shared" si="78"/>
        <v>-7861611.827</v>
      </c>
      <c r="X180" s="103">
        <f t="shared" si="79"/>
        <v>-0.5591779959686966</v>
      </c>
    </row>
    <row r="181" spans="1:24" s="14" customFormat="1" ht="12.75" hidden="1" outlineLevel="2">
      <c r="A181" s="14" t="s">
        <v>792</v>
      </c>
      <c r="B181" s="14" t="s">
        <v>793</v>
      </c>
      <c r="C181" s="54" t="s">
        <v>1431</v>
      </c>
      <c r="D181" s="15"/>
      <c r="E181" s="15"/>
      <c r="F181" s="15">
        <v>0</v>
      </c>
      <c r="G181" s="15">
        <v>0</v>
      </c>
      <c r="H181" s="90">
        <f t="shared" si="72"/>
        <v>0</v>
      </c>
      <c r="I181" s="103">
        <f t="shared" si="73"/>
        <v>0</v>
      </c>
      <c r="J181" s="104"/>
      <c r="K181" s="15">
        <v>0</v>
      </c>
      <c r="L181" s="15">
        <v>0</v>
      </c>
      <c r="M181" s="90">
        <f t="shared" si="74"/>
        <v>0</v>
      </c>
      <c r="N181" s="103">
        <f t="shared" si="75"/>
        <v>0</v>
      </c>
      <c r="O181" s="104"/>
      <c r="P181" s="15">
        <v>0</v>
      </c>
      <c r="Q181" s="15">
        <v>0</v>
      </c>
      <c r="R181" s="90">
        <f t="shared" si="76"/>
        <v>0</v>
      </c>
      <c r="S181" s="103">
        <f t="shared" si="77"/>
        <v>0</v>
      </c>
      <c r="T181" s="104"/>
      <c r="U181" s="15">
        <v>0</v>
      </c>
      <c r="V181" s="15">
        <v>284.39</v>
      </c>
      <c r="W181" s="90">
        <f t="shared" si="78"/>
        <v>-284.39</v>
      </c>
      <c r="X181" s="103" t="str">
        <f t="shared" si="79"/>
        <v>N.M.</v>
      </c>
    </row>
    <row r="182" spans="1:24" s="14" customFormat="1" ht="12.75" hidden="1" outlineLevel="2">
      <c r="A182" s="14" t="s">
        <v>794</v>
      </c>
      <c r="B182" s="14" t="s">
        <v>795</v>
      </c>
      <c r="C182" s="54" t="s">
        <v>1432</v>
      </c>
      <c r="D182" s="15"/>
      <c r="E182" s="15"/>
      <c r="F182" s="15">
        <v>1385257.3900000001</v>
      </c>
      <c r="G182" s="15">
        <v>1011573.86</v>
      </c>
      <c r="H182" s="90">
        <f t="shared" si="72"/>
        <v>373683.53000000014</v>
      </c>
      <c r="I182" s="103">
        <f t="shared" si="73"/>
        <v>0.3694080529127158</v>
      </c>
      <c r="J182" s="104"/>
      <c r="K182" s="15">
        <v>4737061.03</v>
      </c>
      <c r="L182" s="15">
        <v>4514679.311</v>
      </c>
      <c r="M182" s="90">
        <f t="shared" si="74"/>
        <v>222381.7190000005</v>
      </c>
      <c r="N182" s="103">
        <f t="shared" si="75"/>
        <v>0.04925747847874117</v>
      </c>
      <c r="O182" s="104"/>
      <c r="P182" s="15">
        <v>2305939.93</v>
      </c>
      <c r="Q182" s="15">
        <v>2025617.611</v>
      </c>
      <c r="R182" s="90">
        <f t="shared" si="76"/>
        <v>280322.31900000013</v>
      </c>
      <c r="S182" s="103">
        <f t="shared" si="77"/>
        <v>0.1383885672585615</v>
      </c>
      <c r="T182" s="104"/>
      <c r="U182" s="15">
        <v>9434550.41</v>
      </c>
      <c r="V182" s="15">
        <v>9466662.980999999</v>
      </c>
      <c r="W182" s="90">
        <f t="shared" si="78"/>
        <v>-32112.5709999986</v>
      </c>
      <c r="X182" s="103">
        <f t="shared" si="79"/>
        <v>-0.003392174313636169</v>
      </c>
    </row>
    <row r="183" spans="1:24" s="14" customFormat="1" ht="12.75" hidden="1" outlineLevel="2">
      <c r="A183" s="14" t="s">
        <v>796</v>
      </c>
      <c r="B183" s="14" t="s">
        <v>797</v>
      </c>
      <c r="C183" s="54" t="s">
        <v>1433</v>
      </c>
      <c r="D183" s="15"/>
      <c r="E183" s="15"/>
      <c r="F183" s="15">
        <v>34084.9</v>
      </c>
      <c r="G183" s="15">
        <v>82222.64</v>
      </c>
      <c r="H183" s="90">
        <f t="shared" si="72"/>
        <v>-48137.74</v>
      </c>
      <c r="I183" s="103">
        <f t="shared" si="73"/>
        <v>-0.5854560252504662</v>
      </c>
      <c r="J183" s="104"/>
      <c r="K183" s="15">
        <v>621874.79</v>
      </c>
      <c r="L183" s="15">
        <v>401019.921</v>
      </c>
      <c r="M183" s="90">
        <f t="shared" si="74"/>
        <v>220854.86900000006</v>
      </c>
      <c r="N183" s="103">
        <f t="shared" si="75"/>
        <v>0.550732912343275</v>
      </c>
      <c r="O183" s="104"/>
      <c r="P183" s="15">
        <v>226640.41</v>
      </c>
      <c r="Q183" s="15">
        <v>176543.658</v>
      </c>
      <c r="R183" s="90">
        <f t="shared" si="76"/>
        <v>50096.75200000001</v>
      </c>
      <c r="S183" s="103">
        <f t="shared" si="77"/>
        <v>0.2837640987364157</v>
      </c>
      <c r="T183" s="104"/>
      <c r="U183" s="15">
        <v>1182156.58</v>
      </c>
      <c r="V183" s="15">
        <v>830589.297</v>
      </c>
      <c r="W183" s="90">
        <f t="shared" si="78"/>
        <v>351567.28300000005</v>
      </c>
      <c r="X183" s="103">
        <f t="shared" si="79"/>
        <v>0.42327451638231267</v>
      </c>
    </row>
    <row r="184" spans="1:24" s="14" customFormat="1" ht="12.75" hidden="1" outlineLevel="2">
      <c r="A184" s="14" t="s">
        <v>798</v>
      </c>
      <c r="B184" s="14" t="s">
        <v>799</v>
      </c>
      <c r="C184" s="54" t="s">
        <v>1434</v>
      </c>
      <c r="D184" s="15"/>
      <c r="E184" s="15"/>
      <c r="F184" s="15">
        <v>17654</v>
      </c>
      <c r="G184" s="15">
        <v>2144</v>
      </c>
      <c r="H184" s="90">
        <f t="shared" si="72"/>
        <v>15510</v>
      </c>
      <c r="I184" s="103">
        <f t="shared" si="73"/>
        <v>7.2341417910447765</v>
      </c>
      <c r="J184" s="104"/>
      <c r="K184" s="15">
        <v>1351425</v>
      </c>
      <c r="L184" s="15">
        <v>1063236</v>
      </c>
      <c r="M184" s="90">
        <f t="shared" si="74"/>
        <v>288189</v>
      </c>
      <c r="N184" s="103">
        <f t="shared" si="75"/>
        <v>0.2710489486811959</v>
      </c>
      <c r="O184" s="104"/>
      <c r="P184" s="15">
        <v>724754</v>
      </c>
      <c r="Q184" s="15">
        <v>974570</v>
      </c>
      <c r="R184" s="90">
        <f t="shared" si="76"/>
        <v>-249816</v>
      </c>
      <c r="S184" s="103">
        <f t="shared" si="77"/>
        <v>-0.25633458858778746</v>
      </c>
      <c r="T184" s="104"/>
      <c r="U184" s="15">
        <v>1815386</v>
      </c>
      <c r="V184" s="15">
        <v>1586164.3900000001</v>
      </c>
      <c r="W184" s="90">
        <f t="shared" si="78"/>
        <v>229221.60999999987</v>
      </c>
      <c r="X184" s="103">
        <f t="shared" si="79"/>
        <v>0.14451314847636937</v>
      </c>
    </row>
    <row r="185" spans="1:24" s="14" customFormat="1" ht="12.75" hidden="1" outlineLevel="2">
      <c r="A185" s="14" t="s">
        <v>800</v>
      </c>
      <c r="B185" s="14" t="s">
        <v>801</v>
      </c>
      <c r="C185" s="54" t="s">
        <v>1435</v>
      </c>
      <c r="D185" s="15"/>
      <c r="E185" s="15"/>
      <c r="F185" s="15">
        <v>5606685</v>
      </c>
      <c r="G185" s="15">
        <v>4071635</v>
      </c>
      <c r="H185" s="90">
        <f t="shared" si="72"/>
        <v>1535050</v>
      </c>
      <c r="I185" s="103">
        <f t="shared" si="73"/>
        <v>0.37701070945701176</v>
      </c>
      <c r="J185" s="104"/>
      <c r="K185" s="15">
        <v>21964406</v>
      </c>
      <c r="L185" s="15">
        <v>17819172</v>
      </c>
      <c r="M185" s="90">
        <f t="shared" si="74"/>
        <v>4145234</v>
      </c>
      <c r="N185" s="103">
        <f t="shared" si="75"/>
        <v>0.23262775621673107</v>
      </c>
      <c r="O185" s="104"/>
      <c r="P185" s="15">
        <v>12442763</v>
      </c>
      <c r="Q185" s="15">
        <v>8275360</v>
      </c>
      <c r="R185" s="90">
        <f t="shared" si="76"/>
        <v>4167403</v>
      </c>
      <c r="S185" s="103">
        <f t="shared" si="77"/>
        <v>0.5035917470659886</v>
      </c>
      <c r="T185" s="104"/>
      <c r="U185" s="15">
        <v>40383825</v>
      </c>
      <c r="V185" s="15">
        <v>34811425</v>
      </c>
      <c r="W185" s="90">
        <f t="shared" si="78"/>
        <v>5572400</v>
      </c>
      <c r="X185" s="103">
        <f t="shared" si="79"/>
        <v>0.1600738837895892</v>
      </c>
    </row>
    <row r="186" spans="1:24" s="14" customFormat="1" ht="12.75" hidden="1" outlineLevel="2">
      <c r="A186" s="14" t="s">
        <v>802</v>
      </c>
      <c r="B186" s="14" t="s">
        <v>803</v>
      </c>
      <c r="C186" s="54" t="s">
        <v>1436</v>
      </c>
      <c r="D186" s="15"/>
      <c r="E186" s="15"/>
      <c r="F186" s="15">
        <v>135595.56</v>
      </c>
      <c r="G186" s="15">
        <v>211983.26</v>
      </c>
      <c r="H186" s="90">
        <f t="shared" si="72"/>
        <v>-76387.70000000001</v>
      </c>
      <c r="I186" s="103">
        <f t="shared" si="73"/>
        <v>-0.3603477935002981</v>
      </c>
      <c r="J186" s="104"/>
      <c r="K186" s="15">
        <v>1012278.66</v>
      </c>
      <c r="L186" s="15">
        <v>1108295.72</v>
      </c>
      <c r="M186" s="90">
        <f t="shared" si="74"/>
        <v>-96017.05999999994</v>
      </c>
      <c r="N186" s="103">
        <f t="shared" si="75"/>
        <v>-0.08663487394862442</v>
      </c>
      <c r="O186" s="104"/>
      <c r="P186" s="15">
        <v>512217.27</v>
      </c>
      <c r="Q186" s="15">
        <v>706641.33</v>
      </c>
      <c r="R186" s="90">
        <f t="shared" si="76"/>
        <v>-194424.05999999994</v>
      </c>
      <c r="S186" s="103">
        <f t="shared" si="77"/>
        <v>-0.2751382515370279</v>
      </c>
      <c r="T186" s="104"/>
      <c r="U186" s="15">
        <v>2190009.91</v>
      </c>
      <c r="V186" s="15">
        <v>1865618.7310000001</v>
      </c>
      <c r="W186" s="90">
        <f t="shared" si="78"/>
        <v>324391.179</v>
      </c>
      <c r="X186" s="103">
        <f t="shared" si="79"/>
        <v>0.17387860317317963</v>
      </c>
    </row>
    <row r="187" spans="1:24" s="13" customFormat="1" ht="12.75" collapsed="1">
      <c r="A187" s="13" t="s">
        <v>216</v>
      </c>
      <c r="B187" s="11"/>
      <c r="C187" s="56" t="s">
        <v>388</v>
      </c>
      <c r="D187" s="29"/>
      <c r="E187" s="29"/>
      <c r="F187" s="29">
        <v>9507402.32</v>
      </c>
      <c r="G187" s="29">
        <v>8315744.99</v>
      </c>
      <c r="H187" s="29">
        <f>+F187-G187</f>
        <v>1191657.33</v>
      </c>
      <c r="I187" s="98">
        <f>IF(G187&lt;0,IF(H187=0,0,IF(OR(G187=0,F187=0),"N.M.",IF(ABS(H187/G187)&gt;=10,"N.M.",H187/(-G187)))),IF(H187=0,0,IF(OR(G187=0,F187=0),"N.M.",IF(ABS(H187/G187)&gt;=10,"N.M.",H187/G187))))</f>
        <v>0.1433013315623571</v>
      </c>
      <c r="J187" s="115"/>
      <c r="K187" s="29">
        <v>40403722.75</v>
      </c>
      <c r="L187" s="29">
        <v>42258078.822</v>
      </c>
      <c r="M187" s="29">
        <f>+K187-L187</f>
        <v>-1854356.071999997</v>
      </c>
      <c r="N187" s="98">
        <f>IF(L187&lt;0,IF(M187=0,0,IF(OR(L187=0,K187=0),"N.M.",IF(ABS(M187/L187)&gt;=10,"N.M.",M187/(-L187)))),IF(M187=0,0,IF(OR(L187=0,K187=0),"N.M.",IF(ABS(M187/L187)&gt;=10,"N.M.",M187/L187))))</f>
        <v>-0.04388169371851803</v>
      </c>
      <c r="O187" s="115"/>
      <c r="P187" s="29">
        <v>22797636.13</v>
      </c>
      <c r="Q187" s="29">
        <v>20253720.989</v>
      </c>
      <c r="R187" s="29">
        <f>+P187-Q187</f>
        <v>2543915.140999999</v>
      </c>
      <c r="S187" s="98">
        <f>IF(Q187&lt;0,IF(R187=0,0,IF(OR(Q187=0,P187=0),"N.M.",IF(ABS(R187/Q187)&gt;=10,"N.M.",R187/(-Q187)))),IF(R187=0,0,IF(OR(Q187=0,P187=0),"N.M.",IF(ABS(R187/Q187)&gt;=10,"N.M.",R187/Q187))))</f>
        <v>0.1256023593087722</v>
      </c>
      <c r="T187" s="115"/>
      <c r="U187" s="29">
        <v>84828625.36999999</v>
      </c>
      <c r="V187" s="29">
        <v>80262688.599</v>
      </c>
      <c r="W187" s="29">
        <f>+U187-V187</f>
        <v>4565936.770999983</v>
      </c>
      <c r="X187" s="98">
        <f>IF(V187&lt;0,IF(W187=0,0,IF(OR(V187=0,U187=0),"N.M.",IF(ABS(W187/V187)&gt;=10,"N.M.",W187/(-V187)))),IF(W187=0,0,IF(OR(V187=0,U187=0),"N.M.",IF(ABS(W187/V187)&gt;=10,"N.M.",W187/V187))))</f>
        <v>0.05688741369993018</v>
      </c>
    </row>
    <row r="188" spans="2:24" s="13" customFormat="1" ht="0.75" customHeight="1" hidden="1" outlineLevel="1">
      <c r="B188" s="11"/>
      <c r="C188" s="56"/>
      <c r="D188" s="29"/>
      <c r="E188" s="29"/>
      <c r="F188" s="29"/>
      <c r="G188" s="29"/>
      <c r="H188" s="29"/>
      <c r="I188" s="98"/>
      <c r="J188" s="115"/>
      <c r="K188" s="29"/>
      <c r="L188" s="29"/>
      <c r="M188" s="29"/>
      <c r="N188" s="98"/>
      <c r="O188" s="115"/>
      <c r="P188" s="29"/>
      <c r="Q188" s="29"/>
      <c r="R188" s="29"/>
      <c r="S188" s="98"/>
      <c r="T188" s="115"/>
      <c r="U188" s="29"/>
      <c r="V188" s="29"/>
      <c r="W188" s="29"/>
      <c r="X188" s="98"/>
    </row>
    <row r="189" spans="1:24" s="14" customFormat="1" ht="12.75" hidden="1" outlineLevel="2">
      <c r="A189" s="14" t="s">
        <v>804</v>
      </c>
      <c r="B189" s="14" t="s">
        <v>805</v>
      </c>
      <c r="C189" s="54" t="s">
        <v>1437</v>
      </c>
      <c r="D189" s="15"/>
      <c r="E189" s="15"/>
      <c r="F189" s="15">
        <v>4845042</v>
      </c>
      <c r="G189" s="15">
        <v>4948849</v>
      </c>
      <c r="H189" s="90">
        <f>+F189-G189</f>
        <v>-103807</v>
      </c>
      <c r="I189" s="103">
        <f>IF(G189&lt;0,IF(H189=0,0,IF(OR(G189=0,F189=0),"N.M.",IF(ABS(H189/G189)&gt;=10,"N.M.",H189/(-G189)))),IF(H189=0,0,IF(OR(G189=0,F189=0),"N.M.",IF(ABS(H189/G189)&gt;=10,"N.M.",H189/G189))))</f>
        <v>-0.02097598855814756</v>
      </c>
      <c r="J189" s="104"/>
      <c r="K189" s="15">
        <v>29338254</v>
      </c>
      <c r="L189" s="15">
        <v>32441437</v>
      </c>
      <c r="M189" s="90">
        <f>+K189-L189</f>
        <v>-3103183</v>
      </c>
      <c r="N189" s="103">
        <f>IF(L189&lt;0,IF(M189=0,0,IF(OR(L189=0,K189=0),"N.M.",IF(ABS(M189/L189)&gt;=10,"N.M.",M189/(-L189)))),IF(M189=0,0,IF(OR(L189=0,K189=0),"N.M.",IF(ABS(M189/L189)&gt;=10,"N.M.",M189/L189))))</f>
        <v>-0.09565491812215347</v>
      </c>
      <c r="O189" s="104"/>
      <c r="P189" s="15">
        <v>14780082</v>
      </c>
      <c r="Q189" s="15">
        <v>14993782</v>
      </c>
      <c r="R189" s="90">
        <f>+P189-Q189</f>
        <v>-213700</v>
      </c>
      <c r="S189" s="103">
        <f>IF(Q189&lt;0,IF(R189=0,0,IF(OR(Q189=0,P189=0),"N.M.",IF(ABS(R189/Q189)&gt;=10,"N.M.",R189/(-Q189)))),IF(R189=0,0,IF(OR(Q189=0,P189=0),"N.M.",IF(ABS(R189/Q189)&gt;=10,"N.M.",R189/Q189))))</f>
        <v>-0.014252574834021196</v>
      </c>
      <c r="T189" s="104"/>
      <c r="U189" s="15">
        <v>56713048</v>
      </c>
      <c r="V189" s="15">
        <v>61307495.760000005</v>
      </c>
      <c r="W189" s="90">
        <f>+U189-V189</f>
        <v>-4594447.760000005</v>
      </c>
      <c r="X189" s="103">
        <f>IF(V189&lt;0,IF(W189=0,0,IF(OR(V189=0,U189=0),"N.M.",IF(ABS(W189/V189)&gt;=10,"N.M.",W189/(-V189)))),IF(W189=0,0,IF(OR(V189=0,U189=0),"N.M.",IF(ABS(W189/V189)&gt;=10,"N.M.",W189/V189))))</f>
        <v>-0.07494104437059142</v>
      </c>
    </row>
    <row r="190" spans="1:24" s="14" customFormat="1" ht="12.75" hidden="1" outlineLevel="2">
      <c r="A190" s="14" t="s">
        <v>806</v>
      </c>
      <c r="B190" s="14" t="s">
        <v>807</v>
      </c>
      <c r="C190" s="54" t="s">
        <v>1438</v>
      </c>
      <c r="D190" s="15"/>
      <c r="E190" s="15"/>
      <c r="F190" s="15">
        <v>135744</v>
      </c>
      <c r="G190" s="15">
        <v>53461</v>
      </c>
      <c r="H190" s="90">
        <f>+F190-G190</f>
        <v>82283</v>
      </c>
      <c r="I190" s="103">
        <f>IF(G190&lt;0,IF(H190=0,0,IF(OR(G190=0,F190=0),"N.M.",IF(ABS(H190/G190)&gt;=10,"N.M.",H190/(-G190)))),IF(H190=0,0,IF(OR(G190=0,F190=0),"N.M.",IF(ABS(H190/G190)&gt;=10,"N.M.",H190/G190))))</f>
        <v>1.5391219767681112</v>
      </c>
      <c r="J190" s="104"/>
      <c r="K190" s="15">
        <v>6605710</v>
      </c>
      <c r="L190" s="15">
        <v>6447310</v>
      </c>
      <c r="M190" s="90">
        <f>+K190-L190</f>
        <v>158400</v>
      </c>
      <c r="N190" s="103">
        <f>IF(L190&lt;0,IF(M190=0,0,IF(OR(L190=0,K190=0),"N.M.",IF(ABS(M190/L190)&gt;=10,"N.M.",M190/(-L190)))),IF(M190=0,0,IF(OR(L190=0,K190=0),"N.M.",IF(ABS(M190/L190)&gt;=10,"N.M.",M190/L190))))</f>
        <v>0.024568385884965977</v>
      </c>
      <c r="O190" s="104"/>
      <c r="P190" s="15">
        <v>3497702</v>
      </c>
      <c r="Q190" s="15">
        <v>5653357</v>
      </c>
      <c r="R190" s="90">
        <f>+P190-Q190</f>
        <v>-2155655</v>
      </c>
      <c r="S190" s="103">
        <f>IF(Q190&lt;0,IF(R190=0,0,IF(OR(Q190=0,P190=0),"N.M.",IF(ABS(R190/Q190)&gt;=10,"N.M.",R190/(-Q190)))),IF(R190=0,0,IF(OR(Q190=0,P190=0),"N.M.",IF(ABS(R190/Q190)&gt;=10,"N.M.",R190/Q190))))</f>
        <v>-0.38130530231860466</v>
      </c>
      <c r="T190" s="104"/>
      <c r="U190" s="15">
        <v>9775138</v>
      </c>
      <c r="V190" s="15">
        <v>12439757.7</v>
      </c>
      <c r="W190" s="90">
        <f>+U190-V190</f>
        <v>-2664619.6999999993</v>
      </c>
      <c r="X190" s="103">
        <f>IF(V190&lt;0,IF(W190=0,0,IF(OR(V190=0,U190=0),"N.M.",IF(ABS(W190/V190)&gt;=10,"N.M.",W190/(-V190)))),IF(W190=0,0,IF(OR(V190=0,U190=0),"N.M.",IF(ABS(W190/V190)&gt;=10,"N.M.",W190/V190))))</f>
        <v>-0.21420189719611657</v>
      </c>
    </row>
    <row r="191" spans="1:24" s="14" customFormat="1" ht="12.75" hidden="1" outlineLevel="2">
      <c r="A191" s="14" t="s">
        <v>808</v>
      </c>
      <c r="B191" s="14" t="s">
        <v>809</v>
      </c>
      <c r="C191" s="54" t="s">
        <v>1439</v>
      </c>
      <c r="D191" s="15"/>
      <c r="E191" s="15"/>
      <c r="F191" s="15">
        <v>3484391</v>
      </c>
      <c r="G191" s="15">
        <v>4216734</v>
      </c>
      <c r="H191" s="90">
        <f>+F191-G191</f>
        <v>-732343</v>
      </c>
      <c r="I191" s="103">
        <f>IF(G191&lt;0,IF(H191=0,0,IF(OR(G191=0,F191=0),"N.M.",IF(ABS(H191/G191)&gt;=10,"N.M.",H191/(-G191)))),IF(H191=0,0,IF(OR(G191=0,F191=0),"N.M.",IF(ABS(H191/G191)&gt;=10,"N.M.",H191/G191))))</f>
        <v>-0.17367540850335828</v>
      </c>
      <c r="J191" s="104"/>
      <c r="K191" s="15">
        <v>22586301</v>
      </c>
      <c r="L191" s="15">
        <v>21233052</v>
      </c>
      <c r="M191" s="90">
        <f>+K191-L191</f>
        <v>1353249</v>
      </c>
      <c r="N191" s="103">
        <f>IF(L191&lt;0,IF(M191=0,0,IF(OR(L191=0,K191=0),"N.M.",IF(ABS(M191/L191)&gt;=10,"N.M.",M191/(-L191)))),IF(M191=0,0,IF(OR(L191=0,K191=0),"N.M.",IF(ABS(M191/L191)&gt;=10,"N.M.",M191/L191))))</f>
        <v>0.06373313643276529</v>
      </c>
      <c r="O191" s="104"/>
      <c r="P191" s="15">
        <v>10810284</v>
      </c>
      <c r="Q191" s="15">
        <v>10932511</v>
      </c>
      <c r="R191" s="90">
        <f>+P191-Q191</f>
        <v>-122227</v>
      </c>
      <c r="S191" s="103">
        <f>IF(Q191&lt;0,IF(R191=0,0,IF(OR(Q191=0,P191=0),"N.M.",IF(ABS(R191/Q191)&gt;=10,"N.M.",R191/(-Q191)))),IF(R191=0,0,IF(OR(Q191=0,P191=0),"N.M.",IF(ABS(R191/Q191)&gt;=10,"N.M.",R191/Q191))))</f>
        <v>-0.011180139676968997</v>
      </c>
      <c r="T191" s="104"/>
      <c r="U191" s="15">
        <v>44635367</v>
      </c>
      <c r="V191" s="15">
        <v>43468168</v>
      </c>
      <c r="W191" s="90">
        <f>+U191-V191</f>
        <v>1167199</v>
      </c>
      <c r="X191" s="103">
        <f>IF(V191&lt;0,IF(W191=0,0,IF(OR(V191=0,U191=0),"N.M.",IF(ABS(W191/V191)&gt;=10,"N.M.",W191/(-V191)))),IF(W191=0,0,IF(OR(V191=0,U191=0),"N.M.",IF(ABS(W191/V191)&gt;=10,"N.M.",W191/V191))))</f>
        <v>0.02685181027182926</v>
      </c>
    </row>
    <row r="192" spans="1:24" s="14" customFormat="1" ht="12.75" hidden="1" outlineLevel="2">
      <c r="A192" s="14" t="s">
        <v>810</v>
      </c>
      <c r="B192" s="14" t="s">
        <v>811</v>
      </c>
      <c r="C192" s="54" t="s">
        <v>1440</v>
      </c>
      <c r="D192" s="15"/>
      <c r="E192" s="15"/>
      <c r="F192" s="15">
        <v>4902605.43</v>
      </c>
      <c r="G192" s="15">
        <v>4129118.38</v>
      </c>
      <c r="H192" s="90">
        <f>+F192-G192</f>
        <v>773487.0499999998</v>
      </c>
      <c r="I192" s="103">
        <f>IF(G192&lt;0,IF(H192=0,0,IF(OR(G192=0,F192=0),"N.M.",IF(ABS(H192/G192)&gt;=10,"N.M.",H192/(-G192)))),IF(H192=0,0,IF(OR(G192=0,F192=0),"N.M.",IF(ABS(H192/G192)&gt;=10,"N.M.",H192/G192))))</f>
        <v>0.1873249877616732</v>
      </c>
      <c r="J192" s="104"/>
      <c r="K192" s="15">
        <v>21441931.97</v>
      </c>
      <c r="L192" s="15">
        <v>23719775.13</v>
      </c>
      <c r="M192" s="90">
        <f>+K192-L192</f>
        <v>-2277843.16</v>
      </c>
      <c r="N192" s="103">
        <f>IF(L192&lt;0,IF(M192=0,0,IF(OR(L192=0,K192=0),"N.M.",IF(ABS(M192/L192)&gt;=10,"N.M.",M192/(-L192)))),IF(M192=0,0,IF(OR(L192=0,K192=0),"N.M.",IF(ABS(M192/L192)&gt;=10,"N.M.",M192/L192))))</f>
        <v>-0.09603139774790943</v>
      </c>
      <c r="O192" s="104"/>
      <c r="P192" s="15">
        <v>10563082.41</v>
      </c>
      <c r="Q192" s="15">
        <v>9897868.95</v>
      </c>
      <c r="R192" s="90">
        <f>+P192-Q192</f>
        <v>665213.4600000009</v>
      </c>
      <c r="S192" s="103">
        <f>IF(Q192&lt;0,IF(R192=0,0,IF(OR(Q192=0,P192=0),"N.M.",IF(ABS(R192/Q192)&gt;=10,"N.M.",R192/(-Q192)))),IF(R192=0,0,IF(OR(Q192=0,P192=0),"N.M.",IF(ABS(R192/Q192)&gt;=10,"N.M.",R192/Q192))))</f>
        <v>0.06720774576430424</v>
      </c>
      <c r="T192" s="104"/>
      <c r="U192" s="15">
        <v>55641509.86</v>
      </c>
      <c r="V192" s="15">
        <v>50393617.45999999</v>
      </c>
      <c r="W192" s="90">
        <f>+U192-V192</f>
        <v>5247892.400000006</v>
      </c>
      <c r="X192" s="103">
        <f>IF(V192&lt;0,IF(W192=0,0,IF(OR(V192=0,U192=0),"N.M.",IF(ABS(W192/V192)&gt;=10,"N.M.",W192/(-V192)))),IF(W192=0,0,IF(OR(V192=0,U192=0),"N.M.",IF(ABS(W192/V192)&gt;=10,"N.M.",W192/V192))))</f>
        <v>0.10413803700767321</v>
      </c>
    </row>
    <row r="193" spans="1:24" s="13" customFormat="1" ht="12.75" collapsed="1">
      <c r="A193" s="13" t="s">
        <v>217</v>
      </c>
      <c r="B193" s="11"/>
      <c r="C193" s="56" t="s">
        <v>260</v>
      </c>
      <c r="D193" s="29"/>
      <c r="E193" s="29"/>
      <c r="F193" s="29">
        <v>13367782.43</v>
      </c>
      <c r="G193" s="29">
        <v>13348162.379999999</v>
      </c>
      <c r="H193" s="29">
        <f>+F193-G193</f>
        <v>19620.050000000745</v>
      </c>
      <c r="I193" s="98">
        <f>IF(G193&lt;0,IF(H193=0,0,IF(OR(G193=0,F193=0),"N.M.",IF(ABS(H193/G193)&gt;=10,"N.M.",H193/(-G193)))),IF(H193=0,0,IF(OR(G193=0,F193=0),"N.M.",IF(ABS(H193/G193)&gt;=10,"N.M.",H193/G193))))</f>
        <v>0.0014698689933078824</v>
      </c>
      <c r="J193" s="115"/>
      <c r="K193" s="29">
        <v>79972196.97</v>
      </c>
      <c r="L193" s="29">
        <v>83841574.13</v>
      </c>
      <c r="M193" s="29">
        <f>+K193-L193</f>
        <v>-3869377.1599999964</v>
      </c>
      <c r="N193" s="98">
        <f>IF(L193&lt;0,IF(M193=0,0,IF(OR(L193=0,K193=0),"N.M.",IF(ABS(M193/L193)&gt;=10,"N.M.",M193/(-L193)))),IF(M193=0,0,IF(OR(L193=0,K193=0),"N.M.",IF(ABS(M193/L193)&gt;=10,"N.M.",M193/L193))))</f>
        <v>-0.04615105572803725</v>
      </c>
      <c r="O193" s="115"/>
      <c r="P193" s="29">
        <v>39651150.41</v>
      </c>
      <c r="Q193" s="29">
        <v>41477518.95</v>
      </c>
      <c r="R193" s="29">
        <f>+P193-Q193</f>
        <v>-1826368.5400000066</v>
      </c>
      <c r="S193" s="98">
        <f>IF(Q193&lt;0,IF(R193=0,0,IF(OR(Q193=0,P193=0),"N.M.",IF(ABS(R193/Q193)&gt;=10,"N.M.",R193/(-Q193)))),IF(R193=0,0,IF(OR(Q193=0,P193=0),"N.M.",IF(ABS(R193/Q193)&gt;=10,"N.M.",R193/Q193))))</f>
        <v>-0.044032733544203624</v>
      </c>
      <c r="T193" s="115"/>
      <c r="U193" s="29">
        <v>166765062.85999998</v>
      </c>
      <c r="V193" s="29">
        <v>167609038.92</v>
      </c>
      <c r="W193" s="29">
        <f>+U193-V193</f>
        <v>-843976.0600000024</v>
      </c>
      <c r="X193" s="98">
        <f>IF(V193&lt;0,IF(W193=0,0,IF(OR(V193=0,U193=0),"N.M.",IF(ABS(W193/V193)&gt;=10,"N.M.",W193/(-V193)))),IF(W193=0,0,IF(OR(V193=0,U193=0),"N.M.",IF(ABS(W193/V193)&gt;=10,"N.M.",W193/V193))))</f>
        <v>-0.005035385116687133</v>
      </c>
    </row>
    <row r="194" spans="2:24" s="13" customFormat="1" ht="0.75" customHeight="1" hidden="1" outlineLevel="1">
      <c r="B194" s="11"/>
      <c r="C194" s="56"/>
      <c r="D194" s="29"/>
      <c r="E194" s="29"/>
      <c r="F194" s="29"/>
      <c r="G194" s="29"/>
      <c r="H194" s="29"/>
      <c r="I194" s="98"/>
      <c r="J194" s="115"/>
      <c r="K194" s="29"/>
      <c r="L194" s="29"/>
      <c r="M194" s="29"/>
      <c r="N194" s="98"/>
      <c r="O194" s="115"/>
      <c r="P194" s="29"/>
      <c r="Q194" s="29"/>
      <c r="R194" s="29"/>
      <c r="S194" s="98"/>
      <c r="T194" s="115"/>
      <c r="U194" s="29"/>
      <c r="V194" s="29"/>
      <c r="W194" s="29"/>
      <c r="X194" s="98"/>
    </row>
    <row r="195" spans="1:24" s="14" customFormat="1" ht="12.75" hidden="1" outlineLevel="2">
      <c r="A195" s="14" t="s">
        <v>812</v>
      </c>
      <c r="B195" s="14" t="s">
        <v>813</v>
      </c>
      <c r="C195" s="54" t="s">
        <v>1441</v>
      </c>
      <c r="D195" s="15"/>
      <c r="E195" s="15"/>
      <c r="F195" s="15">
        <v>-228</v>
      </c>
      <c r="G195" s="15">
        <v>-200</v>
      </c>
      <c r="H195" s="90">
        <f aca="true" t="shared" si="80" ref="H195:H226">+F195-G195</f>
        <v>-28</v>
      </c>
      <c r="I195" s="103">
        <f aca="true" t="shared" si="81" ref="I195:I226">IF(G195&lt;0,IF(H195=0,0,IF(OR(G195=0,F195=0),"N.M.",IF(ABS(H195/G195)&gt;=10,"N.M.",H195/(-G195)))),IF(H195=0,0,IF(OR(G195=0,F195=0),"N.M.",IF(ABS(H195/G195)&gt;=10,"N.M.",H195/G195))))</f>
        <v>-0.14</v>
      </c>
      <c r="J195" s="104"/>
      <c r="K195" s="15">
        <v>-1367</v>
      </c>
      <c r="L195" s="15">
        <v>-976</v>
      </c>
      <c r="M195" s="90">
        <f aca="true" t="shared" si="82" ref="M195:M226">+K195-L195</f>
        <v>-391</v>
      </c>
      <c r="N195" s="103">
        <f aca="true" t="shared" si="83" ref="N195:N226">IF(L195&lt;0,IF(M195=0,0,IF(OR(L195=0,K195=0),"N.M.",IF(ABS(M195/L195)&gt;=10,"N.M.",M195/(-L195)))),IF(M195=0,0,IF(OR(L195=0,K195=0),"N.M.",IF(ABS(M195/L195)&gt;=10,"N.M.",M195/L195))))</f>
        <v>-0.40061475409836067</v>
      </c>
      <c r="O195" s="104"/>
      <c r="P195" s="15">
        <v>-684</v>
      </c>
      <c r="Q195" s="15">
        <v>-510</v>
      </c>
      <c r="R195" s="90">
        <f aca="true" t="shared" si="84" ref="R195:R226">+P195-Q195</f>
        <v>-174</v>
      </c>
      <c r="S195" s="103">
        <f aca="true" t="shared" si="85" ref="S195:S226">IF(Q195&lt;0,IF(R195=0,0,IF(OR(Q195=0,P195=0),"N.M.",IF(ABS(R195/Q195)&gt;=10,"N.M.",R195/(-Q195)))),IF(R195=0,0,IF(OR(Q195=0,P195=0),"N.M.",IF(ABS(R195/Q195)&gt;=10,"N.M.",R195/Q195))))</f>
        <v>-0.3411764705882353</v>
      </c>
      <c r="T195" s="104"/>
      <c r="U195" s="15">
        <v>-2567</v>
      </c>
      <c r="V195" s="15">
        <v>-1906</v>
      </c>
      <c r="W195" s="90">
        <f aca="true" t="shared" si="86" ref="W195:W226">+U195-V195</f>
        <v>-661</v>
      </c>
      <c r="X195" s="103">
        <f aca="true" t="shared" si="87" ref="X195:X226">IF(V195&lt;0,IF(W195=0,0,IF(OR(V195=0,U195=0),"N.M.",IF(ABS(W195/V195)&gt;=10,"N.M.",W195/(-V195)))),IF(W195=0,0,IF(OR(V195=0,U195=0),"N.M.",IF(ABS(W195/V195)&gt;=10,"N.M.",W195/V195))))</f>
        <v>-0.34679958027282265</v>
      </c>
    </row>
    <row r="196" spans="1:24" s="14" customFormat="1" ht="12.75" hidden="1" outlineLevel="2">
      <c r="A196" s="14" t="s">
        <v>814</v>
      </c>
      <c r="B196" s="14" t="s">
        <v>815</v>
      </c>
      <c r="C196" s="54" t="s">
        <v>1442</v>
      </c>
      <c r="D196" s="15"/>
      <c r="E196" s="15"/>
      <c r="F196" s="15">
        <v>97777.46</v>
      </c>
      <c r="G196" s="15">
        <v>79349.2</v>
      </c>
      <c r="H196" s="90">
        <f t="shared" si="80"/>
        <v>18428.26000000001</v>
      </c>
      <c r="I196" s="103">
        <f t="shared" si="81"/>
        <v>0.23224254308802117</v>
      </c>
      <c r="J196" s="104"/>
      <c r="K196" s="15">
        <v>580757.24</v>
      </c>
      <c r="L196" s="15">
        <v>515830.46</v>
      </c>
      <c r="M196" s="90">
        <f t="shared" si="82"/>
        <v>64926.77999999997</v>
      </c>
      <c r="N196" s="103">
        <f t="shared" si="83"/>
        <v>0.1258684491024434</v>
      </c>
      <c r="O196" s="104"/>
      <c r="P196" s="15">
        <v>292329.58</v>
      </c>
      <c r="Q196" s="15">
        <v>238244.21</v>
      </c>
      <c r="R196" s="90">
        <f t="shared" si="84"/>
        <v>54085.370000000024</v>
      </c>
      <c r="S196" s="103">
        <f t="shared" si="85"/>
        <v>0.22701651385357918</v>
      </c>
      <c r="T196" s="104"/>
      <c r="U196" s="15">
        <v>1049375.58</v>
      </c>
      <c r="V196" s="15">
        <v>1038409.65</v>
      </c>
      <c r="W196" s="90">
        <f t="shared" si="86"/>
        <v>10965.930000000051</v>
      </c>
      <c r="X196" s="103">
        <f t="shared" si="87"/>
        <v>0.010560312108039491</v>
      </c>
    </row>
    <row r="197" spans="1:24" s="14" customFormat="1" ht="12.75" hidden="1" outlineLevel="2">
      <c r="A197" s="14" t="s">
        <v>816</v>
      </c>
      <c r="B197" s="14" t="s">
        <v>817</v>
      </c>
      <c r="C197" s="54" t="s">
        <v>1443</v>
      </c>
      <c r="D197" s="15"/>
      <c r="E197" s="15"/>
      <c r="F197" s="15">
        <v>98722.67</v>
      </c>
      <c r="G197" s="15">
        <v>105065.28</v>
      </c>
      <c r="H197" s="90">
        <f t="shared" si="80"/>
        <v>-6342.610000000001</v>
      </c>
      <c r="I197" s="103">
        <f t="shared" si="81"/>
        <v>-0.06036827770315751</v>
      </c>
      <c r="J197" s="104"/>
      <c r="K197" s="15">
        <v>565479.76</v>
      </c>
      <c r="L197" s="15">
        <v>624575.33</v>
      </c>
      <c r="M197" s="90">
        <f t="shared" si="82"/>
        <v>-59095.56999999995</v>
      </c>
      <c r="N197" s="103">
        <f t="shared" si="83"/>
        <v>-0.09461720173930013</v>
      </c>
      <c r="O197" s="104"/>
      <c r="P197" s="15">
        <v>245989.94</v>
      </c>
      <c r="Q197" s="15">
        <v>274110.5</v>
      </c>
      <c r="R197" s="90">
        <f t="shared" si="84"/>
        <v>-28120.559999999998</v>
      </c>
      <c r="S197" s="103">
        <f t="shared" si="85"/>
        <v>-0.1025884086891965</v>
      </c>
      <c r="T197" s="104"/>
      <c r="U197" s="15">
        <v>1169175.08</v>
      </c>
      <c r="V197" s="15">
        <v>1186128.29</v>
      </c>
      <c r="W197" s="90">
        <f t="shared" si="86"/>
        <v>-16953.209999999963</v>
      </c>
      <c r="X197" s="103">
        <f t="shared" si="87"/>
        <v>-0.014292897440292872</v>
      </c>
    </row>
    <row r="198" spans="1:24" s="14" customFormat="1" ht="12.75" hidden="1" outlineLevel="2">
      <c r="A198" s="14" t="s">
        <v>818</v>
      </c>
      <c r="B198" s="14" t="s">
        <v>819</v>
      </c>
      <c r="C198" s="54" t="s">
        <v>1444</v>
      </c>
      <c r="D198" s="15"/>
      <c r="E198" s="15"/>
      <c r="F198" s="15">
        <v>442550.45</v>
      </c>
      <c r="G198" s="15">
        <v>391238.59</v>
      </c>
      <c r="H198" s="90">
        <f t="shared" si="80"/>
        <v>51311.859999999986</v>
      </c>
      <c r="I198" s="103">
        <f t="shared" si="81"/>
        <v>0.13115234874964657</v>
      </c>
      <c r="J198" s="104"/>
      <c r="K198" s="15">
        <v>2091338.92</v>
      </c>
      <c r="L198" s="15">
        <v>2271254.25</v>
      </c>
      <c r="M198" s="90">
        <f t="shared" si="82"/>
        <v>-179915.33000000007</v>
      </c>
      <c r="N198" s="103">
        <f t="shared" si="83"/>
        <v>-0.0792140862257055</v>
      </c>
      <c r="O198" s="104"/>
      <c r="P198" s="15">
        <v>1053659.28</v>
      </c>
      <c r="Q198" s="15">
        <v>1179464.92</v>
      </c>
      <c r="R198" s="90">
        <f t="shared" si="84"/>
        <v>-125805.6399999999</v>
      </c>
      <c r="S198" s="103">
        <f t="shared" si="85"/>
        <v>-0.10666331644691891</v>
      </c>
      <c r="T198" s="104"/>
      <c r="U198" s="15">
        <v>4557620.063</v>
      </c>
      <c r="V198" s="15">
        <v>4635914.92</v>
      </c>
      <c r="W198" s="90">
        <f t="shared" si="86"/>
        <v>-78294.85699999984</v>
      </c>
      <c r="X198" s="103">
        <f t="shared" si="87"/>
        <v>-0.01688876054696876</v>
      </c>
    </row>
    <row r="199" spans="1:24" s="14" customFormat="1" ht="12.75" hidden="1" outlineLevel="2">
      <c r="A199" s="14" t="s">
        <v>820</v>
      </c>
      <c r="B199" s="14" t="s">
        <v>821</v>
      </c>
      <c r="C199" s="54" t="s">
        <v>1445</v>
      </c>
      <c r="D199" s="15"/>
      <c r="E199" s="15"/>
      <c r="F199" s="15">
        <v>0</v>
      </c>
      <c r="G199" s="15">
        <v>0</v>
      </c>
      <c r="H199" s="90">
        <f t="shared" si="80"/>
        <v>0</v>
      </c>
      <c r="I199" s="103">
        <f t="shared" si="81"/>
        <v>0</v>
      </c>
      <c r="J199" s="104"/>
      <c r="K199" s="15">
        <v>30243.16</v>
      </c>
      <c r="L199" s="15">
        <v>51934.36</v>
      </c>
      <c r="M199" s="90">
        <f t="shared" si="82"/>
        <v>-21691.2</v>
      </c>
      <c r="N199" s="103">
        <f t="shared" si="83"/>
        <v>-0.41766568414436994</v>
      </c>
      <c r="O199" s="104"/>
      <c r="P199" s="15">
        <v>30243.16</v>
      </c>
      <c r="Q199" s="15">
        <v>0</v>
      </c>
      <c r="R199" s="90">
        <f t="shared" si="84"/>
        <v>30243.16</v>
      </c>
      <c r="S199" s="103" t="str">
        <f t="shared" si="85"/>
        <v>N.M.</v>
      </c>
      <c r="T199" s="104"/>
      <c r="U199" s="15">
        <v>30243.16</v>
      </c>
      <c r="V199" s="15">
        <v>51934.36</v>
      </c>
      <c r="W199" s="90">
        <f t="shared" si="86"/>
        <v>-21691.2</v>
      </c>
      <c r="X199" s="103">
        <f t="shared" si="87"/>
        <v>-0.41766568414436994</v>
      </c>
    </row>
    <row r="200" spans="1:24" s="14" customFormat="1" ht="12.75" hidden="1" outlineLevel="2">
      <c r="A200" s="14" t="s">
        <v>822</v>
      </c>
      <c r="B200" s="14" t="s">
        <v>823</v>
      </c>
      <c r="C200" s="54" t="s">
        <v>1446</v>
      </c>
      <c r="D200" s="15"/>
      <c r="E200" s="15"/>
      <c r="F200" s="15">
        <v>109.36</v>
      </c>
      <c r="G200" s="15">
        <v>71133.88</v>
      </c>
      <c r="H200" s="90">
        <f t="shared" si="80"/>
        <v>-71024.52</v>
      </c>
      <c r="I200" s="103">
        <f t="shared" si="81"/>
        <v>-0.998462617250739</v>
      </c>
      <c r="J200" s="104"/>
      <c r="K200" s="15">
        <v>583031.88</v>
      </c>
      <c r="L200" s="15">
        <v>376759.2</v>
      </c>
      <c r="M200" s="90">
        <f t="shared" si="82"/>
        <v>206272.68</v>
      </c>
      <c r="N200" s="103">
        <f t="shared" si="83"/>
        <v>0.547492085130237</v>
      </c>
      <c r="O200" s="104"/>
      <c r="P200" s="15">
        <v>330728.21</v>
      </c>
      <c r="Q200" s="15">
        <v>155710.54</v>
      </c>
      <c r="R200" s="90">
        <f t="shared" si="84"/>
        <v>175017.67</v>
      </c>
      <c r="S200" s="103">
        <f t="shared" si="85"/>
        <v>1.1239937257940278</v>
      </c>
      <c r="T200" s="104"/>
      <c r="U200" s="15">
        <v>1082166.581</v>
      </c>
      <c r="V200" s="15">
        <v>956980.04</v>
      </c>
      <c r="W200" s="90">
        <f t="shared" si="86"/>
        <v>125186.54099999997</v>
      </c>
      <c r="X200" s="103">
        <f t="shared" si="87"/>
        <v>0.13081416097246915</v>
      </c>
    </row>
    <row r="201" spans="1:24" s="14" customFormat="1" ht="12.75" hidden="1" outlineLevel="2">
      <c r="A201" s="14" t="s">
        <v>824</v>
      </c>
      <c r="B201" s="14" t="s">
        <v>825</v>
      </c>
      <c r="C201" s="54" t="s">
        <v>1447</v>
      </c>
      <c r="D201" s="15"/>
      <c r="E201" s="15"/>
      <c r="F201" s="15">
        <v>0</v>
      </c>
      <c r="G201" s="15">
        <v>0</v>
      </c>
      <c r="H201" s="90">
        <f t="shared" si="80"/>
        <v>0</v>
      </c>
      <c r="I201" s="103">
        <f t="shared" si="81"/>
        <v>0</v>
      </c>
      <c r="J201" s="104"/>
      <c r="K201" s="15">
        <v>0</v>
      </c>
      <c r="L201" s="15">
        <v>0</v>
      </c>
      <c r="M201" s="90">
        <f t="shared" si="82"/>
        <v>0</v>
      </c>
      <c r="N201" s="103">
        <f t="shared" si="83"/>
        <v>0</v>
      </c>
      <c r="O201" s="104"/>
      <c r="P201" s="15">
        <v>0</v>
      </c>
      <c r="Q201" s="15">
        <v>0</v>
      </c>
      <c r="R201" s="90">
        <f t="shared" si="84"/>
        <v>0</v>
      </c>
      <c r="S201" s="103">
        <f t="shared" si="85"/>
        <v>0</v>
      </c>
      <c r="T201" s="104"/>
      <c r="U201" s="15">
        <v>0</v>
      </c>
      <c r="V201" s="15">
        <v>-4.37</v>
      </c>
      <c r="W201" s="90">
        <f t="shared" si="86"/>
        <v>4.37</v>
      </c>
      <c r="X201" s="103" t="str">
        <f t="shared" si="87"/>
        <v>N.M.</v>
      </c>
    </row>
    <row r="202" spans="1:24" s="14" customFormat="1" ht="12.75" hidden="1" outlineLevel="2">
      <c r="A202" s="14" t="s">
        <v>826</v>
      </c>
      <c r="B202" s="14" t="s">
        <v>827</v>
      </c>
      <c r="C202" s="54" t="s">
        <v>1448</v>
      </c>
      <c r="D202" s="15"/>
      <c r="E202" s="15"/>
      <c r="F202" s="15">
        <v>422964.24</v>
      </c>
      <c r="G202" s="15">
        <v>399858.34</v>
      </c>
      <c r="H202" s="90">
        <f t="shared" si="80"/>
        <v>23105.899999999965</v>
      </c>
      <c r="I202" s="103">
        <f t="shared" si="81"/>
        <v>0.057785214633762454</v>
      </c>
      <c r="J202" s="104"/>
      <c r="K202" s="15">
        <v>2289341.51</v>
      </c>
      <c r="L202" s="15">
        <v>2010846.55</v>
      </c>
      <c r="M202" s="90">
        <f t="shared" si="82"/>
        <v>278494.95999999973</v>
      </c>
      <c r="N202" s="103">
        <f t="shared" si="83"/>
        <v>0.13849637606609003</v>
      </c>
      <c r="O202" s="104"/>
      <c r="P202" s="15">
        <v>1037912.04</v>
      </c>
      <c r="Q202" s="15">
        <v>861013.56</v>
      </c>
      <c r="R202" s="90">
        <f t="shared" si="84"/>
        <v>176898.47999999998</v>
      </c>
      <c r="S202" s="103">
        <f t="shared" si="85"/>
        <v>0.2054537677664449</v>
      </c>
      <c r="T202" s="104"/>
      <c r="U202" s="15">
        <v>4361309.416999999</v>
      </c>
      <c r="V202" s="15">
        <v>3542443.33</v>
      </c>
      <c r="W202" s="90">
        <f t="shared" si="86"/>
        <v>818866.0869999994</v>
      </c>
      <c r="X202" s="103">
        <f t="shared" si="87"/>
        <v>0.2311585565999723</v>
      </c>
    </row>
    <row r="203" spans="1:24" s="14" customFormat="1" ht="12.75" hidden="1" outlineLevel="2">
      <c r="A203" s="14" t="s">
        <v>828</v>
      </c>
      <c r="B203" s="14" t="s">
        <v>829</v>
      </c>
      <c r="C203" s="54" t="s">
        <v>1449</v>
      </c>
      <c r="D203" s="15"/>
      <c r="E203" s="15"/>
      <c r="F203" s="15">
        <v>0</v>
      </c>
      <c r="G203" s="15">
        <v>0</v>
      </c>
      <c r="H203" s="90">
        <f t="shared" si="80"/>
        <v>0</v>
      </c>
      <c r="I203" s="103">
        <f t="shared" si="81"/>
        <v>0</v>
      </c>
      <c r="J203" s="104"/>
      <c r="K203" s="15">
        <v>0</v>
      </c>
      <c r="L203" s="15">
        <v>0</v>
      </c>
      <c r="M203" s="90">
        <f t="shared" si="82"/>
        <v>0</v>
      </c>
      <c r="N203" s="103">
        <f t="shared" si="83"/>
        <v>0</v>
      </c>
      <c r="O203" s="104"/>
      <c r="P203" s="15">
        <v>0</v>
      </c>
      <c r="Q203" s="15">
        <v>0</v>
      </c>
      <c r="R203" s="90">
        <f t="shared" si="84"/>
        <v>0</v>
      </c>
      <c r="S203" s="103">
        <f t="shared" si="85"/>
        <v>0</v>
      </c>
      <c r="T203" s="104"/>
      <c r="U203" s="15">
        <v>0</v>
      </c>
      <c r="V203" s="15">
        <v>-8.41</v>
      </c>
      <c r="W203" s="90">
        <f t="shared" si="86"/>
        <v>8.41</v>
      </c>
      <c r="X203" s="103" t="str">
        <f t="shared" si="87"/>
        <v>N.M.</v>
      </c>
    </row>
    <row r="204" spans="1:24" s="14" customFormat="1" ht="12.75" hidden="1" outlineLevel="2">
      <c r="A204" s="14" t="s">
        <v>830</v>
      </c>
      <c r="B204" s="14" t="s">
        <v>831</v>
      </c>
      <c r="C204" s="54" t="s">
        <v>1450</v>
      </c>
      <c r="D204" s="15"/>
      <c r="E204" s="15"/>
      <c r="F204" s="15">
        <v>16.16</v>
      </c>
      <c r="G204" s="15">
        <v>-1.35</v>
      </c>
      <c r="H204" s="90">
        <f t="shared" si="80"/>
        <v>17.51</v>
      </c>
      <c r="I204" s="103" t="str">
        <f t="shared" si="81"/>
        <v>N.M.</v>
      </c>
      <c r="J204" s="104"/>
      <c r="K204" s="15">
        <v>66.17</v>
      </c>
      <c r="L204" s="15">
        <v>0</v>
      </c>
      <c r="M204" s="90">
        <f t="shared" si="82"/>
        <v>66.17</v>
      </c>
      <c r="N204" s="103" t="str">
        <f t="shared" si="83"/>
        <v>N.M.</v>
      </c>
      <c r="O204" s="104"/>
      <c r="P204" s="15">
        <v>52.64</v>
      </c>
      <c r="Q204" s="15">
        <v>-4.24</v>
      </c>
      <c r="R204" s="90">
        <f t="shared" si="84"/>
        <v>56.88</v>
      </c>
      <c r="S204" s="103" t="str">
        <f t="shared" si="85"/>
        <v>N.M.</v>
      </c>
      <c r="T204" s="104"/>
      <c r="U204" s="15">
        <v>68.95</v>
      </c>
      <c r="V204" s="15">
        <v>0</v>
      </c>
      <c r="W204" s="90">
        <f t="shared" si="86"/>
        <v>68.95</v>
      </c>
      <c r="X204" s="103" t="str">
        <f t="shared" si="87"/>
        <v>N.M.</v>
      </c>
    </row>
    <row r="205" spans="1:24" s="14" customFormat="1" ht="12.75" hidden="1" outlineLevel="2">
      <c r="A205" s="14" t="s">
        <v>832</v>
      </c>
      <c r="B205" s="14" t="s">
        <v>833</v>
      </c>
      <c r="C205" s="54" t="s">
        <v>1451</v>
      </c>
      <c r="D205" s="15"/>
      <c r="E205" s="15"/>
      <c r="F205" s="15">
        <v>-38.67</v>
      </c>
      <c r="G205" s="15">
        <v>-25.150000000000002</v>
      </c>
      <c r="H205" s="90">
        <f t="shared" si="80"/>
        <v>-13.52</v>
      </c>
      <c r="I205" s="103">
        <f t="shared" si="81"/>
        <v>-0.5375745526838965</v>
      </c>
      <c r="J205" s="104"/>
      <c r="K205" s="15">
        <v>-2.81</v>
      </c>
      <c r="L205" s="15">
        <v>144.67000000000002</v>
      </c>
      <c r="M205" s="90">
        <f t="shared" si="82"/>
        <v>-147.48000000000002</v>
      </c>
      <c r="N205" s="103">
        <f t="shared" si="83"/>
        <v>-1.0194235155871985</v>
      </c>
      <c r="O205" s="104"/>
      <c r="P205" s="15">
        <v>-102.9</v>
      </c>
      <c r="Q205" s="15">
        <v>-24.05</v>
      </c>
      <c r="R205" s="90">
        <f t="shared" si="84"/>
        <v>-78.85000000000001</v>
      </c>
      <c r="S205" s="103">
        <f t="shared" si="85"/>
        <v>-3.2785862785862787</v>
      </c>
      <c r="T205" s="104"/>
      <c r="U205" s="15">
        <v>-83.7</v>
      </c>
      <c r="V205" s="15">
        <v>167.94000000000003</v>
      </c>
      <c r="W205" s="90">
        <f t="shared" si="86"/>
        <v>-251.64000000000004</v>
      </c>
      <c r="X205" s="103">
        <f t="shared" si="87"/>
        <v>-1.4983922829581995</v>
      </c>
    </row>
    <row r="206" spans="1:24" s="14" customFormat="1" ht="12.75" hidden="1" outlineLevel="2">
      <c r="A206" s="14" t="s">
        <v>834</v>
      </c>
      <c r="B206" s="14" t="s">
        <v>835</v>
      </c>
      <c r="C206" s="54" t="s">
        <v>1452</v>
      </c>
      <c r="D206" s="15"/>
      <c r="E206" s="15"/>
      <c r="F206" s="15">
        <v>44430.840000000004</v>
      </c>
      <c r="G206" s="15">
        <v>2299.7400000000002</v>
      </c>
      <c r="H206" s="90">
        <f t="shared" si="80"/>
        <v>42131.100000000006</v>
      </c>
      <c r="I206" s="103" t="str">
        <f t="shared" si="81"/>
        <v>N.M.</v>
      </c>
      <c r="J206" s="104"/>
      <c r="K206" s="15">
        <v>204437.1</v>
      </c>
      <c r="L206" s="15">
        <v>16589.11</v>
      </c>
      <c r="M206" s="90">
        <f t="shared" si="82"/>
        <v>187847.99</v>
      </c>
      <c r="N206" s="103" t="str">
        <f t="shared" si="83"/>
        <v>N.M.</v>
      </c>
      <c r="O206" s="104"/>
      <c r="P206" s="15">
        <v>136413.35</v>
      </c>
      <c r="Q206" s="15">
        <v>7050.99</v>
      </c>
      <c r="R206" s="90">
        <f t="shared" si="84"/>
        <v>129362.36</v>
      </c>
      <c r="S206" s="103" t="str">
        <f t="shared" si="85"/>
        <v>N.M.</v>
      </c>
      <c r="T206" s="104"/>
      <c r="U206" s="15">
        <v>224664.516</v>
      </c>
      <c r="V206" s="15">
        <v>61245.89</v>
      </c>
      <c r="W206" s="90">
        <f t="shared" si="86"/>
        <v>163418.626</v>
      </c>
      <c r="X206" s="103">
        <f t="shared" si="87"/>
        <v>2.668238244231572</v>
      </c>
    </row>
    <row r="207" spans="1:24" s="14" customFormat="1" ht="12.75" hidden="1" outlineLevel="2">
      <c r="A207" s="14" t="s">
        <v>836</v>
      </c>
      <c r="B207" s="14" t="s">
        <v>837</v>
      </c>
      <c r="C207" s="54" t="s">
        <v>1453</v>
      </c>
      <c r="D207" s="15"/>
      <c r="E207" s="15"/>
      <c r="F207" s="15">
        <v>329200.82</v>
      </c>
      <c r="G207" s="15">
        <v>4059531.04</v>
      </c>
      <c r="H207" s="90">
        <f t="shared" si="80"/>
        <v>-3730330.22</v>
      </c>
      <c r="I207" s="103">
        <f t="shared" si="81"/>
        <v>-0.9189066873103648</v>
      </c>
      <c r="J207" s="104"/>
      <c r="K207" s="15">
        <v>2445868.57</v>
      </c>
      <c r="L207" s="15">
        <v>5807309.86</v>
      </c>
      <c r="M207" s="90">
        <f t="shared" si="82"/>
        <v>-3361441.2900000005</v>
      </c>
      <c r="N207" s="103">
        <f t="shared" si="83"/>
        <v>-0.5788293325198942</v>
      </c>
      <c r="O207" s="104"/>
      <c r="P207" s="15">
        <v>1359299.58</v>
      </c>
      <c r="Q207" s="15">
        <v>4679473.09</v>
      </c>
      <c r="R207" s="90">
        <f t="shared" si="84"/>
        <v>-3320173.51</v>
      </c>
      <c r="S207" s="103">
        <f t="shared" si="85"/>
        <v>-0.7095186671967805</v>
      </c>
      <c r="T207" s="104"/>
      <c r="U207" s="15">
        <v>6118446.585999999</v>
      </c>
      <c r="V207" s="15">
        <v>8110471.039000001</v>
      </c>
      <c r="W207" s="90">
        <f t="shared" si="86"/>
        <v>-1992024.4530000016</v>
      </c>
      <c r="X207" s="103">
        <f t="shared" si="87"/>
        <v>-0.24561143778470515</v>
      </c>
    </row>
    <row r="208" spans="1:24" s="14" customFormat="1" ht="12.75" hidden="1" outlineLevel="2">
      <c r="A208" s="14" t="s">
        <v>838</v>
      </c>
      <c r="B208" s="14" t="s">
        <v>839</v>
      </c>
      <c r="C208" s="54" t="s">
        <v>1454</v>
      </c>
      <c r="D208" s="15"/>
      <c r="E208" s="15"/>
      <c r="F208" s="15">
        <v>5986</v>
      </c>
      <c r="G208" s="15">
        <v>8726</v>
      </c>
      <c r="H208" s="90">
        <f t="shared" si="80"/>
        <v>-2740</v>
      </c>
      <c r="I208" s="103">
        <f t="shared" si="81"/>
        <v>-0.31400412560165025</v>
      </c>
      <c r="J208" s="104"/>
      <c r="K208" s="15">
        <v>21078</v>
      </c>
      <c r="L208" s="15">
        <v>12806</v>
      </c>
      <c r="M208" s="90">
        <f t="shared" si="82"/>
        <v>8272</v>
      </c>
      <c r="N208" s="103">
        <f t="shared" si="83"/>
        <v>0.6459472122442605</v>
      </c>
      <c r="O208" s="104"/>
      <c r="P208" s="15">
        <v>12300</v>
      </c>
      <c r="Q208" s="15">
        <v>9630</v>
      </c>
      <c r="R208" s="90">
        <f t="shared" si="84"/>
        <v>2670</v>
      </c>
      <c r="S208" s="103">
        <f t="shared" si="85"/>
        <v>0.2772585669781931</v>
      </c>
      <c r="T208" s="104"/>
      <c r="U208" s="15">
        <v>43020</v>
      </c>
      <c r="V208" s="15">
        <v>16271</v>
      </c>
      <c r="W208" s="90">
        <f t="shared" si="86"/>
        <v>26749</v>
      </c>
      <c r="X208" s="103">
        <f t="shared" si="87"/>
        <v>1.643967795464323</v>
      </c>
    </row>
    <row r="209" spans="1:24" s="14" customFormat="1" ht="12.75" hidden="1" outlineLevel="2">
      <c r="A209" s="14" t="s">
        <v>840</v>
      </c>
      <c r="B209" s="14" t="s">
        <v>841</v>
      </c>
      <c r="C209" s="54" t="s">
        <v>1455</v>
      </c>
      <c r="D209" s="15"/>
      <c r="E209" s="15"/>
      <c r="F209" s="15">
        <v>-55355.86</v>
      </c>
      <c r="G209" s="15">
        <v>0</v>
      </c>
      <c r="H209" s="90">
        <f t="shared" si="80"/>
        <v>-55355.86</v>
      </c>
      <c r="I209" s="103" t="str">
        <f t="shared" si="81"/>
        <v>N.M.</v>
      </c>
      <c r="J209" s="104"/>
      <c r="K209" s="15">
        <v>-210861.84</v>
      </c>
      <c r="L209" s="15">
        <v>-14364.16</v>
      </c>
      <c r="M209" s="90">
        <f t="shared" si="82"/>
        <v>-196497.68</v>
      </c>
      <c r="N209" s="103" t="str">
        <f t="shared" si="83"/>
        <v>N.M.</v>
      </c>
      <c r="O209" s="104"/>
      <c r="P209" s="15">
        <v>-55355.86</v>
      </c>
      <c r="Q209" s="15">
        <v>-10738.15</v>
      </c>
      <c r="R209" s="90">
        <f t="shared" si="84"/>
        <v>-44617.71</v>
      </c>
      <c r="S209" s="103">
        <f t="shared" si="85"/>
        <v>-4.155064885478411</v>
      </c>
      <c r="T209" s="104"/>
      <c r="U209" s="15">
        <v>-229201.55</v>
      </c>
      <c r="V209" s="15">
        <v>-17737.47</v>
      </c>
      <c r="W209" s="90">
        <f t="shared" si="86"/>
        <v>-211464.08</v>
      </c>
      <c r="X209" s="103" t="str">
        <f t="shared" si="87"/>
        <v>N.M.</v>
      </c>
    </row>
    <row r="210" spans="1:24" s="14" customFormat="1" ht="12.75" hidden="1" outlineLevel="2">
      <c r="A210" s="14" t="s">
        <v>842</v>
      </c>
      <c r="B210" s="14" t="s">
        <v>843</v>
      </c>
      <c r="C210" s="54" t="s">
        <v>1456</v>
      </c>
      <c r="D210" s="15"/>
      <c r="E210" s="15"/>
      <c r="F210" s="15">
        <v>0</v>
      </c>
      <c r="G210" s="15">
        <v>1212.92</v>
      </c>
      <c r="H210" s="90">
        <f t="shared" si="80"/>
        <v>-1212.92</v>
      </c>
      <c r="I210" s="103" t="str">
        <f t="shared" si="81"/>
        <v>N.M.</v>
      </c>
      <c r="J210" s="104"/>
      <c r="K210" s="15">
        <v>2658.32</v>
      </c>
      <c r="L210" s="15">
        <v>1212.92</v>
      </c>
      <c r="M210" s="90">
        <f t="shared" si="82"/>
        <v>1445.4</v>
      </c>
      <c r="N210" s="103">
        <f t="shared" si="83"/>
        <v>1.1916696896745045</v>
      </c>
      <c r="O210" s="104"/>
      <c r="P210" s="15">
        <v>0</v>
      </c>
      <c r="Q210" s="15">
        <v>1212.92</v>
      </c>
      <c r="R210" s="90">
        <f t="shared" si="84"/>
        <v>-1212.92</v>
      </c>
      <c r="S210" s="103" t="str">
        <f t="shared" si="85"/>
        <v>N.M.</v>
      </c>
      <c r="T210" s="104"/>
      <c r="U210" s="15">
        <v>-9427.1</v>
      </c>
      <c r="V210" s="15">
        <v>3470.26</v>
      </c>
      <c r="W210" s="90">
        <f t="shared" si="86"/>
        <v>-12897.36</v>
      </c>
      <c r="X210" s="103">
        <f t="shared" si="87"/>
        <v>-3.71653997106845</v>
      </c>
    </row>
    <row r="211" spans="1:24" s="14" customFormat="1" ht="12.75" hidden="1" outlineLevel="2">
      <c r="A211" s="14" t="s">
        <v>844</v>
      </c>
      <c r="B211" s="14" t="s">
        <v>845</v>
      </c>
      <c r="C211" s="54" t="s">
        <v>1457</v>
      </c>
      <c r="D211" s="15"/>
      <c r="E211" s="15"/>
      <c r="F211" s="15">
        <v>0</v>
      </c>
      <c r="G211" s="15">
        <v>0</v>
      </c>
      <c r="H211" s="90">
        <f t="shared" si="80"/>
        <v>0</v>
      </c>
      <c r="I211" s="103">
        <f t="shared" si="81"/>
        <v>0</v>
      </c>
      <c r="J211" s="104"/>
      <c r="K211" s="15">
        <v>0</v>
      </c>
      <c r="L211" s="15">
        <v>-4.5200000000000005</v>
      </c>
      <c r="M211" s="90">
        <f t="shared" si="82"/>
        <v>4.5200000000000005</v>
      </c>
      <c r="N211" s="103" t="str">
        <f t="shared" si="83"/>
        <v>N.M.</v>
      </c>
      <c r="O211" s="104"/>
      <c r="P211" s="15">
        <v>0</v>
      </c>
      <c r="Q211" s="15">
        <v>0</v>
      </c>
      <c r="R211" s="90">
        <f t="shared" si="84"/>
        <v>0</v>
      </c>
      <c r="S211" s="103">
        <f t="shared" si="85"/>
        <v>0</v>
      </c>
      <c r="T211" s="104"/>
      <c r="U211" s="15">
        <v>0</v>
      </c>
      <c r="V211" s="15">
        <v>-76.61</v>
      </c>
      <c r="W211" s="90">
        <f t="shared" si="86"/>
        <v>76.61</v>
      </c>
      <c r="X211" s="103" t="str">
        <f t="shared" si="87"/>
        <v>N.M.</v>
      </c>
    </row>
    <row r="212" spans="1:24" s="14" customFormat="1" ht="12.75" hidden="1" outlineLevel="2">
      <c r="A212" s="14" t="s">
        <v>846</v>
      </c>
      <c r="B212" s="14" t="s">
        <v>847</v>
      </c>
      <c r="C212" s="54" t="s">
        <v>1458</v>
      </c>
      <c r="D212" s="15"/>
      <c r="E212" s="15"/>
      <c r="F212" s="15">
        <v>1349758.1400000001</v>
      </c>
      <c r="G212" s="15">
        <v>301207.89</v>
      </c>
      <c r="H212" s="90">
        <f t="shared" si="80"/>
        <v>1048550.2500000001</v>
      </c>
      <c r="I212" s="103">
        <f t="shared" si="81"/>
        <v>3.4811513403583154</v>
      </c>
      <c r="J212" s="104"/>
      <c r="K212" s="15">
        <v>10767415.31</v>
      </c>
      <c r="L212" s="15">
        <v>1325938.18</v>
      </c>
      <c r="M212" s="90">
        <f t="shared" si="82"/>
        <v>9441477.13</v>
      </c>
      <c r="N212" s="103">
        <f t="shared" si="83"/>
        <v>7.12060130133669</v>
      </c>
      <c r="O212" s="104"/>
      <c r="P212" s="15">
        <v>4946855.53</v>
      </c>
      <c r="Q212" s="15">
        <v>488771.42</v>
      </c>
      <c r="R212" s="90">
        <f t="shared" si="84"/>
        <v>4458084.11</v>
      </c>
      <c r="S212" s="103">
        <f t="shared" si="85"/>
        <v>9.120999975816918</v>
      </c>
      <c r="T212" s="104"/>
      <c r="U212" s="15">
        <v>16981714.1</v>
      </c>
      <c r="V212" s="15">
        <v>2464223.29</v>
      </c>
      <c r="W212" s="90">
        <f t="shared" si="86"/>
        <v>14517490.810000002</v>
      </c>
      <c r="X212" s="103">
        <f t="shared" si="87"/>
        <v>5.891304927160234</v>
      </c>
    </row>
    <row r="213" spans="1:24" s="14" customFormat="1" ht="12.75" hidden="1" outlineLevel="2">
      <c r="A213" s="14" t="s">
        <v>848</v>
      </c>
      <c r="B213" s="14" t="s">
        <v>849</v>
      </c>
      <c r="C213" s="54" t="s">
        <v>1459</v>
      </c>
      <c r="D213" s="15"/>
      <c r="E213" s="15"/>
      <c r="F213" s="15">
        <v>0</v>
      </c>
      <c r="G213" s="15">
        <v>0</v>
      </c>
      <c r="H213" s="90">
        <f t="shared" si="80"/>
        <v>0</v>
      </c>
      <c r="I213" s="103">
        <f t="shared" si="81"/>
        <v>0</v>
      </c>
      <c r="J213" s="104"/>
      <c r="K213" s="15">
        <v>0</v>
      </c>
      <c r="L213" s="15">
        <v>0.16</v>
      </c>
      <c r="M213" s="90">
        <f t="shared" si="82"/>
        <v>-0.16</v>
      </c>
      <c r="N213" s="103" t="str">
        <f t="shared" si="83"/>
        <v>N.M.</v>
      </c>
      <c r="O213" s="104"/>
      <c r="P213" s="15">
        <v>0</v>
      </c>
      <c r="Q213" s="15">
        <v>0.16</v>
      </c>
      <c r="R213" s="90">
        <f t="shared" si="84"/>
        <v>-0.16</v>
      </c>
      <c r="S213" s="103" t="str">
        <f t="shared" si="85"/>
        <v>N.M.</v>
      </c>
      <c r="T213" s="104"/>
      <c r="U213" s="15">
        <v>0.6</v>
      </c>
      <c r="V213" s="15">
        <v>0.16</v>
      </c>
      <c r="W213" s="90">
        <f t="shared" si="86"/>
        <v>0.43999999999999995</v>
      </c>
      <c r="X213" s="103">
        <f t="shared" si="87"/>
        <v>2.7499999999999996</v>
      </c>
    </row>
    <row r="214" spans="1:24" s="14" customFormat="1" ht="12.75" hidden="1" outlineLevel="2">
      <c r="A214" s="14" t="s">
        <v>850</v>
      </c>
      <c r="B214" s="14" t="s">
        <v>851</v>
      </c>
      <c r="C214" s="54" t="s">
        <v>1460</v>
      </c>
      <c r="D214" s="15"/>
      <c r="E214" s="15"/>
      <c r="F214" s="15">
        <v>24097.9</v>
      </c>
      <c r="G214" s="15">
        <v>1881.06</v>
      </c>
      <c r="H214" s="90">
        <f t="shared" si="80"/>
        <v>22216.84</v>
      </c>
      <c r="I214" s="103" t="str">
        <f t="shared" si="81"/>
        <v>N.M.</v>
      </c>
      <c r="J214" s="104"/>
      <c r="K214" s="15">
        <v>145784.37</v>
      </c>
      <c r="L214" s="15">
        <v>-3883.36</v>
      </c>
      <c r="M214" s="90">
        <f t="shared" si="82"/>
        <v>149667.72999999998</v>
      </c>
      <c r="N214" s="103" t="str">
        <f t="shared" si="83"/>
        <v>N.M.</v>
      </c>
      <c r="O214" s="104"/>
      <c r="P214" s="15">
        <v>66692.23</v>
      </c>
      <c r="Q214" s="15">
        <v>3748.94</v>
      </c>
      <c r="R214" s="90">
        <f t="shared" si="84"/>
        <v>62943.28999999999</v>
      </c>
      <c r="S214" s="103" t="str">
        <f t="shared" si="85"/>
        <v>N.M.</v>
      </c>
      <c r="T214" s="104"/>
      <c r="U214" s="15">
        <v>461440.43</v>
      </c>
      <c r="V214" s="15">
        <v>496724.77</v>
      </c>
      <c r="W214" s="90">
        <f t="shared" si="86"/>
        <v>-35284.340000000026</v>
      </c>
      <c r="X214" s="103">
        <f t="shared" si="87"/>
        <v>-0.07103398527921212</v>
      </c>
    </row>
    <row r="215" spans="1:24" s="14" customFormat="1" ht="12.75" hidden="1" outlineLevel="2">
      <c r="A215" s="14" t="s">
        <v>852</v>
      </c>
      <c r="B215" s="14" t="s">
        <v>853</v>
      </c>
      <c r="C215" s="54" t="s">
        <v>1461</v>
      </c>
      <c r="D215" s="15"/>
      <c r="E215" s="15"/>
      <c r="F215" s="15">
        <v>22864.87</v>
      </c>
      <c r="G215" s="15">
        <v>29927.98</v>
      </c>
      <c r="H215" s="90">
        <f t="shared" si="80"/>
        <v>-7063.110000000001</v>
      </c>
      <c r="I215" s="103">
        <f t="shared" si="81"/>
        <v>-0.23600356589385588</v>
      </c>
      <c r="J215" s="104"/>
      <c r="K215" s="15">
        <v>162985.66</v>
      </c>
      <c r="L215" s="15">
        <v>194948.07</v>
      </c>
      <c r="M215" s="90">
        <f t="shared" si="82"/>
        <v>-31962.410000000003</v>
      </c>
      <c r="N215" s="103">
        <f t="shared" si="83"/>
        <v>-0.16395345693855806</v>
      </c>
      <c r="O215" s="104"/>
      <c r="P215" s="15">
        <v>70807.28</v>
      </c>
      <c r="Q215" s="15">
        <v>90201.15000000001</v>
      </c>
      <c r="R215" s="90">
        <f t="shared" si="84"/>
        <v>-19393.87000000001</v>
      </c>
      <c r="S215" s="103">
        <f t="shared" si="85"/>
        <v>-0.2150069040139733</v>
      </c>
      <c r="T215" s="104"/>
      <c r="U215" s="15">
        <v>346757.93</v>
      </c>
      <c r="V215" s="15">
        <v>409494.86</v>
      </c>
      <c r="W215" s="90">
        <f t="shared" si="86"/>
        <v>-62736.92999999999</v>
      </c>
      <c r="X215" s="103">
        <f t="shared" si="87"/>
        <v>-0.15320565928470994</v>
      </c>
    </row>
    <row r="216" spans="1:24" s="14" customFormat="1" ht="12.75" hidden="1" outlineLevel="2">
      <c r="A216" s="14" t="s">
        <v>854</v>
      </c>
      <c r="B216" s="14" t="s">
        <v>855</v>
      </c>
      <c r="C216" s="54" t="s">
        <v>1462</v>
      </c>
      <c r="D216" s="15"/>
      <c r="E216" s="15"/>
      <c r="F216" s="15">
        <v>184264.76</v>
      </c>
      <c r="G216" s="15">
        <v>201191.07</v>
      </c>
      <c r="H216" s="90">
        <f t="shared" si="80"/>
        <v>-16926.309999999998</v>
      </c>
      <c r="I216" s="103">
        <f t="shared" si="81"/>
        <v>-0.08413052328813599</v>
      </c>
      <c r="J216" s="104"/>
      <c r="K216" s="15">
        <v>1102488.26</v>
      </c>
      <c r="L216" s="15">
        <v>1205996.24</v>
      </c>
      <c r="M216" s="90">
        <f t="shared" si="82"/>
        <v>-103507.97999999998</v>
      </c>
      <c r="N216" s="103">
        <f t="shared" si="83"/>
        <v>-0.08582778002690952</v>
      </c>
      <c r="O216" s="104"/>
      <c r="P216" s="15">
        <v>542511.5</v>
      </c>
      <c r="Q216" s="15">
        <v>587969.99</v>
      </c>
      <c r="R216" s="90">
        <f t="shared" si="84"/>
        <v>-45458.48999999999</v>
      </c>
      <c r="S216" s="103">
        <f t="shared" si="85"/>
        <v>-0.07731430306502546</v>
      </c>
      <c r="T216" s="104"/>
      <c r="U216" s="15">
        <v>2349472.24</v>
      </c>
      <c r="V216" s="15">
        <v>2617888.567</v>
      </c>
      <c r="W216" s="90">
        <f t="shared" si="86"/>
        <v>-268416.3269999996</v>
      </c>
      <c r="X216" s="103">
        <f t="shared" si="87"/>
        <v>-0.10253160901634344</v>
      </c>
    </row>
    <row r="217" spans="1:24" s="14" customFormat="1" ht="12.75" hidden="1" outlineLevel="2">
      <c r="A217" s="14" t="s">
        <v>856</v>
      </c>
      <c r="B217" s="14" t="s">
        <v>857</v>
      </c>
      <c r="C217" s="54" t="s">
        <v>1463</v>
      </c>
      <c r="D217" s="15"/>
      <c r="E217" s="15"/>
      <c r="F217" s="15">
        <v>3760.35</v>
      </c>
      <c r="G217" s="15">
        <v>779.0600000000001</v>
      </c>
      <c r="H217" s="90">
        <f t="shared" si="80"/>
        <v>2981.29</v>
      </c>
      <c r="I217" s="103">
        <f t="shared" si="81"/>
        <v>3.8267784252817494</v>
      </c>
      <c r="J217" s="104"/>
      <c r="K217" s="15">
        <v>15432.2</v>
      </c>
      <c r="L217" s="15">
        <v>7178.35</v>
      </c>
      <c r="M217" s="90">
        <f t="shared" si="82"/>
        <v>8253.85</v>
      </c>
      <c r="N217" s="103">
        <f t="shared" si="83"/>
        <v>1.1498255170059972</v>
      </c>
      <c r="O217" s="104"/>
      <c r="P217" s="15">
        <v>3760.35</v>
      </c>
      <c r="Q217" s="15">
        <v>802.4300000000001</v>
      </c>
      <c r="R217" s="90">
        <f t="shared" si="84"/>
        <v>2957.92</v>
      </c>
      <c r="S217" s="103">
        <f t="shared" si="85"/>
        <v>3.6862031579078547</v>
      </c>
      <c r="T217" s="104"/>
      <c r="U217" s="15">
        <v>16366.650000000001</v>
      </c>
      <c r="V217" s="15">
        <v>11371.66</v>
      </c>
      <c r="W217" s="90">
        <f t="shared" si="86"/>
        <v>4994.990000000002</v>
      </c>
      <c r="X217" s="103">
        <f t="shared" si="87"/>
        <v>0.43924897508367305</v>
      </c>
    </row>
    <row r="218" spans="1:24" s="14" customFormat="1" ht="12.75" hidden="1" outlineLevel="2">
      <c r="A218" s="14" t="s">
        <v>858</v>
      </c>
      <c r="B218" s="14" t="s">
        <v>859</v>
      </c>
      <c r="C218" s="54" t="s">
        <v>1464</v>
      </c>
      <c r="D218" s="15"/>
      <c r="E218" s="15"/>
      <c r="F218" s="15">
        <v>10</v>
      </c>
      <c r="G218" s="15">
        <v>4</v>
      </c>
      <c r="H218" s="90">
        <f t="shared" si="80"/>
        <v>6</v>
      </c>
      <c r="I218" s="103">
        <f t="shared" si="81"/>
        <v>1.5</v>
      </c>
      <c r="J218" s="104"/>
      <c r="K218" s="15">
        <v>10</v>
      </c>
      <c r="L218" s="15">
        <v>28</v>
      </c>
      <c r="M218" s="90">
        <f t="shared" si="82"/>
        <v>-18</v>
      </c>
      <c r="N218" s="103">
        <f t="shared" si="83"/>
        <v>-0.6428571428571429</v>
      </c>
      <c r="O218" s="104"/>
      <c r="P218" s="15">
        <v>10</v>
      </c>
      <c r="Q218" s="15">
        <v>12</v>
      </c>
      <c r="R218" s="90">
        <f t="shared" si="84"/>
        <v>-2</v>
      </c>
      <c r="S218" s="103">
        <f t="shared" si="85"/>
        <v>-0.16666666666666666</v>
      </c>
      <c r="T218" s="104"/>
      <c r="U218" s="15">
        <v>46</v>
      </c>
      <c r="V218" s="15">
        <v>244</v>
      </c>
      <c r="W218" s="90">
        <f t="shared" si="86"/>
        <v>-198</v>
      </c>
      <c r="X218" s="103">
        <f t="shared" si="87"/>
        <v>-0.8114754098360656</v>
      </c>
    </row>
    <row r="219" spans="1:24" s="14" customFormat="1" ht="12.75" hidden="1" outlineLevel="2">
      <c r="A219" s="14" t="s">
        <v>860</v>
      </c>
      <c r="B219" s="14" t="s">
        <v>861</v>
      </c>
      <c r="C219" s="54" t="s">
        <v>1444</v>
      </c>
      <c r="D219" s="15"/>
      <c r="E219" s="15"/>
      <c r="F219" s="15">
        <v>48272.47</v>
      </c>
      <c r="G219" s="15">
        <v>42861.17</v>
      </c>
      <c r="H219" s="90">
        <f t="shared" si="80"/>
        <v>5411.300000000003</v>
      </c>
      <c r="I219" s="103">
        <f t="shared" si="81"/>
        <v>0.12625180320555884</v>
      </c>
      <c r="J219" s="104"/>
      <c r="K219" s="15">
        <v>290374.55</v>
      </c>
      <c r="L219" s="15">
        <v>293281.74</v>
      </c>
      <c r="M219" s="90">
        <f t="shared" si="82"/>
        <v>-2907.1900000000023</v>
      </c>
      <c r="N219" s="103">
        <f t="shared" si="83"/>
        <v>-0.009912618494421106</v>
      </c>
      <c r="O219" s="104"/>
      <c r="P219" s="15">
        <v>134827.7</v>
      </c>
      <c r="Q219" s="15">
        <v>141989.19</v>
      </c>
      <c r="R219" s="90">
        <f t="shared" si="84"/>
        <v>-7161.489999999991</v>
      </c>
      <c r="S219" s="103">
        <f t="shared" si="85"/>
        <v>-0.05043686776436988</v>
      </c>
      <c r="T219" s="104"/>
      <c r="U219" s="15">
        <v>614222.54</v>
      </c>
      <c r="V219" s="15">
        <v>575005.39</v>
      </c>
      <c r="W219" s="90">
        <f t="shared" si="86"/>
        <v>39217.15000000002</v>
      </c>
      <c r="X219" s="103">
        <f t="shared" si="87"/>
        <v>0.068203099800508</v>
      </c>
    </row>
    <row r="220" spans="1:24" s="14" customFormat="1" ht="12.75" hidden="1" outlineLevel="2">
      <c r="A220" s="14" t="s">
        <v>862</v>
      </c>
      <c r="B220" s="14" t="s">
        <v>863</v>
      </c>
      <c r="C220" s="54" t="s">
        <v>1465</v>
      </c>
      <c r="D220" s="15"/>
      <c r="E220" s="15"/>
      <c r="F220" s="15">
        <v>0</v>
      </c>
      <c r="G220" s="15">
        <v>650.7</v>
      </c>
      <c r="H220" s="90">
        <f t="shared" si="80"/>
        <v>-650.7</v>
      </c>
      <c r="I220" s="103" t="str">
        <f t="shared" si="81"/>
        <v>N.M.</v>
      </c>
      <c r="J220" s="104"/>
      <c r="K220" s="15">
        <v>0</v>
      </c>
      <c r="L220" s="15">
        <v>921.33</v>
      </c>
      <c r="M220" s="90">
        <f t="shared" si="82"/>
        <v>-921.33</v>
      </c>
      <c r="N220" s="103" t="str">
        <f t="shared" si="83"/>
        <v>N.M.</v>
      </c>
      <c r="O220" s="104"/>
      <c r="P220" s="15">
        <v>0</v>
      </c>
      <c r="Q220" s="15">
        <v>1918.26</v>
      </c>
      <c r="R220" s="90">
        <f t="shared" si="84"/>
        <v>-1918.26</v>
      </c>
      <c r="S220" s="103" t="str">
        <f t="shared" si="85"/>
        <v>N.M.</v>
      </c>
      <c r="T220" s="104"/>
      <c r="U220" s="15">
        <v>-921.33</v>
      </c>
      <c r="V220" s="15">
        <v>1656.49</v>
      </c>
      <c r="W220" s="90">
        <f t="shared" si="86"/>
        <v>-2577.82</v>
      </c>
      <c r="X220" s="103">
        <f t="shared" si="87"/>
        <v>-1.5561941213046866</v>
      </c>
    </row>
    <row r="221" spans="1:24" s="14" customFormat="1" ht="12.75" hidden="1" outlineLevel="2">
      <c r="A221" s="14" t="s">
        <v>864</v>
      </c>
      <c r="B221" s="14" t="s">
        <v>865</v>
      </c>
      <c r="C221" s="54" t="s">
        <v>1466</v>
      </c>
      <c r="D221" s="15"/>
      <c r="E221" s="15"/>
      <c r="F221" s="15">
        <v>668.79</v>
      </c>
      <c r="G221" s="15">
        <v>530.79</v>
      </c>
      <c r="H221" s="90">
        <f t="shared" si="80"/>
        <v>138</v>
      </c>
      <c r="I221" s="103">
        <f t="shared" si="81"/>
        <v>0.2599898264850506</v>
      </c>
      <c r="J221" s="104"/>
      <c r="K221" s="15">
        <v>3231.2400000000002</v>
      </c>
      <c r="L221" s="15">
        <v>5405.96</v>
      </c>
      <c r="M221" s="90">
        <f t="shared" si="82"/>
        <v>-2174.72</v>
      </c>
      <c r="N221" s="103">
        <f t="shared" si="83"/>
        <v>-0.40228192587440526</v>
      </c>
      <c r="O221" s="104"/>
      <c r="P221" s="15">
        <v>1566.08</v>
      </c>
      <c r="Q221" s="15">
        <v>2318.37</v>
      </c>
      <c r="R221" s="90">
        <f t="shared" si="84"/>
        <v>-752.29</v>
      </c>
      <c r="S221" s="103">
        <f t="shared" si="85"/>
        <v>-0.3244909138748345</v>
      </c>
      <c r="T221" s="104"/>
      <c r="U221" s="15">
        <v>11978.2</v>
      </c>
      <c r="V221" s="15">
        <v>10558.66</v>
      </c>
      <c r="W221" s="90">
        <f t="shared" si="86"/>
        <v>1419.5400000000009</v>
      </c>
      <c r="X221" s="103">
        <f t="shared" si="87"/>
        <v>0.13444319639045116</v>
      </c>
    </row>
    <row r="222" spans="1:24" s="14" customFormat="1" ht="12.75" hidden="1" outlineLevel="2">
      <c r="A222" s="14" t="s">
        <v>866</v>
      </c>
      <c r="B222" s="14" t="s">
        <v>867</v>
      </c>
      <c r="C222" s="54" t="s">
        <v>1467</v>
      </c>
      <c r="D222" s="15"/>
      <c r="E222" s="15"/>
      <c r="F222" s="15">
        <v>72532.68000000001</v>
      </c>
      <c r="G222" s="15">
        <v>60324.75</v>
      </c>
      <c r="H222" s="90">
        <f t="shared" si="80"/>
        <v>12207.930000000008</v>
      </c>
      <c r="I222" s="103">
        <f t="shared" si="81"/>
        <v>0.202370171447043</v>
      </c>
      <c r="J222" s="104"/>
      <c r="K222" s="15">
        <v>414041.64</v>
      </c>
      <c r="L222" s="15">
        <v>389879.83</v>
      </c>
      <c r="M222" s="90">
        <f t="shared" si="82"/>
        <v>24161.809999999998</v>
      </c>
      <c r="N222" s="103">
        <f t="shared" si="83"/>
        <v>0.06197245443551157</v>
      </c>
      <c r="O222" s="104"/>
      <c r="P222" s="15">
        <v>206496.12</v>
      </c>
      <c r="Q222" s="15">
        <v>193498.98</v>
      </c>
      <c r="R222" s="90">
        <f t="shared" si="84"/>
        <v>12997.139999999985</v>
      </c>
      <c r="S222" s="103">
        <f t="shared" si="85"/>
        <v>0.06716903623988087</v>
      </c>
      <c r="T222" s="104"/>
      <c r="U222" s="15">
        <v>833042.8600000001</v>
      </c>
      <c r="V222" s="15">
        <v>763035.43</v>
      </c>
      <c r="W222" s="90">
        <f t="shared" si="86"/>
        <v>70007.43000000005</v>
      </c>
      <c r="X222" s="103">
        <f t="shared" si="87"/>
        <v>0.091748596785342</v>
      </c>
    </row>
    <row r="223" spans="1:24" s="14" customFormat="1" ht="12.75" hidden="1" outlineLevel="2">
      <c r="A223" s="14" t="s">
        <v>868</v>
      </c>
      <c r="B223" s="14" t="s">
        <v>869</v>
      </c>
      <c r="C223" s="54" t="s">
        <v>1468</v>
      </c>
      <c r="D223" s="15"/>
      <c r="E223" s="15"/>
      <c r="F223" s="15">
        <v>22.64</v>
      </c>
      <c r="G223" s="15">
        <v>82.44</v>
      </c>
      <c r="H223" s="90">
        <f t="shared" si="80"/>
        <v>-59.8</v>
      </c>
      <c r="I223" s="103">
        <f t="shared" si="81"/>
        <v>-0.725376031052887</v>
      </c>
      <c r="J223" s="104"/>
      <c r="K223" s="15">
        <v>160.34</v>
      </c>
      <c r="L223" s="15">
        <v>187.55</v>
      </c>
      <c r="M223" s="90">
        <f t="shared" si="82"/>
        <v>-27.210000000000008</v>
      </c>
      <c r="N223" s="103">
        <f t="shared" si="83"/>
        <v>-0.14508131165022664</v>
      </c>
      <c r="O223" s="104"/>
      <c r="P223" s="15">
        <v>88.66</v>
      </c>
      <c r="Q223" s="15">
        <v>98.82000000000001</v>
      </c>
      <c r="R223" s="90">
        <f t="shared" si="84"/>
        <v>-10.16000000000001</v>
      </c>
      <c r="S223" s="103">
        <f t="shared" si="85"/>
        <v>-0.10281319570937067</v>
      </c>
      <c r="T223" s="104"/>
      <c r="U223" s="15">
        <v>-2.6500000000000057</v>
      </c>
      <c r="V223" s="15">
        <v>108.16000000000001</v>
      </c>
      <c r="W223" s="90">
        <f t="shared" si="86"/>
        <v>-110.81000000000002</v>
      </c>
      <c r="X223" s="103">
        <f t="shared" si="87"/>
        <v>-1.0245007396449706</v>
      </c>
    </row>
    <row r="224" spans="1:24" s="14" customFormat="1" ht="12.75" hidden="1" outlineLevel="2">
      <c r="A224" s="14" t="s">
        <v>870</v>
      </c>
      <c r="B224" s="14" t="s">
        <v>871</v>
      </c>
      <c r="C224" s="54" t="s">
        <v>1469</v>
      </c>
      <c r="D224" s="15"/>
      <c r="E224" s="15"/>
      <c r="F224" s="15">
        <v>13605.630000000001</v>
      </c>
      <c r="G224" s="15">
        <v>6952.31</v>
      </c>
      <c r="H224" s="90">
        <f t="shared" si="80"/>
        <v>6653.320000000001</v>
      </c>
      <c r="I224" s="103">
        <f t="shared" si="81"/>
        <v>0.9569941501457789</v>
      </c>
      <c r="J224" s="104"/>
      <c r="K224" s="15">
        <v>41498.450000000004</v>
      </c>
      <c r="L224" s="15">
        <v>45823.73</v>
      </c>
      <c r="M224" s="90">
        <f t="shared" si="82"/>
        <v>-4325.279999999999</v>
      </c>
      <c r="N224" s="103">
        <f t="shared" si="83"/>
        <v>-0.09438952263379691</v>
      </c>
      <c r="O224" s="104"/>
      <c r="P224" s="15">
        <v>25684.96</v>
      </c>
      <c r="Q224" s="15">
        <v>21393.04</v>
      </c>
      <c r="R224" s="90">
        <f t="shared" si="84"/>
        <v>4291.919999999998</v>
      </c>
      <c r="S224" s="103">
        <f t="shared" si="85"/>
        <v>0.20062225845415135</v>
      </c>
      <c r="T224" s="104"/>
      <c r="U224" s="15">
        <v>91137</v>
      </c>
      <c r="V224" s="15">
        <v>84171.48000000001</v>
      </c>
      <c r="W224" s="90">
        <f t="shared" si="86"/>
        <v>6965.5199999999895</v>
      </c>
      <c r="X224" s="103">
        <f t="shared" si="87"/>
        <v>0.08275392092428444</v>
      </c>
    </row>
    <row r="225" spans="1:24" s="14" customFormat="1" ht="12.75" hidden="1" outlineLevel="2">
      <c r="A225" s="14" t="s">
        <v>872</v>
      </c>
      <c r="B225" s="14" t="s">
        <v>873</v>
      </c>
      <c r="C225" s="54" t="s">
        <v>1470</v>
      </c>
      <c r="D225" s="15"/>
      <c r="E225" s="15"/>
      <c r="F225" s="15">
        <v>138289.84</v>
      </c>
      <c r="G225" s="15">
        <v>90430.52</v>
      </c>
      <c r="H225" s="90">
        <f t="shared" si="80"/>
        <v>47859.31999999999</v>
      </c>
      <c r="I225" s="103">
        <f t="shared" si="81"/>
        <v>0.529238580072303</v>
      </c>
      <c r="J225" s="104"/>
      <c r="K225" s="15">
        <v>569381.79</v>
      </c>
      <c r="L225" s="15">
        <v>608737.97</v>
      </c>
      <c r="M225" s="90">
        <f t="shared" si="82"/>
        <v>-39356.179999999935</v>
      </c>
      <c r="N225" s="103">
        <f t="shared" si="83"/>
        <v>-0.06465208667696536</v>
      </c>
      <c r="O225" s="104"/>
      <c r="P225" s="15">
        <v>314659.19</v>
      </c>
      <c r="Q225" s="15">
        <v>270014.81</v>
      </c>
      <c r="R225" s="90">
        <f t="shared" si="84"/>
        <v>44644.380000000005</v>
      </c>
      <c r="S225" s="103">
        <f t="shared" si="85"/>
        <v>0.16534048632369464</v>
      </c>
      <c r="T225" s="104"/>
      <c r="U225" s="15">
        <v>1163436.73</v>
      </c>
      <c r="V225" s="15">
        <v>1034542.4199999999</v>
      </c>
      <c r="W225" s="90">
        <f t="shared" si="86"/>
        <v>128894.31000000006</v>
      </c>
      <c r="X225" s="103">
        <f t="shared" si="87"/>
        <v>0.12459064752511556</v>
      </c>
    </row>
    <row r="226" spans="1:24" s="14" customFormat="1" ht="12.75" hidden="1" outlineLevel="2">
      <c r="A226" s="14" t="s">
        <v>874</v>
      </c>
      <c r="B226" s="14" t="s">
        <v>875</v>
      </c>
      <c r="C226" s="54" t="s">
        <v>1471</v>
      </c>
      <c r="D226" s="15"/>
      <c r="E226" s="15"/>
      <c r="F226" s="15">
        <v>0</v>
      </c>
      <c r="G226" s="15">
        <v>0</v>
      </c>
      <c r="H226" s="90">
        <f t="shared" si="80"/>
        <v>0</v>
      </c>
      <c r="I226" s="103">
        <f t="shared" si="81"/>
        <v>0</v>
      </c>
      <c r="J226" s="104"/>
      <c r="K226" s="15">
        <v>0</v>
      </c>
      <c r="L226" s="15">
        <v>0</v>
      </c>
      <c r="M226" s="90">
        <f t="shared" si="82"/>
        <v>0</v>
      </c>
      <c r="N226" s="103">
        <f t="shared" si="83"/>
        <v>0</v>
      </c>
      <c r="O226" s="104"/>
      <c r="P226" s="15">
        <v>0</v>
      </c>
      <c r="Q226" s="15">
        <v>0</v>
      </c>
      <c r="R226" s="90">
        <f t="shared" si="84"/>
        <v>0</v>
      </c>
      <c r="S226" s="103">
        <f t="shared" si="85"/>
        <v>0</v>
      </c>
      <c r="T226" s="104"/>
      <c r="U226" s="15">
        <v>-75895.97</v>
      </c>
      <c r="V226" s="15">
        <v>3168.21</v>
      </c>
      <c r="W226" s="90">
        <f t="shared" si="86"/>
        <v>-79064.18000000001</v>
      </c>
      <c r="X226" s="103" t="str">
        <f t="shared" si="87"/>
        <v>N.M.</v>
      </c>
    </row>
    <row r="227" spans="1:24" s="14" customFormat="1" ht="12.75" hidden="1" outlineLevel="2">
      <c r="A227" s="14" t="s">
        <v>876</v>
      </c>
      <c r="B227" s="14" t="s">
        <v>877</v>
      </c>
      <c r="C227" s="54" t="s">
        <v>1472</v>
      </c>
      <c r="D227" s="15"/>
      <c r="E227" s="15"/>
      <c r="F227" s="15">
        <v>0</v>
      </c>
      <c r="G227" s="15">
        <v>0</v>
      </c>
      <c r="H227" s="90">
        <f aca="true" t="shared" si="88" ref="H227:H258">+F227-G227</f>
        <v>0</v>
      </c>
      <c r="I227" s="103">
        <f aca="true" t="shared" si="89" ref="I227:I258">IF(G227&lt;0,IF(H227=0,0,IF(OR(G227=0,F227=0),"N.M.",IF(ABS(H227/G227)&gt;=10,"N.M.",H227/(-G227)))),IF(H227=0,0,IF(OR(G227=0,F227=0),"N.M.",IF(ABS(H227/G227)&gt;=10,"N.M.",H227/G227))))</f>
        <v>0</v>
      </c>
      <c r="J227" s="104"/>
      <c r="K227" s="15">
        <v>0</v>
      </c>
      <c r="L227" s="15">
        <v>0</v>
      </c>
      <c r="M227" s="90">
        <f aca="true" t="shared" si="90" ref="M227:M258">+K227-L227</f>
        <v>0</v>
      </c>
      <c r="N227" s="103">
        <f aca="true" t="shared" si="91" ref="N227:N258">IF(L227&lt;0,IF(M227=0,0,IF(OR(L227=0,K227=0),"N.M.",IF(ABS(M227/L227)&gt;=10,"N.M.",M227/(-L227)))),IF(M227=0,0,IF(OR(L227=0,K227=0),"N.M.",IF(ABS(M227/L227)&gt;=10,"N.M.",M227/L227))))</f>
        <v>0</v>
      </c>
      <c r="O227" s="104"/>
      <c r="P227" s="15">
        <v>0</v>
      </c>
      <c r="Q227" s="15">
        <v>0</v>
      </c>
      <c r="R227" s="90">
        <f aca="true" t="shared" si="92" ref="R227:R258">+P227-Q227</f>
        <v>0</v>
      </c>
      <c r="S227" s="103">
        <f aca="true" t="shared" si="93" ref="S227:S258">IF(Q227&lt;0,IF(R227=0,0,IF(OR(Q227=0,P227=0),"N.M.",IF(ABS(R227/Q227)&gt;=10,"N.M.",R227/(-Q227)))),IF(R227=0,0,IF(OR(Q227=0,P227=0),"N.M.",IF(ABS(R227/Q227)&gt;=10,"N.M.",R227/Q227))))</f>
        <v>0</v>
      </c>
      <c r="T227" s="104"/>
      <c r="U227" s="15">
        <v>-7872.8</v>
      </c>
      <c r="V227" s="15">
        <v>1655.8400000000001</v>
      </c>
      <c r="W227" s="90">
        <f aca="true" t="shared" si="94" ref="W227:W258">+U227-V227</f>
        <v>-9528.64</v>
      </c>
      <c r="X227" s="103">
        <f aca="true" t="shared" si="95" ref="X227:X258">IF(V227&lt;0,IF(W227=0,0,IF(OR(V227=0,U227=0),"N.M.",IF(ABS(W227/V227)&gt;=10,"N.M.",W227/(-V227)))),IF(W227=0,0,IF(OR(V227=0,U227=0),"N.M.",IF(ABS(W227/V227)&gt;=10,"N.M.",W227/V227))))</f>
        <v>-5.7545656585177305</v>
      </c>
    </row>
    <row r="228" spans="1:24" s="14" customFormat="1" ht="12.75" hidden="1" outlineLevel="2">
      <c r="A228" s="14" t="s">
        <v>878</v>
      </c>
      <c r="B228" s="14" t="s">
        <v>879</v>
      </c>
      <c r="C228" s="54" t="s">
        <v>1473</v>
      </c>
      <c r="D228" s="15"/>
      <c r="E228" s="15"/>
      <c r="F228" s="15">
        <v>6243.71</v>
      </c>
      <c r="G228" s="15">
        <v>6476.09</v>
      </c>
      <c r="H228" s="90">
        <f t="shared" si="88"/>
        <v>-232.3800000000001</v>
      </c>
      <c r="I228" s="103">
        <f t="shared" si="89"/>
        <v>-0.03588276259286083</v>
      </c>
      <c r="J228" s="104"/>
      <c r="K228" s="15">
        <v>46215.04</v>
      </c>
      <c r="L228" s="15">
        <v>33762.26</v>
      </c>
      <c r="M228" s="90">
        <f t="shared" si="90"/>
        <v>12452.779999999999</v>
      </c>
      <c r="N228" s="103">
        <f t="shared" si="91"/>
        <v>0.3688372757036999</v>
      </c>
      <c r="O228" s="104"/>
      <c r="P228" s="15">
        <v>24228.44</v>
      </c>
      <c r="Q228" s="15">
        <v>17846.11</v>
      </c>
      <c r="R228" s="90">
        <f t="shared" si="92"/>
        <v>6382.329999999998</v>
      </c>
      <c r="S228" s="103">
        <f t="shared" si="93"/>
        <v>0.35763143900827676</v>
      </c>
      <c r="T228" s="104"/>
      <c r="U228" s="15">
        <v>104595.87</v>
      </c>
      <c r="V228" s="15">
        <v>59441.06</v>
      </c>
      <c r="W228" s="90">
        <f t="shared" si="94"/>
        <v>45154.81</v>
      </c>
      <c r="X228" s="103">
        <f t="shared" si="95"/>
        <v>0.7596568769130295</v>
      </c>
    </row>
    <row r="229" spans="1:24" s="14" customFormat="1" ht="12.75" hidden="1" outlineLevel="2">
      <c r="A229" s="14" t="s">
        <v>880</v>
      </c>
      <c r="B229" s="14" t="s">
        <v>881</v>
      </c>
      <c r="C229" s="54" t="s">
        <v>1474</v>
      </c>
      <c r="D229" s="15"/>
      <c r="E229" s="15"/>
      <c r="F229" s="15">
        <v>2359.7200000000003</v>
      </c>
      <c r="G229" s="15">
        <v>1494.02</v>
      </c>
      <c r="H229" s="90">
        <f t="shared" si="88"/>
        <v>865.7000000000003</v>
      </c>
      <c r="I229" s="103">
        <f t="shared" si="89"/>
        <v>0.5794433809453691</v>
      </c>
      <c r="J229" s="104"/>
      <c r="K229" s="15">
        <v>10025.17</v>
      </c>
      <c r="L229" s="15">
        <v>11481.48</v>
      </c>
      <c r="M229" s="90">
        <f t="shared" si="90"/>
        <v>-1456.3099999999995</v>
      </c>
      <c r="N229" s="103">
        <f t="shared" si="91"/>
        <v>-0.12683991959224766</v>
      </c>
      <c r="O229" s="104"/>
      <c r="P229" s="15">
        <v>5052.32</v>
      </c>
      <c r="Q229" s="15">
        <v>4785.61</v>
      </c>
      <c r="R229" s="90">
        <f t="shared" si="92"/>
        <v>266.71000000000004</v>
      </c>
      <c r="S229" s="103">
        <f t="shared" si="93"/>
        <v>0.05573166221234076</v>
      </c>
      <c r="T229" s="104"/>
      <c r="U229" s="15">
        <v>20597.72</v>
      </c>
      <c r="V229" s="15">
        <v>19389.21</v>
      </c>
      <c r="W229" s="90">
        <f t="shared" si="94"/>
        <v>1208.510000000002</v>
      </c>
      <c r="X229" s="103">
        <f t="shared" si="95"/>
        <v>0.062328996385102954</v>
      </c>
    </row>
    <row r="230" spans="1:24" s="14" customFormat="1" ht="12.75" hidden="1" outlineLevel="2">
      <c r="A230" s="14" t="s">
        <v>882</v>
      </c>
      <c r="B230" s="14" t="s">
        <v>883</v>
      </c>
      <c r="C230" s="54" t="s">
        <v>1475</v>
      </c>
      <c r="D230" s="15"/>
      <c r="E230" s="15"/>
      <c r="F230" s="15">
        <v>22635.46</v>
      </c>
      <c r="G230" s="15">
        <v>19943.25</v>
      </c>
      <c r="H230" s="90">
        <f t="shared" si="88"/>
        <v>2692.209999999999</v>
      </c>
      <c r="I230" s="103">
        <f t="shared" si="89"/>
        <v>0.1349935441816153</v>
      </c>
      <c r="J230" s="104"/>
      <c r="K230" s="15">
        <v>135451.31</v>
      </c>
      <c r="L230" s="15">
        <v>150116.18</v>
      </c>
      <c r="M230" s="90">
        <f t="shared" si="90"/>
        <v>-14664.869999999995</v>
      </c>
      <c r="N230" s="103">
        <f t="shared" si="91"/>
        <v>-0.09769013573353649</v>
      </c>
      <c r="O230" s="104"/>
      <c r="P230" s="15">
        <v>59662.51</v>
      </c>
      <c r="Q230" s="15">
        <v>59283.47</v>
      </c>
      <c r="R230" s="90">
        <f t="shared" si="92"/>
        <v>379.0400000000009</v>
      </c>
      <c r="S230" s="103">
        <f t="shared" si="93"/>
        <v>0.006393687818881062</v>
      </c>
      <c r="T230" s="104"/>
      <c r="U230" s="15">
        <v>260535.5</v>
      </c>
      <c r="V230" s="15">
        <v>238633.26</v>
      </c>
      <c r="W230" s="90">
        <f t="shared" si="94"/>
        <v>21902.23999999999</v>
      </c>
      <c r="X230" s="103">
        <f t="shared" si="95"/>
        <v>0.0917820089286799</v>
      </c>
    </row>
    <row r="231" spans="1:24" s="14" customFormat="1" ht="12.75" hidden="1" outlineLevel="2">
      <c r="A231" s="14" t="s">
        <v>884</v>
      </c>
      <c r="B231" s="14" t="s">
        <v>885</v>
      </c>
      <c r="C231" s="54" t="s">
        <v>1476</v>
      </c>
      <c r="D231" s="15"/>
      <c r="E231" s="15"/>
      <c r="F231" s="15">
        <v>6954.35</v>
      </c>
      <c r="G231" s="15">
        <v>27088.81</v>
      </c>
      <c r="H231" s="90">
        <f t="shared" si="88"/>
        <v>-20134.46</v>
      </c>
      <c r="I231" s="103">
        <f t="shared" si="89"/>
        <v>-0.7432759135598794</v>
      </c>
      <c r="J231" s="104"/>
      <c r="K231" s="15">
        <v>52865.42</v>
      </c>
      <c r="L231" s="15">
        <v>83811.63</v>
      </c>
      <c r="M231" s="90">
        <f t="shared" si="90"/>
        <v>-30946.210000000006</v>
      </c>
      <c r="N231" s="103">
        <f t="shared" si="91"/>
        <v>-0.36923527200222694</v>
      </c>
      <c r="O231" s="104"/>
      <c r="P231" s="15">
        <v>11720.59</v>
      </c>
      <c r="Q231" s="15">
        <v>53709.64</v>
      </c>
      <c r="R231" s="90">
        <f t="shared" si="92"/>
        <v>-41989.05</v>
      </c>
      <c r="S231" s="103">
        <f t="shared" si="93"/>
        <v>-0.7817786527707131</v>
      </c>
      <c r="T231" s="104"/>
      <c r="U231" s="15">
        <v>170463.08000000002</v>
      </c>
      <c r="V231" s="15">
        <v>197449.12800000003</v>
      </c>
      <c r="W231" s="90">
        <f t="shared" si="94"/>
        <v>-26986.04800000001</v>
      </c>
      <c r="X231" s="103">
        <f t="shared" si="95"/>
        <v>-0.13667342202696386</v>
      </c>
    </row>
    <row r="232" spans="1:24" s="14" customFormat="1" ht="12.75" hidden="1" outlineLevel="2">
      <c r="A232" s="14" t="s">
        <v>886</v>
      </c>
      <c r="B232" s="14" t="s">
        <v>887</v>
      </c>
      <c r="C232" s="54" t="s">
        <v>1477</v>
      </c>
      <c r="D232" s="15"/>
      <c r="E232" s="15"/>
      <c r="F232" s="15">
        <v>29659.62</v>
      </c>
      <c r="G232" s="15">
        <v>10557.86</v>
      </c>
      <c r="H232" s="90">
        <f t="shared" si="88"/>
        <v>19101.76</v>
      </c>
      <c r="I232" s="103">
        <f t="shared" si="89"/>
        <v>1.8092454342073108</v>
      </c>
      <c r="J232" s="104"/>
      <c r="K232" s="15">
        <v>59536.25</v>
      </c>
      <c r="L232" s="15">
        <v>50326.770000000004</v>
      </c>
      <c r="M232" s="90">
        <f t="shared" si="90"/>
        <v>9209.479999999996</v>
      </c>
      <c r="N232" s="103">
        <f t="shared" si="91"/>
        <v>0.18299366321343483</v>
      </c>
      <c r="O232" s="104"/>
      <c r="P232" s="15">
        <v>32046.88</v>
      </c>
      <c r="Q232" s="15">
        <v>78065.93000000001</v>
      </c>
      <c r="R232" s="90">
        <f t="shared" si="92"/>
        <v>-46019.05</v>
      </c>
      <c r="S232" s="103">
        <f t="shared" si="93"/>
        <v>-0.5894895506913195</v>
      </c>
      <c r="T232" s="104"/>
      <c r="U232" s="15">
        <v>130317.56</v>
      </c>
      <c r="V232" s="15">
        <v>210701.15000000002</v>
      </c>
      <c r="W232" s="90">
        <f t="shared" si="94"/>
        <v>-80383.59000000003</v>
      </c>
      <c r="X232" s="103">
        <f t="shared" si="95"/>
        <v>-0.38150522671565873</v>
      </c>
    </row>
    <row r="233" spans="1:24" s="14" customFormat="1" ht="12.75" hidden="1" outlineLevel="2">
      <c r="A233" s="14" t="s">
        <v>888</v>
      </c>
      <c r="B233" s="14" t="s">
        <v>889</v>
      </c>
      <c r="C233" s="54" t="s">
        <v>1478</v>
      </c>
      <c r="D233" s="15"/>
      <c r="E233" s="15"/>
      <c r="F233" s="15">
        <v>3933.4300000000003</v>
      </c>
      <c r="G233" s="15">
        <v>0</v>
      </c>
      <c r="H233" s="90">
        <f t="shared" si="88"/>
        <v>3933.4300000000003</v>
      </c>
      <c r="I233" s="103" t="str">
        <f t="shared" si="89"/>
        <v>N.M.</v>
      </c>
      <c r="J233" s="104"/>
      <c r="K233" s="15">
        <v>3933.4300000000003</v>
      </c>
      <c r="L233" s="15">
        <v>0</v>
      </c>
      <c r="M233" s="90">
        <f t="shared" si="90"/>
        <v>3933.4300000000003</v>
      </c>
      <c r="N233" s="103" t="str">
        <f t="shared" si="91"/>
        <v>N.M.</v>
      </c>
      <c r="O233" s="104"/>
      <c r="P233" s="15">
        <v>3933.4300000000003</v>
      </c>
      <c r="Q233" s="15">
        <v>0</v>
      </c>
      <c r="R233" s="90">
        <f t="shared" si="92"/>
        <v>3933.4300000000003</v>
      </c>
      <c r="S233" s="103" t="str">
        <f t="shared" si="93"/>
        <v>N.M.</v>
      </c>
      <c r="T233" s="104"/>
      <c r="U233" s="15">
        <v>3933.4300000000003</v>
      </c>
      <c r="V233" s="15">
        <v>0</v>
      </c>
      <c r="W233" s="90">
        <f t="shared" si="94"/>
        <v>3933.4300000000003</v>
      </c>
      <c r="X233" s="103" t="str">
        <f t="shared" si="95"/>
        <v>N.M.</v>
      </c>
    </row>
    <row r="234" spans="1:24" s="14" customFormat="1" ht="12.75" hidden="1" outlineLevel="2">
      <c r="A234" s="14" t="s">
        <v>890</v>
      </c>
      <c r="B234" s="14" t="s">
        <v>891</v>
      </c>
      <c r="C234" s="54" t="s">
        <v>1479</v>
      </c>
      <c r="D234" s="15"/>
      <c r="E234" s="15"/>
      <c r="F234" s="15">
        <v>24022.5</v>
      </c>
      <c r="G234" s="15">
        <v>9342</v>
      </c>
      <c r="H234" s="90">
        <f t="shared" si="88"/>
        <v>14680.5</v>
      </c>
      <c r="I234" s="103">
        <f t="shared" si="89"/>
        <v>1.571451509312781</v>
      </c>
      <c r="J234" s="104"/>
      <c r="K234" s="15">
        <v>140881.14</v>
      </c>
      <c r="L234" s="15">
        <v>56833.5</v>
      </c>
      <c r="M234" s="90">
        <f t="shared" si="90"/>
        <v>84047.64000000001</v>
      </c>
      <c r="N234" s="103">
        <f t="shared" si="91"/>
        <v>1.4788397687983321</v>
      </c>
      <c r="O234" s="104"/>
      <c r="P234" s="15">
        <v>68710.5</v>
      </c>
      <c r="Q234" s="15">
        <v>24093</v>
      </c>
      <c r="R234" s="90">
        <f t="shared" si="92"/>
        <v>44617.5</v>
      </c>
      <c r="S234" s="103">
        <f t="shared" si="93"/>
        <v>1.8518864400448263</v>
      </c>
      <c r="T234" s="104"/>
      <c r="U234" s="15">
        <v>198122.64</v>
      </c>
      <c r="V234" s="15">
        <v>109114.5</v>
      </c>
      <c r="W234" s="90">
        <f t="shared" si="94"/>
        <v>89008.14000000001</v>
      </c>
      <c r="X234" s="103">
        <f t="shared" si="95"/>
        <v>0.8157315480527337</v>
      </c>
    </row>
    <row r="235" spans="1:24" s="14" customFormat="1" ht="12.75" hidden="1" outlineLevel="2">
      <c r="A235" s="14" t="s">
        <v>892</v>
      </c>
      <c r="B235" s="14" t="s">
        <v>893</v>
      </c>
      <c r="C235" s="54" t="s">
        <v>1480</v>
      </c>
      <c r="D235" s="15"/>
      <c r="E235" s="15"/>
      <c r="F235" s="15">
        <v>0</v>
      </c>
      <c r="G235" s="15">
        <v>-788666</v>
      </c>
      <c r="H235" s="90">
        <f t="shared" si="88"/>
        <v>788666</v>
      </c>
      <c r="I235" s="103" t="str">
        <f t="shared" si="89"/>
        <v>N.M.</v>
      </c>
      <c r="J235" s="104"/>
      <c r="K235" s="15">
        <v>0</v>
      </c>
      <c r="L235" s="15">
        <v>-4564018</v>
      </c>
      <c r="M235" s="90">
        <f t="shared" si="90"/>
        <v>4564018</v>
      </c>
      <c r="N235" s="103" t="str">
        <f t="shared" si="91"/>
        <v>N.M.</v>
      </c>
      <c r="O235" s="104"/>
      <c r="P235" s="15">
        <v>0</v>
      </c>
      <c r="Q235" s="15">
        <v>-2365998</v>
      </c>
      <c r="R235" s="90">
        <f t="shared" si="92"/>
        <v>2365998</v>
      </c>
      <c r="S235" s="103" t="str">
        <f t="shared" si="93"/>
        <v>N.M.</v>
      </c>
      <c r="T235" s="104"/>
      <c r="U235" s="15">
        <v>-3449802</v>
      </c>
      <c r="V235" s="15">
        <v>-8677143</v>
      </c>
      <c r="W235" s="90">
        <f t="shared" si="94"/>
        <v>5227341</v>
      </c>
      <c r="X235" s="103">
        <f t="shared" si="95"/>
        <v>0.602426512966307</v>
      </c>
    </row>
    <row r="236" spans="1:24" s="14" customFormat="1" ht="12.75" hidden="1" outlineLevel="2">
      <c r="A236" s="14" t="s">
        <v>894</v>
      </c>
      <c r="B236" s="14" t="s">
        <v>895</v>
      </c>
      <c r="C236" s="54" t="s">
        <v>1481</v>
      </c>
      <c r="D236" s="15"/>
      <c r="E236" s="15"/>
      <c r="F236" s="15">
        <v>227077.77000000002</v>
      </c>
      <c r="G236" s="15">
        <v>119002.18000000001</v>
      </c>
      <c r="H236" s="90">
        <f t="shared" si="88"/>
        <v>108075.59000000001</v>
      </c>
      <c r="I236" s="103">
        <f t="shared" si="89"/>
        <v>0.9081815980177842</v>
      </c>
      <c r="J236" s="104"/>
      <c r="K236" s="15">
        <v>1365158.18</v>
      </c>
      <c r="L236" s="15">
        <v>770287.25</v>
      </c>
      <c r="M236" s="90">
        <f t="shared" si="90"/>
        <v>594870.9299999999</v>
      </c>
      <c r="N236" s="103">
        <f t="shared" si="91"/>
        <v>0.7722715519437715</v>
      </c>
      <c r="O236" s="104"/>
      <c r="P236" s="15">
        <v>663851.2000000001</v>
      </c>
      <c r="Q236" s="15">
        <v>379820.12</v>
      </c>
      <c r="R236" s="90">
        <f t="shared" si="92"/>
        <v>284031.0800000001</v>
      </c>
      <c r="S236" s="103">
        <f t="shared" si="93"/>
        <v>0.7478041974185046</v>
      </c>
      <c r="T236" s="104"/>
      <c r="U236" s="15">
        <v>2741337.51</v>
      </c>
      <c r="V236" s="15">
        <v>1393265.78</v>
      </c>
      <c r="W236" s="90">
        <f t="shared" si="94"/>
        <v>1348071.7299999997</v>
      </c>
      <c r="X236" s="103">
        <f t="shared" si="95"/>
        <v>0.967562506272134</v>
      </c>
    </row>
    <row r="237" spans="1:24" s="14" customFormat="1" ht="12.75" hidden="1" outlineLevel="2">
      <c r="A237" s="14" t="s">
        <v>896</v>
      </c>
      <c r="B237" s="14" t="s">
        <v>897</v>
      </c>
      <c r="C237" s="54" t="s">
        <v>1482</v>
      </c>
      <c r="D237" s="15"/>
      <c r="E237" s="15"/>
      <c r="F237" s="15">
        <v>0</v>
      </c>
      <c r="G237" s="15">
        <v>0</v>
      </c>
      <c r="H237" s="90">
        <f t="shared" si="88"/>
        <v>0</v>
      </c>
      <c r="I237" s="103">
        <f t="shared" si="89"/>
        <v>0</v>
      </c>
      <c r="J237" s="104"/>
      <c r="K237" s="15">
        <v>9075.33</v>
      </c>
      <c r="L237" s="15">
        <v>0</v>
      </c>
      <c r="M237" s="90">
        <f t="shared" si="90"/>
        <v>9075.33</v>
      </c>
      <c r="N237" s="103" t="str">
        <f t="shared" si="91"/>
        <v>N.M.</v>
      </c>
      <c r="O237" s="104"/>
      <c r="P237" s="15">
        <v>-3714.2200000000003</v>
      </c>
      <c r="Q237" s="15">
        <v>0</v>
      </c>
      <c r="R237" s="90">
        <f t="shared" si="92"/>
        <v>-3714.2200000000003</v>
      </c>
      <c r="S237" s="103" t="str">
        <f t="shared" si="93"/>
        <v>N.M.</v>
      </c>
      <c r="T237" s="104"/>
      <c r="U237" s="15">
        <v>22122.73</v>
      </c>
      <c r="V237" s="15">
        <v>0</v>
      </c>
      <c r="W237" s="90">
        <f t="shared" si="94"/>
        <v>22122.73</v>
      </c>
      <c r="X237" s="103" t="str">
        <f t="shared" si="95"/>
        <v>N.M.</v>
      </c>
    </row>
    <row r="238" spans="1:24" s="14" customFormat="1" ht="12.75" hidden="1" outlineLevel="2">
      <c r="A238" s="14" t="s">
        <v>898</v>
      </c>
      <c r="B238" s="14" t="s">
        <v>899</v>
      </c>
      <c r="C238" s="54" t="s">
        <v>1483</v>
      </c>
      <c r="D238" s="15"/>
      <c r="E238" s="15"/>
      <c r="F238" s="15">
        <v>-118068.98</v>
      </c>
      <c r="G238" s="15">
        <v>0</v>
      </c>
      <c r="H238" s="90">
        <f t="shared" si="88"/>
        <v>-118068.98</v>
      </c>
      <c r="I238" s="103" t="str">
        <f t="shared" si="89"/>
        <v>N.M.</v>
      </c>
      <c r="J238" s="104"/>
      <c r="K238" s="15">
        <v>-37598.69</v>
      </c>
      <c r="L238" s="15">
        <v>0</v>
      </c>
      <c r="M238" s="90">
        <f t="shared" si="90"/>
        <v>-37598.69</v>
      </c>
      <c r="N238" s="103" t="str">
        <f t="shared" si="91"/>
        <v>N.M.</v>
      </c>
      <c r="O238" s="104"/>
      <c r="P238" s="15">
        <v>-84814.39</v>
      </c>
      <c r="Q238" s="15">
        <v>0</v>
      </c>
      <c r="R238" s="90">
        <f t="shared" si="92"/>
        <v>-84814.39</v>
      </c>
      <c r="S238" s="103" t="str">
        <f t="shared" si="93"/>
        <v>N.M.</v>
      </c>
      <c r="T238" s="104"/>
      <c r="U238" s="15">
        <v>85142.08</v>
      </c>
      <c r="V238" s="15">
        <v>0</v>
      </c>
      <c r="W238" s="90">
        <f t="shared" si="94"/>
        <v>85142.08</v>
      </c>
      <c r="X238" s="103" t="str">
        <f t="shared" si="95"/>
        <v>N.M.</v>
      </c>
    </row>
    <row r="239" spans="1:24" s="14" customFormat="1" ht="12.75" hidden="1" outlineLevel="2">
      <c r="A239" s="14" t="s">
        <v>900</v>
      </c>
      <c r="B239" s="14" t="s">
        <v>901</v>
      </c>
      <c r="C239" s="54" t="s">
        <v>1484</v>
      </c>
      <c r="D239" s="15"/>
      <c r="E239" s="15"/>
      <c r="F239" s="15">
        <v>0</v>
      </c>
      <c r="G239" s="15">
        <v>0</v>
      </c>
      <c r="H239" s="90">
        <f t="shared" si="88"/>
        <v>0</v>
      </c>
      <c r="I239" s="103">
        <f t="shared" si="89"/>
        <v>0</v>
      </c>
      <c r="J239" s="104"/>
      <c r="K239" s="15">
        <v>0</v>
      </c>
      <c r="L239" s="15">
        <v>0</v>
      </c>
      <c r="M239" s="90">
        <f t="shared" si="90"/>
        <v>0</v>
      </c>
      <c r="N239" s="103">
        <f t="shared" si="91"/>
        <v>0</v>
      </c>
      <c r="O239" s="104"/>
      <c r="P239" s="15">
        <v>0</v>
      </c>
      <c r="Q239" s="15">
        <v>0</v>
      </c>
      <c r="R239" s="90">
        <f t="shared" si="92"/>
        <v>0</v>
      </c>
      <c r="S239" s="103">
        <f t="shared" si="93"/>
        <v>0</v>
      </c>
      <c r="T239" s="104"/>
      <c r="U239" s="15">
        <v>53803.46</v>
      </c>
      <c r="V239" s="15">
        <v>0</v>
      </c>
      <c r="W239" s="90">
        <f t="shared" si="94"/>
        <v>53803.46</v>
      </c>
      <c r="X239" s="103" t="str">
        <f t="shared" si="95"/>
        <v>N.M.</v>
      </c>
    </row>
    <row r="240" spans="1:24" s="14" customFormat="1" ht="12.75" hidden="1" outlineLevel="2">
      <c r="A240" s="14" t="s">
        <v>902</v>
      </c>
      <c r="B240" s="14" t="s">
        <v>903</v>
      </c>
      <c r="C240" s="54" t="s">
        <v>1485</v>
      </c>
      <c r="D240" s="15"/>
      <c r="E240" s="15"/>
      <c r="F240" s="15">
        <v>0</v>
      </c>
      <c r="G240" s="15">
        <v>-18159.170000000002</v>
      </c>
      <c r="H240" s="90">
        <f t="shared" si="88"/>
        <v>18159.170000000002</v>
      </c>
      <c r="I240" s="103" t="str">
        <f t="shared" si="89"/>
        <v>N.M.</v>
      </c>
      <c r="J240" s="104"/>
      <c r="K240" s="15">
        <v>0</v>
      </c>
      <c r="L240" s="15">
        <v>-109796.72</v>
      </c>
      <c r="M240" s="90">
        <f t="shared" si="90"/>
        <v>109796.72</v>
      </c>
      <c r="N240" s="103" t="str">
        <f t="shared" si="91"/>
        <v>N.M.</v>
      </c>
      <c r="O240" s="104"/>
      <c r="P240" s="15">
        <v>0</v>
      </c>
      <c r="Q240" s="15">
        <v>-54477.5</v>
      </c>
      <c r="R240" s="90">
        <f t="shared" si="92"/>
        <v>54477.5</v>
      </c>
      <c r="S240" s="103" t="str">
        <f t="shared" si="93"/>
        <v>N.M.</v>
      </c>
      <c r="T240" s="104"/>
      <c r="U240" s="15">
        <v>-141686.15</v>
      </c>
      <c r="V240" s="15">
        <v>-221813.59</v>
      </c>
      <c r="W240" s="90">
        <f t="shared" si="94"/>
        <v>80127.44</v>
      </c>
      <c r="X240" s="103">
        <f t="shared" si="95"/>
        <v>0.3612377402124009</v>
      </c>
    </row>
    <row r="241" spans="1:24" s="14" customFormat="1" ht="12.75" hidden="1" outlineLevel="2">
      <c r="A241" s="14" t="s">
        <v>904</v>
      </c>
      <c r="B241" s="14" t="s">
        <v>905</v>
      </c>
      <c r="C241" s="54" t="s">
        <v>1486</v>
      </c>
      <c r="D241" s="15"/>
      <c r="E241" s="15"/>
      <c r="F241" s="15">
        <v>71042.91</v>
      </c>
      <c r="G241" s="15">
        <v>1523849.6600000001</v>
      </c>
      <c r="H241" s="90">
        <f t="shared" si="88"/>
        <v>-1452806.7500000002</v>
      </c>
      <c r="I241" s="103">
        <f t="shared" si="89"/>
        <v>-0.9533793182721189</v>
      </c>
      <c r="J241" s="104"/>
      <c r="K241" s="15">
        <v>668224.62</v>
      </c>
      <c r="L241" s="15">
        <v>1916931.8900000001</v>
      </c>
      <c r="M241" s="90">
        <f t="shared" si="90"/>
        <v>-1248707.27</v>
      </c>
      <c r="N241" s="103">
        <f t="shared" si="91"/>
        <v>-0.6514093048971082</v>
      </c>
      <c r="O241" s="104"/>
      <c r="P241" s="15">
        <v>496801.97000000003</v>
      </c>
      <c r="Q241" s="15">
        <v>1666626.8900000001</v>
      </c>
      <c r="R241" s="90">
        <f t="shared" si="92"/>
        <v>-1169824.9200000002</v>
      </c>
      <c r="S241" s="103">
        <f t="shared" si="93"/>
        <v>-0.7019117038247236</v>
      </c>
      <c r="T241" s="104"/>
      <c r="U241" s="15">
        <v>1163849.05</v>
      </c>
      <c r="V241" s="15">
        <v>2276782.572</v>
      </c>
      <c r="W241" s="90">
        <f t="shared" si="94"/>
        <v>-1112933.522</v>
      </c>
      <c r="X241" s="103">
        <f t="shared" si="95"/>
        <v>-0.48881853528172564</v>
      </c>
    </row>
    <row r="242" spans="1:24" s="14" customFormat="1" ht="12.75" hidden="1" outlineLevel="2">
      <c r="A242" s="14" t="s">
        <v>906</v>
      </c>
      <c r="B242" s="14" t="s">
        <v>907</v>
      </c>
      <c r="C242" s="54" t="s">
        <v>1487</v>
      </c>
      <c r="D242" s="15"/>
      <c r="E242" s="15"/>
      <c r="F242" s="15">
        <v>-16.6</v>
      </c>
      <c r="G242" s="15">
        <v>0</v>
      </c>
      <c r="H242" s="90">
        <f t="shared" si="88"/>
        <v>-16.6</v>
      </c>
      <c r="I242" s="103" t="str">
        <f t="shared" si="89"/>
        <v>N.M.</v>
      </c>
      <c r="J242" s="104"/>
      <c r="K242" s="15">
        <v>0</v>
      </c>
      <c r="L242" s="15">
        <v>401</v>
      </c>
      <c r="M242" s="90">
        <f t="shared" si="90"/>
        <v>-401</v>
      </c>
      <c r="N242" s="103" t="str">
        <f t="shared" si="91"/>
        <v>N.M.</v>
      </c>
      <c r="O242" s="104"/>
      <c r="P242" s="15">
        <v>-28.43</v>
      </c>
      <c r="Q242" s="15">
        <v>0</v>
      </c>
      <c r="R242" s="90">
        <f t="shared" si="92"/>
        <v>-28.43</v>
      </c>
      <c r="S242" s="103" t="str">
        <f t="shared" si="93"/>
        <v>N.M.</v>
      </c>
      <c r="T242" s="104"/>
      <c r="U242" s="15">
        <v>4375.55</v>
      </c>
      <c r="V242" s="15">
        <v>498.88</v>
      </c>
      <c r="W242" s="90">
        <f t="shared" si="94"/>
        <v>3876.67</v>
      </c>
      <c r="X242" s="103">
        <f t="shared" si="95"/>
        <v>7.770746472097499</v>
      </c>
    </row>
    <row r="243" spans="1:24" s="14" customFormat="1" ht="12.75" hidden="1" outlineLevel="2">
      <c r="A243" s="14" t="s">
        <v>908</v>
      </c>
      <c r="B243" s="14" t="s">
        <v>909</v>
      </c>
      <c r="C243" s="54" t="s">
        <v>1488</v>
      </c>
      <c r="D243" s="15"/>
      <c r="E243" s="15"/>
      <c r="F243" s="15">
        <v>11991.08</v>
      </c>
      <c r="G243" s="15">
        <v>7275.14</v>
      </c>
      <c r="H243" s="90">
        <f t="shared" si="88"/>
        <v>4715.94</v>
      </c>
      <c r="I243" s="103">
        <f t="shared" si="89"/>
        <v>0.6482267007920122</v>
      </c>
      <c r="J243" s="104"/>
      <c r="K243" s="15">
        <v>43673.5</v>
      </c>
      <c r="L243" s="15">
        <v>49185.33</v>
      </c>
      <c r="M243" s="90">
        <f t="shared" si="90"/>
        <v>-5511.830000000002</v>
      </c>
      <c r="N243" s="103">
        <f t="shared" si="91"/>
        <v>-0.11206247879194876</v>
      </c>
      <c r="O243" s="104"/>
      <c r="P243" s="15">
        <v>25628.27</v>
      </c>
      <c r="Q243" s="15">
        <v>22991.25</v>
      </c>
      <c r="R243" s="90">
        <f t="shared" si="92"/>
        <v>2637.0200000000004</v>
      </c>
      <c r="S243" s="103">
        <f t="shared" si="93"/>
        <v>0.11469667808405373</v>
      </c>
      <c r="T243" s="104"/>
      <c r="U243" s="15">
        <v>96248.82</v>
      </c>
      <c r="V243" s="15">
        <v>94289.70999999999</v>
      </c>
      <c r="W243" s="90">
        <f t="shared" si="94"/>
        <v>1959.1100000000151</v>
      </c>
      <c r="X243" s="103">
        <f t="shared" si="95"/>
        <v>0.020777558866179727</v>
      </c>
    </row>
    <row r="244" spans="1:24" s="14" customFormat="1" ht="12.75" hidden="1" outlineLevel="2">
      <c r="A244" s="14" t="s">
        <v>910</v>
      </c>
      <c r="B244" s="14" t="s">
        <v>911</v>
      </c>
      <c r="C244" s="54" t="s">
        <v>1489</v>
      </c>
      <c r="D244" s="15"/>
      <c r="E244" s="15"/>
      <c r="F244" s="15">
        <v>119265.8</v>
      </c>
      <c r="G244" s="15">
        <v>97116.91</v>
      </c>
      <c r="H244" s="90">
        <f t="shared" si="88"/>
        <v>22148.89</v>
      </c>
      <c r="I244" s="103">
        <f t="shared" si="89"/>
        <v>0.22806419602930117</v>
      </c>
      <c r="J244" s="104"/>
      <c r="K244" s="15">
        <v>592563.5</v>
      </c>
      <c r="L244" s="15">
        <v>651245.11</v>
      </c>
      <c r="M244" s="90">
        <f t="shared" si="90"/>
        <v>-58681.609999999986</v>
      </c>
      <c r="N244" s="103">
        <f t="shared" si="91"/>
        <v>-0.09010679558115989</v>
      </c>
      <c r="O244" s="104"/>
      <c r="P244" s="15">
        <v>307605.35000000003</v>
      </c>
      <c r="Q244" s="15">
        <v>290977.61</v>
      </c>
      <c r="R244" s="90">
        <f t="shared" si="92"/>
        <v>16627.74000000005</v>
      </c>
      <c r="S244" s="103">
        <f t="shared" si="93"/>
        <v>0.05714439678021979</v>
      </c>
      <c r="T244" s="104"/>
      <c r="U244" s="15">
        <v>1214575.6400000001</v>
      </c>
      <c r="V244" s="15">
        <v>1156216.35</v>
      </c>
      <c r="W244" s="90">
        <f t="shared" si="94"/>
        <v>58359.29000000004</v>
      </c>
      <c r="X244" s="103">
        <f t="shared" si="95"/>
        <v>0.05047436839999714</v>
      </c>
    </row>
    <row r="245" spans="1:24" s="14" customFormat="1" ht="12.75" hidden="1" outlineLevel="2">
      <c r="A245" s="14" t="s">
        <v>912</v>
      </c>
      <c r="B245" s="14" t="s">
        <v>913</v>
      </c>
      <c r="C245" s="54" t="s">
        <v>1444</v>
      </c>
      <c r="D245" s="15"/>
      <c r="E245" s="15"/>
      <c r="F245" s="15">
        <v>-104268.41</v>
      </c>
      <c r="G245" s="15">
        <v>76262.28</v>
      </c>
      <c r="H245" s="90">
        <f t="shared" si="88"/>
        <v>-180530.69</v>
      </c>
      <c r="I245" s="103">
        <f t="shared" si="89"/>
        <v>-2.367234365403185</v>
      </c>
      <c r="J245" s="104"/>
      <c r="K245" s="15">
        <v>329374.05</v>
      </c>
      <c r="L245" s="15">
        <v>443206.8</v>
      </c>
      <c r="M245" s="90">
        <f t="shared" si="90"/>
        <v>-113832.75</v>
      </c>
      <c r="N245" s="103">
        <f t="shared" si="91"/>
        <v>-0.25683890680377647</v>
      </c>
      <c r="O245" s="104"/>
      <c r="P245" s="15">
        <v>179492.4</v>
      </c>
      <c r="Q245" s="15">
        <v>200504.26</v>
      </c>
      <c r="R245" s="90">
        <f t="shared" si="92"/>
        <v>-21011.860000000015</v>
      </c>
      <c r="S245" s="103">
        <f t="shared" si="93"/>
        <v>-0.10479508016438162</v>
      </c>
      <c r="T245" s="104"/>
      <c r="U245" s="15">
        <v>700072.6699999999</v>
      </c>
      <c r="V245" s="15">
        <v>925407.45</v>
      </c>
      <c r="W245" s="90">
        <f t="shared" si="94"/>
        <v>-225334.78000000003</v>
      </c>
      <c r="X245" s="103">
        <f t="shared" si="95"/>
        <v>-0.24349791002871227</v>
      </c>
    </row>
    <row r="246" spans="1:24" s="14" customFormat="1" ht="12.75" hidden="1" outlineLevel="2">
      <c r="A246" s="14" t="s">
        <v>914</v>
      </c>
      <c r="B246" s="14" t="s">
        <v>915</v>
      </c>
      <c r="C246" s="54" t="s">
        <v>1465</v>
      </c>
      <c r="D246" s="15"/>
      <c r="E246" s="15"/>
      <c r="F246" s="15">
        <v>111.17</v>
      </c>
      <c r="G246" s="15">
        <v>16.72</v>
      </c>
      <c r="H246" s="90">
        <f t="shared" si="88"/>
        <v>94.45</v>
      </c>
      <c r="I246" s="103">
        <f t="shared" si="89"/>
        <v>5.648923444976077</v>
      </c>
      <c r="J246" s="104"/>
      <c r="K246" s="15">
        <v>995.6</v>
      </c>
      <c r="L246" s="15">
        <v>2153.55</v>
      </c>
      <c r="M246" s="90">
        <f t="shared" si="90"/>
        <v>-1157.9500000000003</v>
      </c>
      <c r="N246" s="103">
        <f t="shared" si="91"/>
        <v>-0.5376935757238049</v>
      </c>
      <c r="O246" s="104"/>
      <c r="P246" s="15">
        <v>416.6</v>
      </c>
      <c r="Q246" s="15">
        <v>2136.3</v>
      </c>
      <c r="R246" s="90">
        <f t="shared" si="92"/>
        <v>-1719.7000000000003</v>
      </c>
      <c r="S246" s="103">
        <f t="shared" si="93"/>
        <v>-0.8049899358704302</v>
      </c>
      <c r="T246" s="104"/>
      <c r="U246" s="15">
        <v>1627.58</v>
      </c>
      <c r="V246" s="15">
        <v>4309.83</v>
      </c>
      <c r="W246" s="90">
        <f t="shared" si="94"/>
        <v>-2682.25</v>
      </c>
      <c r="X246" s="103">
        <f t="shared" si="95"/>
        <v>-0.6223563342405617</v>
      </c>
    </row>
    <row r="247" spans="1:24" s="14" customFormat="1" ht="12.75" hidden="1" outlineLevel="2">
      <c r="A247" s="14" t="s">
        <v>916</v>
      </c>
      <c r="B247" s="14" t="s">
        <v>917</v>
      </c>
      <c r="C247" s="54" t="s">
        <v>1490</v>
      </c>
      <c r="D247" s="15"/>
      <c r="E247" s="15"/>
      <c r="F247" s="15">
        <v>18064.2</v>
      </c>
      <c r="G247" s="15">
        <v>15881.9</v>
      </c>
      <c r="H247" s="90">
        <f t="shared" si="88"/>
        <v>2182.300000000001</v>
      </c>
      <c r="I247" s="103">
        <f t="shared" si="89"/>
        <v>0.13740799274645987</v>
      </c>
      <c r="J247" s="104"/>
      <c r="K247" s="15">
        <v>101443.07</v>
      </c>
      <c r="L247" s="15">
        <v>98876.7</v>
      </c>
      <c r="M247" s="90">
        <f t="shared" si="90"/>
        <v>2566.37000000001</v>
      </c>
      <c r="N247" s="103">
        <f t="shared" si="91"/>
        <v>0.02595525538372549</v>
      </c>
      <c r="O247" s="104"/>
      <c r="P247" s="15">
        <v>58064.35</v>
      </c>
      <c r="Q247" s="15">
        <v>45722.98</v>
      </c>
      <c r="R247" s="90">
        <f t="shared" si="92"/>
        <v>12341.369999999995</v>
      </c>
      <c r="S247" s="103">
        <f t="shared" si="93"/>
        <v>0.26991613407525045</v>
      </c>
      <c r="T247" s="104"/>
      <c r="U247" s="15">
        <v>207008.79</v>
      </c>
      <c r="V247" s="15">
        <v>231069.93</v>
      </c>
      <c r="W247" s="90">
        <f t="shared" si="94"/>
        <v>-24061.139999999985</v>
      </c>
      <c r="X247" s="103">
        <f t="shared" si="95"/>
        <v>-0.10412925645496143</v>
      </c>
    </row>
    <row r="248" spans="1:24" s="14" customFormat="1" ht="12.75" hidden="1" outlineLevel="2">
      <c r="A248" s="14" t="s">
        <v>918</v>
      </c>
      <c r="B248" s="14" t="s">
        <v>919</v>
      </c>
      <c r="C248" s="54" t="s">
        <v>1477</v>
      </c>
      <c r="D248" s="15"/>
      <c r="E248" s="15"/>
      <c r="F248" s="15">
        <v>53646.91</v>
      </c>
      <c r="G248" s="15">
        <v>67472.95</v>
      </c>
      <c r="H248" s="90">
        <f t="shared" si="88"/>
        <v>-13826.039999999994</v>
      </c>
      <c r="I248" s="103">
        <f t="shared" si="89"/>
        <v>-0.20491233894471775</v>
      </c>
      <c r="J248" s="104"/>
      <c r="K248" s="15">
        <v>416735.2</v>
      </c>
      <c r="L248" s="15">
        <v>716409.9</v>
      </c>
      <c r="M248" s="90">
        <f t="shared" si="90"/>
        <v>-299674.7</v>
      </c>
      <c r="N248" s="103">
        <f t="shared" si="91"/>
        <v>-0.41830061254039064</v>
      </c>
      <c r="O248" s="104"/>
      <c r="P248" s="15">
        <v>175462.6</v>
      </c>
      <c r="Q248" s="15">
        <v>246163.19</v>
      </c>
      <c r="R248" s="90">
        <f t="shared" si="92"/>
        <v>-70700.59</v>
      </c>
      <c r="S248" s="103">
        <f t="shared" si="93"/>
        <v>-0.28721024455362315</v>
      </c>
      <c r="T248" s="104"/>
      <c r="U248" s="15">
        <v>880043.2</v>
      </c>
      <c r="V248" s="15">
        <v>1122298.86</v>
      </c>
      <c r="W248" s="90">
        <f t="shared" si="94"/>
        <v>-242255.66000000015</v>
      </c>
      <c r="X248" s="103">
        <f t="shared" si="95"/>
        <v>-0.2158566391130435</v>
      </c>
    </row>
    <row r="249" spans="1:24" s="14" customFormat="1" ht="12.75" hidden="1" outlineLevel="2">
      <c r="A249" s="14" t="s">
        <v>920</v>
      </c>
      <c r="B249" s="14" t="s">
        <v>921</v>
      </c>
      <c r="C249" s="54" t="s">
        <v>1478</v>
      </c>
      <c r="D249" s="15"/>
      <c r="E249" s="15"/>
      <c r="F249" s="15">
        <v>8780.93</v>
      </c>
      <c r="G249" s="15">
        <v>18903.31</v>
      </c>
      <c r="H249" s="90">
        <f t="shared" si="88"/>
        <v>-10122.380000000001</v>
      </c>
      <c r="I249" s="103">
        <f t="shared" si="89"/>
        <v>-0.535481881215512</v>
      </c>
      <c r="J249" s="104"/>
      <c r="K249" s="15">
        <v>62189.81</v>
      </c>
      <c r="L249" s="15">
        <v>68121.23</v>
      </c>
      <c r="M249" s="90">
        <f t="shared" si="90"/>
        <v>-5931.419999999998</v>
      </c>
      <c r="N249" s="103">
        <f t="shared" si="91"/>
        <v>-0.08707153408709735</v>
      </c>
      <c r="O249" s="104"/>
      <c r="P249" s="15">
        <v>28826.49</v>
      </c>
      <c r="Q249" s="15">
        <v>42347.64</v>
      </c>
      <c r="R249" s="90">
        <f t="shared" si="92"/>
        <v>-13521.149999999998</v>
      </c>
      <c r="S249" s="103">
        <f t="shared" si="93"/>
        <v>-0.31928933938231263</v>
      </c>
      <c r="T249" s="104"/>
      <c r="U249" s="15">
        <v>127997.49</v>
      </c>
      <c r="V249" s="15">
        <v>119420.84</v>
      </c>
      <c r="W249" s="90">
        <f t="shared" si="94"/>
        <v>8576.650000000009</v>
      </c>
      <c r="X249" s="103">
        <f t="shared" si="95"/>
        <v>0.07181870434004659</v>
      </c>
    </row>
    <row r="250" spans="1:24" s="14" customFormat="1" ht="12.75" hidden="1" outlineLevel="2">
      <c r="A250" s="14" t="s">
        <v>922</v>
      </c>
      <c r="B250" s="14" t="s">
        <v>923</v>
      </c>
      <c r="C250" s="54" t="s">
        <v>1491</v>
      </c>
      <c r="D250" s="15"/>
      <c r="E250" s="15"/>
      <c r="F250" s="15">
        <v>2280.37</v>
      </c>
      <c r="G250" s="15">
        <v>3868.91</v>
      </c>
      <c r="H250" s="90">
        <f t="shared" si="88"/>
        <v>-1588.54</v>
      </c>
      <c r="I250" s="103">
        <f t="shared" si="89"/>
        <v>-0.41059109671716326</v>
      </c>
      <c r="J250" s="104"/>
      <c r="K250" s="15">
        <v>20029.03</v>
      </c>
      <c r="L250" s="15">
        <v>31539.530000000002</v>
      </c>
      <c r="M250" s="90">
        <f t="shared" si="90"/>
        <v>-11510.500000000004</v>
      </c>
      <c r="N250" s="103">
        <f t="shared" si="91"/>
        <v>-0.3649547092172903</v>
      </c>
      <c r="O250" s="104"/>
      <c r="P250" s="15">
        <v>8929.300000000001</v>
      </c>
      <c r="Q250" s="15">
        <v>10784.83</v>
      </c>
      <c r="R250" s="90">
        <f t="shared" si="92"/>
        <v>-1855.5299999999988</v>
      </c>
      <c r="S250" s="103">
        <f t="shared" si="93"/>
        <v>-0.17204999986091565</v>
      </c>
      <c r="T250" s="104"/>
      <c r="U250" s="15">
        <v>48405.369999999995</v>
      </c>
      <c r="V250" s="15">
        <v>67835.45</v>
      </c>
      <c r="W250" s="90">
        <f t="shared" si="94"/>
        <v>-19430.08</v>
      </c>
      <c r="X250" s="103">
        <f t="shared" si="95"/>
        <v>-0.28642958806936497</v>
      </c>
    </row>
    <row r="251" spans="1:24" s="14" customFormat="1" ht="12.75" hidden="1" outlineLevel="2">
      <c r="A251" s="14" t="s">
        <v>924</v>
      </c>
      <c r="B251" s="14" t="s">
        <v>925</v>
      </c>
      <c r="C251" s="54" t="s">
        <v>1492</v>
      </c>
      <c r="D251" s="15"/>
      <c r="E251" s="15"/>
      <c r="F251" s="15">
        <v>38560.270000000004</v>
      </c>
      <c r="G251" s="15">
        <v>90812.19</v>
      </c>
      <c r="H251" s="90">
        <f t="shared" si="88"/>
        <v>-52251.92</v>
      </c>
      <c r="I251" s="103">
        <f t="shared" si="89"/>
        <v>-0.5753844280156661</v>
      </c>
      <c r="J251" s="104"/>
      <c r="K251" s="15">
        <v>424069.38</v>
      </c>
      <c r="L251" s="15">
        <v>499470.10000000003</v>
      </c>
      <c r="M251" s="90">
        <f t="shared" si="90"/>
        <v>-75400.72000000003</v>
      </c>
      <c r="N251" s="103">
        <f t="shared" si="91"/>
        <v>-0.150961428922372</v>
      </c>
      <c r="O251" s="104"/>
      <c r="P251" s="15">
        <v>179924.63</v>
      </c>
      <c r="Q251" s="15">
        <v>216894.58000000002</v>
      </c>
      <c r="R251" s="90">
        <f t="shared" si="92"/>
        <v>-36969.95000000001</v>
      </c>
      <c r="S251" s="103">
        <f t="shared" si="93"/>
        <v>-0.17045123949155397</v>
      </c>
      <c r="T251" s="104"/>
      <c r="U251" s="15">
        <v>827595.0800000001</v>
      </c>
      <c r="V251" s="15">
        <v>943692.1000000001</v>
      </c>
      <c r="W251" s="90">
        <f t="shared" si="94"/>
        <v>-116097.02000000002</v>
      </c>
      <c r="X251" s="103">
        <f t="shared" si="95"/>
        <v>-0.12302425759418777</v>
      </c>
    </row>
    <row r="252" spans="1:24" s="14" customFormat="1" ht="12.75" hidden="1" outlineLevel="2">
      <c r="A252" s="14" t="s">
        <v>926</v>
      </c>
      <c r="B252" s="14" t="s">
        <v>927</v>
      </c>
      <c r="C252" s="54" t="s">
        <v>1493</v>
      </c>
      <c r="D252" s="15"/>
      <c r="E252" s="15"/>
      <c r="F252" s="15">
        <v>14100.23</v>
      </c>
      <c r="G252" s="15">
        <v>6129.07</v>
      </c>
      <c r="H252" s="90">
        <f t="shared" si="88"/>
        <v>7971.16</v>
      </c>
      <c r="I252" s="103">
        <f t="shared" si="89"/>
        <v>1.300549675562524</v>
      </c>
      <c r="J252" s="104"/>
      <c r="K252" s="15">
        <v>69240.77</v>
      </c>
      <c r="L252" s="15">
        <v>68621.61</v>
      </c>
      <c r="M252" s="90">
        <f t="shared" si="90"/>
        <v>619.1600000000035</v>
      </c>
      <c r="N252" s="103">
        <f t="shared" si="91"/>
        <v>0.009022813658846003</v>
      </c>
      <c r="O252" s="104"/>
      <c r="P252" s="15">
        <v>31908.48</v>
      </c>
      <c r="Q252" s="15">
        <v>31042.58</v>
      </c>
      <c r="R252" s="90">
        <f t="shared" si="92"/>
        <v>865.8999999999978</v>
      </c>
      <c r="S252" s="103">
        <f t="shared" si="93"/>
        <v>0.02789394438220012</v>
      </c>
      <c r="T252" s="104"/>
      <c r="U252" s="15">
        <v>135817.64</v>
      </c>
      <c r="V252" s="15">
        <v>142500.54</v>
      </c>
      <c r="W252" s="90">
        <f t="shared" si="94"/>
        <v>-6682.899999999994</v>
      </c>
      <c r="X252" s="103">
        <f t="shared" si="95"/>
        <v>-0.04689736614331422</v>
      </c>
    </row>
    <row r="253" spans="1:24" s="14" customFormat="1" ht="12.75" hidden="1" outlineLevel="2">
      <c r="A253" s="14" t="s">
        <v>928</v>
      </c>
      <c r="B253" s="14" t="s">
        <v>929</v>
      </c>
      <c r="C253" s="54" t="s">
        <v>1494</v>
      </c>
      <c r="D253" s="15"/>
      <c r="E253" s="15"/>
      <c r="F253" s="15">
        <v>257571.07</v>
      </c>
      <c r="G253" s="15">
        <v>5040981.54</v>
      </c>
      <c r="H253" s="90">
        <f t="shared" si="88"/>
        <v>-4783410.47</v>
      </c>
      <c r="I253" s="103">
        <f t="shared" si="89"/>
        <v>-0.9489045798013376</v>
      </c>
      <c r="J253" s="104"/>
      <c r="K253" s="15">
        <v>2062175.93</v>
      </c>
      <c r="L253" s="15">
        <v>6900834.924</v>
      </c>
      <c r="M253" s="90">
        <f t="shared" si="90"/>
        <v>-4838658.994</v>
      </c>
      <c r="N253" s="103">
        <f t="shared" si="91"/>
        <v>-0.7011700826478139</v>
      </c>
      <c r="O253" s="104"/>
      <c r="P253" s="15">
        <v>794345.22</v>
      </c>
      <c r="Q253" s="15">
        <v>5607474.644</v>
      </c>
      <c r="R253" s="90">
        <f t="shared" si="92"/>
        <v>-4813129.424000001</v>
      </c>
      <c r="S253" s="103">
        <f t="shared" si="93"/>
        <v>-0.8583417187895893</v>
      </c>
      <c r="T253" s="104"/>
      <c r="U253" s="15">
        <v>5582618.9</v>
      </c>
      <c r="V253" s="15">
        <v>8650141.969999999</v>
      </c>
      <c r="W253" s="90">
        <f t="shared" si="94"/>
        <v>-3067523.0699999984</v>
      </c>
      <c r="X253" s="103">
        <f t="shared" si="95"/>
        <v>-0.3546211242126005</v>
      </c>
    </row>
    <row r="254" spans="1:24" s="14" customFormat="1" ht="12.75" hidden="1" outlineLevel="2">
      <c r="A254" s="14" t="s">
        <v>930</v>
      </c>
      <c r="B254" s="14" t="s">
        <v>931</v>
      </c>
      <c r="C254" s="54" t="s">
        <v>1487</v>
      </c>
      <c r="D254" s="15"/>
      <c r="E254" s="15"/>
      <c r="F254" s="15">
        <v>116146.93000000001</v>
      </c>
      <c r="G254" s="15">
        <v>173660.21</v>
      </c>
      <c r="H254" s="90">
        <f t="shared" si="88"/>
        <v>-57513.279999999984</v>
      </c>
      <c r="I254" s="103">
        <f t="shared" si="89"/>
        <v>-0.33118283111600516</v>
      </c>
      <c r="J254" s="104"/>
      <c r="K254" s="15">
        <v>832116.88</v>
      </c>
      <c r="L254" s="15">
        <v>892649.27</v>
      </c>
      <c r="M254" s="90">
        <f t="shared" si="90"/>
        <v>-60532.390000000014</v>
      </c>
      <c r="N254" s="103">
        <f t="shared" si="91"/>
        <v>-0.06781206464214104</v>
      </c>
      <c r="O254" s="104"/>
      <c r="P254" s="15">
        <v>394535.13</v>
      </c>
      <c r="Q254" s="15">
        <v>416696.96</v>
      </c>
      <c r="R254" s="90">
        <f t="shared" si="92"/>
        <v>-22161.830000000016</v>
      </c>
      <c r="S254" s="103">
        <f t="shared" si="93"/>
        <v>-0.053184525272274644</v>
      </c>
      <c r="T254" s="104"/>
      <c r="U254" s="15">
        <v>1530966.83</v>
      </c>
      <c r="V254" s="15">
        <v>1731607.17</v>
      </c>
      <c r="W254" s="90">
        <f t="shared" si="94"/>
        <v>-200640.33999999985</v>
      </c>
      <c r="X254" s="103">
        <f t="shared" si="95"/>
        <v>-0.11586943244177018</v>
      </c>
    </row>
    <row r="255" spans="1:24" s="14" customFormat="1" ht="12.75" hidden="1" outlineLevel="2">
      <c r="A255" s="14" t="s">
        <v>932</v>
      </c>
      <c r="B255" s="14" t="s">
        <v>933</v>
      </c>
      <c r="C255" s="54" t="s">
        <v>1495</v>
      </c>
      <c r="D255" s="15"/>
      <c r="E255" s="15"/>
      <c r="F255" s="15">
        <v>5598.168000000001</v>
      </c>
      <c r="G255" s="15">
        <v>5390.735000000001</v>
      </c>
      <c r="H255" s="90">
        <f t="shared" si="88"/>
        <v>207.433</v>
      </c>
      <c r="I255" s="103">
        <f t="shared" si="89"/>
        <v>0.038479539432006944</v>
      </c>
      <c r="J255" s="104"/>
      <c r="K255" s="15">
        <v>33589.008</v>
      </c>
      <c r="L255" s="15">
        <v>32344.41</v>
      </c>
      <c r="M255" s="90">
        <f t="shared" si="90"/>
        <v>1244.5980000000018</v>
      </c>
      <c r="N255" s="103">
        <f t="shared" si="91"/>
        <v>0.03847953943200701</v>
      </c>
      <c r="O255" s="104"/>
      <c r="P255" s="15">
        <v>16794.504</v>
      </c>
      <c r="Q255" s="15">
        <v>16172.205</v>
      </c>
      <c r="R255" s="90">
        <f t="shared" si="92"/>
        <v>622.2990000000009</v>
      </c>
      <c r="S255" s="103">
        <f t="shared" si="93"/>
        <v>0.03847953943200701</v>
      </c>
      <c r="T255" s="104"/>
      <c r="U255" s="15">
        <v>65933.418</v>
      </c>
      <c r="V255" s="15">
        <v>64705.95</v>
      </c>
      <c r="W255" s="90">
        <f t="shared" si="94"/>
        <v>1227.468000000008</v>
      </c>
      <c r="X255" s="103">
        <f t="shared" si="95"/>
        <v>0.01896994016778995</v>
      </c>
    </row>
    <row r="256" spans="1:24" s="14" customFormat="1" ht="12.75" hidden="1" outlineLevel="2">
      <c r="A256" s="14" t="s">
        <v>934</v>
      </c>
      <c r="B256" s="14" t="s">
        <v>935</v>
      </c>
      <c r="C256" s="54" t="s">
        <v>1496</v>
      </c>
      <c r="D256" s="15"/>
      <c r="E256" s="15"/>
      <c r="F256" s="15">
        <v>31520.89</v>
      </c>
      <c r="G256" s="15">
        <v>28937.13</v>
      </c>
      <c r="H256" s="90">
        <f t="shared" si="88"/>
        <v>2583.7599999999984</v>
      </c>
      <c r="I256" s="103">
        <f t="shared" si="89"/>
        <v>0.08928874425349018</v>
      </c>
      <c r="J256" s="104"/>
      <c r="K256" s="15">
        <v>168689.44</v>
      </c>
      <c r="L256" s="15">
        <v>179335.88</v>
      </c>
      <c r="M256" s="90">
        <f t="shared" si="90"/>
        <v>-10646.440000000002</v>
      </c>
      <c r="N256" s="103">
        <f t="shared" si="91"/>
        <v>-0.05936592275901511</v>
      </c>
      <c r="O256" s="104"/>
      <c r="P256" s="15">
        <v>84258.7</v>
      </c>
      <c r="Q256" s="15">
        <v>83036.26</v>
      </c>
      <c r="R256" s="90">
        <f t="shared" si="92"/>
        <v>1222.4400000000023</v>
      </c>
      <c r="S256" s="103">
        <f t="shared" si="93"/>
        <v>0.014721761312467618</v>
      </c>
      <c r="T256" s="104"/>
      <c r="U256" s="15">
        <v>323492.6</v>
      </c>
      <c r="V256" s="15">
        <v>366165.2</v>
      </c>
      <c r="W256" s="90">
        <f t="shared" si="94"/>
        <v>-42672.600000000035</v>
      </c>
      <c r="X256" s="103">
        <f t="shared" si="95"/>
        <v>-0.11653920143148512</v>
      </c>
    </row>
    <row r="257" spans="1:24" s="14" customFormat="1" ht="12.75" hidden="1" outlineLevel="2">
      <c r="A257" s="14" t="s">
        <v>936</v>
      </c>
      <c r="B257" s="14" t="s">
        <v>937</v>
      </c>
      <c r="C257" s="54" t="s">
        <v>1497</v>
      </c>
      <c r="D257" s="15"/>
      <c r="E257" s="15"/>
      <c r="F257" s="15">
        <v>-1715.24</v>
      </c>
      <c r="G257" s="15">
        <v>-2557.84</v>
      </c>
      <c r="H257" s="90">
        <f t="shared" si="88"/>
        <v>842.6000000000001</v>
      </c>
      <c r="I257" s="103">
        <f t="shared" si="89"/>
        <v>0.3294185719200576</v>
      </c>
      <c r="J257" s="104"/>
      <c r="K257" s="15">
        <v>3051.71</v>
      </c>
      <c r="L257" s="15">
        <v>11003.25</v>
      </c>
      <c r="M257" s="90">
        <f t="shared" si="90"/>
        <v>-7951.54</v>
      </c>
      <c r="N257" s="103">
        <f t="shared" si="91"/>
        <v>-0.7226537613886806</v>
      </c>
      <c r="O257" s="104"/>
      <c r="P257" s="15">
        <v>4625.56</v>
      </c>
      <c r="Q257" s="15">
        <v>7552.58</v>
      </c>
      <c r="R257" s="90">
        <f t="shared" si="92"/>
        <v>-2927.0199999999995</v>
      </c>
      <c r="S257" s="103">
        <f t="shared" si="93"/>
        <v>-0.38755233311001</v>
      </c>
      <c r="T257" s="104"/>
      <c r="U257" s="15">
        <v>4011.21</v>
      </c>
      <c r="V257" s="15">
        <v>8603.21</v>
      </c>
      <c r="W257" s="90">
        <f t="shared" si="94"/>
        <v>-4591.999999999999</v>
      </c>
      <c r="X257" s="103">
        <f t="shared" si="95"/>
        <v>-0.5337542614907691</v>
      </c>
    </row>
    <row r="258" spans="1:24" s="14" customFormat="1" ht="12.75" hidden="1" outlineLevel="2">
      <c r="A258" s="14" t="s">
        <v>938</v>
      </c>
      <c r="B258" s="14" t="s">
        <v>939</v>
      </c>
      <c r="C258" s="54" t="s">
        <v>1498</v>
      </c>
      <c r="D258" s="15"/>
      <c r="E258" s="15"/>
      <c r="F258" s="15">
        <v>0</v>
      </c>
      <c r="G258" s="15">
        <v>0</v>
      </c>
      <c r="H258" s="90">
        <f t="shared" si="88"/>
        <v>0</v>
      </c>
      <c r="I258" s="103">
        <f t="shared" si="89"/>
        <v>0</v>
      </c>
      <c r="J258" s="104"/>
      <c r="K258" s="15">
        <v>6.49</v>
      </c>
      <c r="L258" s="15">
        <v>0</v>
      </c>
      <c r="M258" s="90">
        <f t="shared" si="90"/>
        <v>6.49</v>
      </c>
      <c r="N258" s="103" t="str">
        <f t="shared" si="91"/>
        <v>N.M.</v>
      </c>
      <c r="O258" s="104"/>
      <c r="P258" s="15">
        <v>0</v>
      </c>
      <c r="Q258" s="15">
        <v>0</v>
      </c>
      <c r="R258" s="90">
        <f t="shared" si="92"/>
        <v>0</v>
      </c>
      <c r="S258" s="103">
        <f t="shared" si="93"/>
        <v>0</v>
      </c>
      <c r="T258" s="104"/>
      <c r="U258" s="15">
        <v>6.49</v>
      </c>
      <c r="V258" s="15">
        <v>-9.14</v>
      </c>
      <c r="W258" s="90">
        <f t="shared" si="94"/>
        <v>15.63</v>
      </c>
      <c r="X258" s="103">
        <f t="shared" si="95"/>
        <v>1.7100656455142231</v>
      </c>
    </row>
    <row r="259" spans="1:24" s="14" customFormat="1" ht="12.75" hidden="1" outlineLevel="2">
      <c r="A259" s="14" t="s">
        <v>940</v>
      </c>
      <c r="B259" s="14" t="s">
        <v>941</v>
      </c>
      <c r="C259" s="54" t="s">
        <v>1499</v>
      </c>
      <c r="D259" s="15"/>
      <c r="E259" s="15"/>
      <c r="F259" s="15">
        <v>39125.51</v>
      </c>
      <c r="G259" s="15">
        <v>40366.01</v>
      </c>
      <c r="H259" s="90">
        <f aca="true" t="shared" si="96" ref="H259:H290">+F259-G259</f>
        <v>-1240.5</v>
      </c>
      <c r="I259" s="103">
        <f aca="true" t="shared" si="97" ref="I259:I290">IF(G259&lt;0,IF(H259=0,0,IF(OR(G259=0,F259=0),"N.M.",IF(ABS(H259/G259)&gt;=10,"N.M.",H259/(-G259)))),IF(H259=0,0,IF(OR(G259=0,F259=0),"N.M.",IF(ABS(H259/G259)&gt;=10,"N.M.",H259/G259))))</f>
        <v>-0.03073130091381338</v>
      </c>
      <c r="J259" s="104"/>
      <c r="K259" s="15">
        <v>311302.54</v>
      </c>
      <c r="L259" s="15">
        <v>296145.61</v>
      </c>
      <c r="M259" s="90">
        <f aca="true" t="shared" si="98" ref="M259:M290">+K259-L259</f>
        <v>15156.929999999993</v>
      </c>
      <c r="N259" s="103">
        <f aca="true" t="shared" si="99" ref="N259:N290">IF(L259&lt;0,IF(M259=0,0,IF(OR(L259=0,K259=0),"N.M.",IF(ABS(M259/L259)&gt;=10,"N.M.",M259/(-L259)))),IF(M259=0,0,IF(OR(L259=0,K259=0),"N.M.",IF(ABS(M259/L259)&gt;=10,"N.M.",M259/L259))))</f>
        <v>0.05118066751014811</v>
      </c>
      <c r="O259" s="104"/>
      <c r="P259" s="15">
        <v>108365.56</v>
      </c>
      <c r="Q259" s="15">
        <v>149311.17</v>
      </c>
      <c r="R259" s="90">
        <f aca="true" t="shared" si="100" ref="R259:R290">+P259-Q259</f>
        <v>-40945.610000000015</v>
      </c>
      <c r="S259" s="103">
        <f aca="true" t="shared" si="101" ref="S259:S290">IF(Q259&lt;0,IF(R259=0,0,IF(OR(Q259=0,P259=0),"N.M.",IF(ABS(R259/Q259)&gt;=10,"N.M.",R259/(-Q259)))),IF(R259=0,0,IF(OR(Q259=0,P259=0),"N.M.",IF(ABS(R259/Q259)&gt;=10,"N.M.",R259/Q259))))</f>
        <v>-0.2742300525807949</v>
      </c>
      <c r="T259" s="104"/>
      <c r="U259" s="15">
        <v>577016.73</v>
      </c>
      <c r="V259" s="15">
        <v>609358.5700000001</v>
      </c>
      <c r="W259" s="90">
        <f aca="true" t="shared" si="102" ref="W259:W290">+U259-V259</f>
        <v>-32341.840000000084</v>
      </c>
      <c r="X259" s="103">
        <f aca="true" t="shared" si="103" ref="X259:X290">IF(V259&lt;0,IF(W259=0,0,IF(OR(V259=0,U259=0),"N.M.",IF(ABS(W259/V259)&gt;=10,"N.M.",W259/(-V259)))),IF(W259=0,0,IF(OR(V259=0,U259=0),"N.M.",IF(ABS(W259/V259)&gt;=10,"N.M.",W259/V259))))</f>
        <v>-0.05307521973474515</v>
      </c>
    </row>
    <row r="260" spans="1:24" s="14" customFormat="1" ht="12.75" hidden="1" outlineLevel="2">
      <c r="A260" s="14" t="s">
        <v>942</v>
      </c>
      <c r="B260" s="14" t="s">
        <v>943</v>
      </c>
      <c r="C260" s="54" t="s">
        <v>1500</v>
      </c>
      <c r="D260" s="15"/>
      <c r="E260" s="15"/>
      <c r="F260" s="15">
        <v>4015.73</v>
      </c>
      <c r="G260" s="15">
        <v>3464.57</v>
      </c>
      <c r="H260" s="90">
        <f t="shared" si="96"/>
        <v>551.1599999999999</v>
      </c>
      <c r="I260" s="103">
        <f t="shared" si="97"/>
        <v>0.15908467717494518</v>
      </c>
      <c r="J260" s="104"/>
      <c r="K260" s="15">
        <v>21314.25</v>
      </c>
      <c r="L260" s="15">
        <v>21282.56</v>
      </c>
      <c r="M260" s="90">
        <f t="shared" si="98"/>
        <v>31.68999999999869</v>
      </c>
      <c r="N260" s="103">
        <f t="shared" si="99"/>
        <v>0.0014890125999879097</v>
      </c>
      <c r="O260" s="104"/>
      <c r="P260" s="15">
        <v>10689.09</v>
      </c>
      <c r="Q260" s="15">
        <v>10682.39</v>
      </c>
      <c r="R260" s="90">
        <f t="shared" si="100"/>
        <v>6.700000000000728</v>
      </c>
      <c r="S260" s="103">
        <f t="shared" si="101"/>
        <v>0.0006272004673112223</v>
      </c>
      <c r="T260" s="104"/>
      <c r="U260" s="15">
        <v>47605.68</v>
      </c>
      <c r="V260" s="15">
        <v>40947.58</v>
      </c>
      <c r="W260" s="90">
        <f t="shared" si="102"/>
        <v>6658.0999999999985</v>
      </c>
      <c r="X260" s="103">
        <f t="shared" si="103"/>
        <v>0.16260057370911782</v>
      </c>
    </row>
    <row r="261" spans="1:24" s="14" customFormat="1" ht="12.75" hidden="1" outlineLevel="2">
      <c r="A261" s="14" t="s">
        <v>944</v>
      </c>
      <c r="B261" s="14" t="s">
        <v>945</v>
      </c>
      <c r="C261" s="54" t="s">
        <v>1501</v>
      </c>
      <c r="D261" s="15"/>
      <c r="E261" s="15"/>
      <c r="F261" s="15">
        <v>2766.2400000000002</v>
      </c>
      <c r="G261" s="15">
        <v>4198.18</v>
      </c>
      <c r="H261" s="90">
        <f t="shared" si="96"/>
        <v>-1431.94</v>
      </c>
      <c r="I261" s="103">
        <f t="shared" si="97"/>
        <v>-0.34108589912771725</v>
      </c>
      <c r="J261" s="104"/>
      <c r="K261" s="15">
        <v>20542.3</v>
      </c>
      <c r="L261" s="15">
        <v>30319.43</v>
      </c>
      <c r="M261" s="90">
        <f t="shared" si="98"/>
        <v>-9777.130000000001</v>
      </c>
      <c r="N261" s="103">
        <f t="shared" si="99"/>
        <v>-0.32247077204287816</v>
      </c>
      <c r="O261" s="104"/>
      <c r="P261" s="15">
        <v>11029.54</v>
      </c>
      <c r="Q261" s="15">
        <v>16597.21</v>
      </c>
      <c r="R261" s="90">
        <f t="shared" si="100"/>
        <v>-5567.669999999998</v>
      </c>
      <c r="S261" s="103">
        <f t="shared" si="101"/>
        <v>-0.3354581884545655</v>
      </c>
      <c r="T261" s="104"/>
      <c r="U261" s="15">
        <v>35566.35</v>
      </c>
      <c r="V261" s="15">
        <v>66828.8</v>
      </c>
      <c r="W261" s="90">
        <f t="shared" si="102"/>
        <v>-31262.450000000004</v>
      </c>
      <c r="X261" s="103">
        <f t="shared" si="103"/>
        <v>-0.46779906267956334</v>
      </c>
    </row>
    <row r="262" spans="1:24" s="14" customFormat="1" ht="12.75" hidden="1" outlineLevel="2">
      <c r="A262" s="14" t="s">
        <v>946</v>
      </c>
      <c r="B262" s="14" t="s">
        <v>947</v>
      </c>
      <c r="C262" s="54" t="s">
        <v>1502</v>
      </c>
      <c r="D262" s="15"/>
      <c r="E262" s="15"/>
      <c r="F262" s="15">
        <v>48441.37</v>
      </c>
      <c r="G262" s="15">
        <v>37347.58</v>
      </c>
      <c r="H262" s="90">
        <f t="shared" si="96"/>
        <v>11093.79</v>
      </c>
      <c r="I262" s="103">
        <f t="shared" si="97"/>
        <v>0.2970417360375157</v>
      </c>
      <c r="J262" s="104"/>
      <c r="K262" s="15">
        <v>267038.6</v>
      </c>
      <c r="L262" s="15">
        <v>285242.11</v>
      </c>
      <c r="M262" s="90">
        <f t="shared" si="98"/>
        <v>-18203.51000000001</v>
      </c>
      <c r="N262" s="103">
        <f t="shared" si="99"/>
        <v>-0.06381775117285456</v>
      </c>
      <c r="O262" s="104"/>
      <c r="P262" s="15">
        <v>126563.49</v>
      </c>
      <c r="Q262" s="15">
        <v>106599.29000000001</v>
      </c>
      <c r="R262" s="90">
        <f t="shared" si="100"/>
        <v>19964.199999999997</v>
      </c>
      <c r="S262" s="103">
        <f t="shared" si="101"/>
        <v>0.18728267327108836</v>
      </c>
      <c r="T262" s="104"/>
      <c r="U262" s="15">
        <v>514463.18999999994</v>
      </c>
      <c r="V262" s="15">
        <v>548275.35</v>
      </c>
      <c r="W262" s="90">
        <f t="shared" si="102"/>
        <v>-33812.16000000003</v>
      </c>
      <c r="X262" s="103">
        <f t="shared" si="103"/>
        <v>-0.0616700349559761</v>
      </c>
    </row>
    <row r="263" spans="1:24" s="14" customFormat="1" ht="12.75" hidden="1" outlineLevel="2">
      <c r="A263" s="14" t="s">
        <v>948</v>
      </c>
      <c r="B263" s="14" t="s">
        <v>949</v>
      </c>
      <c r="C263" s="54" t="s">
        <v>1503</v>
      </c>
      <c r="D263" s="15"/>
      <c r="E263" s="15"/>
      <c r="F263" s="15">
        <v>287982.79</v>
      </c>
      <c r="G263" s="15">
        <v>163871.73</v>
      </c>
      <c r="H263" s="90">
        <f t="shared" si="96"/>
        <v>124111.05999999997</v>
      </c>
      <c r="I263" s="103">
        <f t="shared" si="97"/>
        <v>0.7573671187824768</v>
      </c>
      <c r="J263" s="104"/>
      <c r="K263" s="15">
        <v>1417809.78</v>
      </c>
      <c r="L263" s="15">
        <v>1106905.96</v>
      </c>
      <c r="M263" s="90">
        <f t="shared" si="98"/>
        <v>310903.82000000007</v>
      </c>
      <c r="N263" s="103">
        <f t="shared" si="99"/>
        <v>0.2808764531360912</v>
      </c>
      <c r="O263" s="104"/>
      <c r="P263" s="15">
        <v>769114.54</v>
      </c>
      <c r="Q263" s="15">
        <v>529396.25</v>
      </c>
      <c r="R263" s="90">
        <f t="shared" si="100"/>
        <v>239718.29000000004</v>
      </c>
      <c r="S263" s="103">
        <f t="shared" si="101"/>
        <v>0.4528144844244742</v>
      </c>
      <c r="T263" s="104"/>
      <c r="U263" s="15">
        <v>2719206.2199999997</v>
      </c>
      <c r="V263" s="15">
        <v>2312174.51</v>
      </c>
      <c r="W263" s="90">
        <f t="shared" si="102"/>
        <v>407031.70999999996</v>
      </c>
      <c r="X263" s="103">
        <f t="shared" si="103"/>
        <v>0.1760384902781408</v>
      </c>
    </row>
    <row r="264" spans="1:24" s="14" customFormat="1" ht="12.75" hidden="1" outlineLevel="2">
      <c r="A264" s="14" t="s">
        <v>950</v>
      </c>
      <c r="B264" s="14" t="s">
        <v>951</v>
      </c>
      <c r="C264" s="54" t="s">
        <v>1504</v>
      </c>
      <c r="D264" s="15"/>
      <c r="E264" s="15"/>
      <c r="F264" s="15">
        <v>4180.66</v>
      </c>
      <c r="G264" s="15">
        <v>2532.44</v>
      </c>
      <c r="H264" s="90">
        <f t="shared" si="96"/>
        <v>1648.2199999999998</v>
      </c>
      <c r="I264" s="103">
        <f t="shared" si="97"/>
        <v>0.6508426655715436</v>
      </c>
      <c r="J264" s="104"/>
      <c r="K264" s="15">
        <v>20563.52</v>
      </c>
      <c r="L264" s="15">
        <v>15644.550000000001</v>
      </c>
      <c r="M264" s="90">
        <f t="shared" si="98"/>
        <v>4918.969999999999</v>
      </c>
      <c r="N264" s="103">
        <f t="shared" si="99"/>
        <v>0.31442067684912633</v>
      </c>
      <c r="O264" s="104"/>
      <c r="P264" s="15">
        <v>10996.66</v>
      </c>
      <c r="Q264" s="15">
        <v>7739.13</v>
      </c>
      <c r="R264" s="90">
        <f t="shared" si="100"/>
        <v>3257.5299999999997</v>
      </c>
      <c r="S264" s="103">
        <f t="shared" si="101"/>
        <v>0.4209168213998214</v>
      </c>
      <c r="T264" s="104"/>
      <c r="U264" s="15">
        <v>38144.18</v>
      </c>
      <c r="V264" s="15">
        <v>34642.89</v>
      </c>
      <c r="W264" s="90">
        <f t="shared" si="102"/>
        <v>3501.290000000001</v>
      </c>
      <c r="X264" s="103">
        <f t="shared" si="103"/>
        <v>0.10106806909007883</v>
      </c>
    </row>
    <row r="265" spans="1:24" s="14" customFormat="1" ht="12.75" hidden="1" outlineLevel="2">
      <c r="A265" s="14" t="s">
        <v>952</v>
      </c>
      <c r="B265" s="14" t="s">
        <v>953</v>
      </c>
      <c r="C265" s="54" t="s">
        <v>1505</v>
      </c>
      <c r="D265" s="15"/>
      <c r="E265" s="15"/>
      <c r="F265" s="15">
        <v>47704.950000000004</v>
      </c>
      <c r="G265" s="15">
        <v>59656.92</v>
      </c>
      <c r="H265" s="90">
        <f t="shared" si="96"/>
        <v>-11951.969999999994</v>
      </c>
      <c r="I265" s="103">
        <f t="shared" si="97"/>
        <v>-0.20034507312814664</v>
      </c>
      <c r="J265" s="104"/>
      <c r="K265" s="15">
        <v>326762.84</v>
      </c>
      <c r="L265" s="15">
        <v>268178.16000000003</v>
      </c>
      <c r="M265" s="90">
        <f t="shared" si="98"/>
        <v>58584.67999999999</v>
      </c>
      <c r="N265" s="103">
        <f t="shared" si="99"/>
        <v>0.21845432901769476</v>
      </c>
      <c r="O265" s="104"/>
      <c r="P265" s="15">
        <v>177571.77</v>
      </c>
      <c r="Q265" s="15">
        <v>160176.88</v>
      </c>
      <c r="R265" s="90">
        <f t="shared" si="100"/>
        <v>17394.889999999985</v>
      </c>
      <c r="S265" s="103">
        <f t="shared" si="101"/>
        <v>0.10859800740281608</v>
      </c>
      <c r="T265" s="104"/>
      <c r="U265" s="15">
        <v>698352.99</v>
      </c>
      <c r="V265" s="15">
        <v>688343.53</v>
      </c>
      <c r="W265" s="90">
        <f t="shared" si="102"/>
        <v>10009.459999999963</v>
      </c>
      <c r="X265" s="103">
        <f t="shared" si="103"/>
        <v>0.014541372968232828</v>
      </c>
    </row>
    <row r="266" spans="1:24" s="14" customFormat="1" ht="12.75" hidden="1" outlineLevel="2">
      <c r="A266" s="14" t="s">
        <v>954</v>
      </c>
      <c r="B266" s="14" t="s">
        <v>955</v>
      </c>
      <c r="C266" s="54" t="s">
        <v>1506</v>
      </c>
      <c r="D266" s="15"/>
      <c r="E266" s="15"/>
      <c r="F266" s="15">
        <v>8694.65</v>
      </c>
      <c r="G266" s="15">
        <v>7157.27</v>
      </c>
      <c r="H266" s="90">
        <f t="shared" si="96"/>
        <v>1537.3799999999992</v>
      </c>
      <c r="I266" s="103">
        <f t="shared" si="97"/>
        <v>0.2147997770099492</v>
      </c>
      <c r="J266" s="104"/>
      <c r="K266" s="15">
        <v>50709.21</v>
      </c>
      <c r="L266" s="15">
        <v>47332.49</v>
      </c>
      <c r="M266" s="90">
        <f t="shared" si="98"/>
        <v>3376.720000000001</v>
      </c>
      <c r="N266" s="103">
        <f t="shared" si="99"/>
        <v>0.07134042599491389</v>
      </c>
      <c r="O266" s="104"/>
      <c r="P266" s="15">
        <v>23926.99</v>
      </c>
      <c r="Q266" s="15">
        <v>22684.29</v>
      </c>
      <c r="R266" s="90">
        <f t="shared" si="100"/>
        <v>1242.7000000000007</v>
      </c>
      <c r="S266" s="103">
        <f t="shared" si="101"/>
        <v>0.05478240667880726</v>
      </c>
      <c r="T266" s="104"/>
      <c r="U266" s="15">
        <v>131437.28</v>
      </c>
      <c r="V266" s="15">
        <v>119509.65</v>
      </c>
      <c r="W266" s="90">
        <f t="shared" si="102"/>
        <v>11927.630000000005</v>
      </c>
      <c r="X266" s="103">
        <f t="shared" si="103"/>
        <v>0.09980474380102364</v>
      </c>
    </row>
    <row r="267" spans="1:24" s="14" customFormat="1" ht="12.75" hidden="1" outlineLevel="2">
      <c r="A267" s="14" t="s">
        <v>956</v>
      </c>
      <c r="B267" s="14" t="s">
        <v>957</v>
      </c>
      <c r="C267" s="54" t="s">
        <v>1507</v>
      </c>
      <c r="D267" s="15"/>
      <c r="E267" s="15"/>
      <c r="F267" s="15">
        <v>8669.26</v>
      </c>
      <c r="G267" s="15">
        <v>8226.95</v>
      </c>
      <c r="H267" s="90">
        <f t="shared" si="96"/>
        <v>442.3099999999995</v>
      </c>
      <c r="I267" s="103">
        <f t="shared" si="97"/>
        <v>0.053763545420842405</v>
      </c>
      <c r="J267" s="104"/>
      <c r="K267" s="15">
        <v>50814.25</v>
      </c>
      <c r="L267" s="15">
        <v>46802.78</v>
      </c>
      <c r="M267" s="90">
        <f t="shared" si="98"/>
        <v>4011.470000000001</v>
      </c>
      <c r="N267" s="103">
        <f t="shared" si="99"/>
        <v>0.08571007961492888</v>
      </c>
      <c r="O267" s="104"/>
      <c r="P267" s="15">
        <v>27078.56</v>
      </c>
      <c r="Q267" s="15">
        <v>24813.39</v>
      </c>
      <c r="R267" s="90">
        <f t="shared" si="100"/>
        <v>2265.170000000002</v>
      </c>
      <c r="S267" s="103">
        <f t="shared" si="101"/>
        <v>0.09128821172761972</v>
      </c>
      <c r="T267" s="104"/>
      <c r="U267" s="15">
        <v>100270.73000000001</v>
      </c>
      <c r="V267" s="15">
        <v>98112.94</v>
      </c>
      <c r="W267" s="90">
        <f t="shared" si="102"/>
        <v>2157.790000000008</v>
      </c>
      <c r="X267" s="103">
        <f t="shared" si="103"/>
        <v>0.021992919588384653</v>
      </c>
    </row>
    <row r="268" spans="1:24" s="14" customFormat="1" ht="12.75" hidden="1" outlineLevel="2">
      <c r="A268" s="14" t="s">
        <v>958</v>
      </c>
      <c r="B268" s="14" t="s">
        <v>959</v>
      </c>
      <c r="C268" s="54" t="s">
        <v>1508</v>
      </c>
      <c r="D268" s="15"/>
      <c r="E268" s="15"/>
      <c r="F268" s="15">
        <v>76487.48</v>
      </c>
      <c r="G268" s="15">
        <v>83901.87</v>
      </c>
      <c r="H268" s="90">
        <f t="shared" si="96"/>
        <v>-7414.389999999999</v>
      </c>
      <c r="I268" s="103">
        <f t="shared" si="97"/>
        <v>-0.08836978246134443</v>
      </c>
      <c r="J268" s="104"/>
      <c r="K268" s="15">
        <v>411998.47000000003</v>
      </c>
      <c r="L268" s="15">
        <v>491504.93</v>
      </c>
      <c r="M268" s="90">
        <f t="shared" si="98"/>
        <v>-79506.45999999996</v>
      </c>
      <c r="N268" s="103">
        <f t="shared" si="99"/>
        <v>-0.16176126656552553</v>
      </c>
      <c r="O268" s="104"/>
      <c r="P268" s="15">
        <v>223915.29</v>
      </c>
      <c r="Q268" s="15">
        <v>260709.33000000002</v>
      </c>
      <c r="R268" s="90">
        <f t="shared" si="100"/>
        <v>-36794.04000000001</v>
      </c>
      <c r="S268" s="103">
        <f t="shared" si="101"/>
        <v>-0.14113050729714968</v>
      </c>
      <c r="T268" s="104"/>
      <c r="U268" s="15">
        <v>928322.21</v>
      </c>
      <c r="V268" s="15">
        <v>966748.44</v>
      </c>
      <c r="W268" s="90">
        <f t="shared" si="102"/>
        <v>-38426.22999999998</v>
      </c>
      <c r="X268" s="103">
        <f t="shared" si="103"/>
        <v>-0.03974791001472936</v>
      </c>
    </row>
    <row r="269" spans="1:24" s="14" customFormat="1" ht="12.75" hidden="1" outlineLevel="2">
      <c r="A269" s="14" t="s">
        <v>960</v>
      </c>
      <c r="B269" s="14" t="s">
        <v>961</v>
      </c>
      <c r="C269" s="54" t="s">
        <v>1509</v>
      </c>
      <c r="D269" s="15"/>
      <c r="E269" s="15"/>
      <c r="F269" s="15">
        <v>57386.92</v>
      </c>
      <c r="G269" s="15">
        <v>34116.39</v>
      </c>
      <c r="H269" s="90">
        <f t="shared" si="96"/>
        <v>23270.53</v>
      </c>
      <c r="I269" s="103">
        <f t="shared" si="97"/>
        <v>0.6820923901972044</v>
      </c>
      <c r="J269" s="104"/>
      <c r="K269" s="15">
        <v>272408.68</v>
      </c>
      <c r="L269" s="15">
        <v>220743.75</v>
      </c>
      <c r="M269" s="90">
        <f t="shared" si="98"/>
        <v>51664.92999999999</v>
      </c>
      <c r="N269" s="103">
        <f t="shared" si="99"/>
        <v>0.23404934454542878</v>
      </c>
      <c r="O269" s="104"/>
      <c r="P269" s="15">
        <v>145560.64</v>
      </c>
      <c r="Q269" s="15">
        <v>105899.22</v>
      </c>
      <c r="R269" s="90">
        <f t="shared" si="100"/>
        <v>39661.42000000001</v>
      </c>
      <c r="S269" s="103">
        <f t="shared" si="101"/>
        <v>0.3745204166754015</v>
      </c>
      <c r="T269" s="104"/>
      <c r="U269" s="15">
        <v>527058.74</v>
      </c>
      <c r="V269" s="15">
        <v>415505.22</v>
      </c>
      <c r="W269" s="90">
        <f t="shared" si="102"/>
        <v>111553.52000000002</v>
      </c>
      <c r="X269" s="103">
        <f t="shared" si="103"/>
        <v>0.26847681961733244</v>
      </c>
    </row>
    <row r="270" spans="1:24" s="14" customFormat="1" ht="12.75" hidden="1" outlineLevel="2">
      <c r="A270" s="14" t="s">
        <v>962</v>
      </c>
      <c r="B270" s="14" t="s">
        <v>963</v>
      </c>
      <c r="C270" s="54" t="s">
        <v>1510</v>
      </c>
      <c r="D270" s="15"/>
      <c r="E270" s="15"/>
      <c r="F270" s="15">
        <v>11661.76</v>
      </c>
      <c r="G270" s="15">
        <v>10827.91</v>
      </c>
      <c r="H270" s="90">
        <f t="shared" si="96"/>
        <v>833.8500000000004</v>
      </c>
      <c r="I270" s="103">
        <f t="shared" si="97"/>
        <v>0.0770093212817617</v>
      </c>
      <c r="J270" s="104"/>
      <c r="K270" s="15">
        <v>70961.14</v>
      </c>
      <c r="L270" s="15">
        <v>69874.77</v>
      </c>
      <c r="M270" s="90">
        <f t="shared" si="98"/>
        <v>1086.3699999999953</v>
      </c>
      <c r="N270" s="103">
        <f t="shared" si="99"/>
        <v>0.015547385701591507</v>
      </c>
      <c r="O270" s="104"/>
      <c r="P270" s="15">
        <v>34273.53</v>
      </c>
      <c r="Q270" s="15">
        <v>33393.82</v>
      </c>
      <c r="R270" s="90">
        <f t="shared" si="100"/>
        <v>879.7099999999991</v>
      </c>
      <c r="S270" s="103">
        <f t="shared" si="101"/>
        <v>0.026343497090180135</v>
      </c>
      <c r="T270" s="104"/>
      <c r="U270" s="15">
        <v>144484.5</v>
      </c>
      <c r="V270" s="15">
        <v>176537.58000000002</v>
      </c>
      <c r="W270" s="90">
        <f t="shared" si="102"/>
        <v>-32053.080000000016</v>
      </c>
      <c r="X270" s="103">
        <f t="shared" si="103"/>
        <v>-0.18156519422096992</v>
      </c>
    </row>
    <row r="271" spans="1:24" s="14" customFormat="1" ht="12.75" hidden="1" outlineLevel="2">
      <c r="A271" s="14" t="s">
        <v>964</v>
      </c>
      <c r="B271" s="14" t="s">
        <v>965</v>
      </c>
      <c r="C271" s="54" t="s">
        <v>1511</v>
      </c>
      <c r="D271" s="15"/>
      <c r="E271" s="15"/>
      <c r="F271" s="15">
        <v>11079.61</v>
      </c>
      <c r="G271" s="15">
        <v>0</v>
      </c>
      <c r="H271" s="90">
        <f t="shared" si="96"/>
        <v>11079.61</v>
      </c>
      <c r="I271" s="103" t="str">
        <f t="shared" si="97"/>
        <v>N.M.</v>
      </c>
      <c r="J271" s="104"/>
      <c r="K271" s="15">
        <v>15367.89</v>
      </c>
      <c r="L271" s="15">
        <v>3050.9700000000003</v>
      </c>
      <c r="M271" s="90">
        <f t="shared" si="98"/>
        <v>12316.919999999998</v>
      </c>
      <c r="N271" s="103">
        <f t="shared" si="99"/>
        <v>4.037050511804441</v>
      </c>
      <c r="O271" s="104"/>
      <c r="P271" s="15">
        <v>6618.07</v>
      </c>
      <c r="Q271" s="15">
        <v>7105</v>
      </c>
      <c r="R271" s="90">
        <f t="shared" si="100"/>
        <v>-486.9300000000003</v>
      </c>
      <c r="S271" s="103">
        <f t="shared" si="101"/>
        <v>-0.06853342716396908</v>
      </c>
      <c r="T271" s="104"/>
      <c r="U271" s="15">
        <v>22525.09</v>
      </c>
      <c r="V271" s="15">
        <v>-1781.46</v>
      </c>
      <c r="W271" s="90">
        <f t="shared" si="102"/>
        <v>24306.55</v>
      </c>
      <c r="X271" s="103" t="str">
        <f t="shared" si="103"/>
        <v>N.M.</v>
      </c>
    </row>
    <row r="272" spans="1:24" s="14" customFormat="1" ht="12.75" hidden="1" outlineLevel="2">
      <c r="A272" s="14" t="s">
        <v>966</v>
      </c>
      <c r="B272" s="14" t="s">
        <v>967</v>
      </c>
      <c r="C272" s="54" t="s">
        <v>1512</v>
      </c>
      <c r="D272" s="15"/>
      <c r="E272" s="15"/>
      <c r="F272" s="15">
        <v>6167.76</v>
      </c>
      <c r="G272" s="15">
        <v>1806.67</v>
      </c>
      <c r="H272" s="90">
        <f t="shared" si="96"/>
        <v>4361.09</v>
      </c>
      <c r="I272" s="103">
        <f t="shared" si="97"/>
        <v>2.4138830002158667</v>
      </c>
      <c r="J272" s="104"/>
      <c r="K272" s="15">
        <v>18745.420000000002</v>
      </c>
      <c r="L272" s="15">
        <v>8796.49</v>
      </c>
      <c r="M272" s="90">
        <f t="shared" si="98"/>
        <v>9948.930000000002</v>
      </c>
      <c r="N272" s="103">
        <f t="shared" si="99"/>
        <v>1.1310113465711895</v>
      </c>
      <c r="O272" s="104"/>
      <c r="P272" s="15">
        <v>10656.880000000001</v>
      </c>
      <c r="Q272" s="15">
        <v>6379.35</v>
      </c>
      <c r="R272" s="90">
        <f t="shared" si="100"/>
        <v>4277.530000000001</v>
      </c>
      <c r="S272" s="103">
        <f t="shared" si="101"/>
        <v>0.670527561585428</v>
      </c>
      <c r="T272" s="104"/>
      <c r="U272" s="15">
        <v>40679.11</v>
      </c>
      <c r="V272" s="15">
        <v>15853.49</v>
      </c>
      <c r="W272" s="90">
        <f t="shared" si="102"/>
        <v>24825.620000000003</v>
      </c>
      <c r="X272" s="103">
        <f t="shared" si="103"/>
        <v>1.5659403702276282</v>
      </c>
    </row>
    <row r="273" spans="1:24" s="14" customFormat="1" ht="12.75" hidden="1" outlineLevel="2">
      <c r="A273" s="14" t="s">
        <v>968</v>
      </c>
      <c r="B273" s="14" t="s">
        <v>969</v>
      </c>
      <c r="C273" s="54" t="s">
        <v>1513</v>
      </c>
      <c r="D273" s="15"/>
      <c r="E273" s="15"/>
      <c r="F273" s="15">
        <v>44705.11</v>
      </c>
      <c r="G273" s="15">
        <v>14311.17</v>
      </c>
      <c r="H273" s="90">
        <f t="shared" si="96"/>
        <v>30393.940000000002</v>
      </c>
      <c r="I273" s="103">
        <f t="shared" si="97"/>
        <v>2.123791416075695</v>
      </c>
      <c r="J273" s="104"/>
      <c r="K273" s="15">
        <v>176563.72</v>
      </c>
      <c r="L273" s="15">
        <v>124312.73</v>
      </c>
      <c r="M273" s="90">
        <f t="shared" si="98"/>
        <v>52250.990000000005</v>
      </c>
      <c r="N273" s="103">
        <f t="shared" si="99"/>
        <v>0.42031890056633786</v>
      </c>
      <c r="O273" s="104"/>
      <c r="P273" s="15">
        <v>106667.5</v>
      </c>
      <c r="Q273" s="15">
        <v>52985.47</v>
      </c>
      <c r="R273" s="90">
        <f t="shared" si="100"/>
        <v>53682.03</v>
      </c>
      <c r="S273" s="103">
        <f t="shared" si="101"/>
        <v>1.0131462455650577</v>
      </c>
      <c r="T273" s="104"/>
      <c r="U273" s="15">
        <v>311532.98</v>
      </c>
      <c r="V273" s="15">
        <v>221793.12</v>
      </c>
      <c r="W273" s="90">
        <f t="shared" si="102"/>
        <v>89739.85999999999</v>
      </c>
      <c r="X273" s="103">
        <f t="shared" si="103"/>
        <v>0.40461065699422955</v>
      </c>
    </row>
    <row r="274" spans="1:24" s="14" customFormat="1" ht="12.75" hidden="1" outlineLevel="2">
      <c r="A274" s="14" t="s">
        <v>970</v>
      </c>
      <c r="B274" s="14" t="s">
        <v>971</v>
      </c>
      <c r="C274" s="54" t="s">
        <v>1514</v>
      </c>
      <c r="D274" s="15"/>
      <c r="E274" s="15"/>
      <c r="F274" s="15">
        <v>196.42000000000002</v>
      </c>
      <c r="G274" s="15">
        <v>431.08</v>
      </c>
      <c r="H274" s="90">
        <f t="shared" si="96"/>
        <v>-234.65999999999997</v>
      </c>
      <c r="I274" s="103">
        <f t="shared" si="97"/>
        <v>-0.5443537162475642</v>
      </c>
      <c r="J274" s="104"/>
      <c r="K274" s="15">
        <v>1188.76</v>
      </c>
      <c r="L274" s="15">
        <v>1796.55</v>
      </c>
      <c r="M274" s="90">
        <f t="shared" si="98"/>
        <v>-607.79</v>
      </c>
      <c r="N274" s="103">
        <f t="shared" si="99"/>
        <v>-0.33830953772508415</v>
      </c>
      <c r="O274" s="104"/>
      <c r="P274" s="15">
        <v>638.8000000000001</v>
      </c>
      <c r="Q274" s="15">
        <v>857.04</v>
      </c>
      <c r="R274" s="90">
        <f t="shared" si="100"/>
        <v>-218.2399999999999</v>
      </c>
      <c r="S274" s="103">
        <f t="shared" si="101"/>
        <v>-0.25464389060020526</v>
      </c>
      <c r="T274" s="104"/>
      <c r="U274" s="15">
        <v>1868.33</v>
      </c>
      <c r="V274" s="15">
        <v>4301.49</v>
      </c>
      <c r="W274" s="90">
        <f t="shared" si="102"/>
        <v>-2433.16</v>
      </c>
      <c r="X274" s="103">
        <f t="shared" si="103"/>
        <v>-0.565655156701515</v>
      </c>
    </row>
    <row r="275" spans="1:24" s="14" customFormat="1" ht="12.75" hidden="1" outlineLevel="2">
      <c r="A275" s="14" t="s">
        <v>972</v>
      </c>
      <c r="B275" s="14" t="s">
        <v>973</v>
      </c>
      <c r="C275" s="54" t="s">
        <v>1515</v>
      </c>
      <c r="D275" s="15"/>
      <c r="E275" s="15"/>
      <c r="F275" s="15">
        <v>38500.36</v>
      </c>
      <c r="G275" s="15">
        <v>36557.75</v>
      </c>
      <c r="H275" s="90">
        <f t="shared" si="96"/>
        <v>1942.6100000000006</v>
      </c>
      <c r="I275" s="103">
        <f t="shared" si="97"/>
        <v>0.05313811708871582</v>
      </c>
      <c r="J275" s="104"/>
      <c r="K275" s="15">
        <v>251978.93</v>
      </c>
      <c r="L275" s="15">
        <v>220014.38</v>
      </c>
      <c r="M275" s="90">
        <f t="shared" si="98"/>
        <v>31964.54999999999</v>
      </c>
      <c r="N275" s="103">
        <f t="shared" si="99"/>
        <v>0.1452839128060629</v>
      </c>
      <c r="O275" s="104"/>
      <c r="P275" s="15">
        <v>118548.76000000001</v>
      </c>
      <c r="Q275" s="15">
        <v>110428.27</v>
      </c>
      <c r="R275" s="90">
        <f t="shared" si="100"/>
        <v>8120.490000000005</v>
      </c>
      <c r="S275" s="103">
        <f t="shared" si="101"/>
        <v>0.07353633268002845</v>
      </c>
      <c r="T275" s="104"/>
      <c r="U275" s="15">
        <v>514923.77</v>
      </c>
      <c r="V275" s="15">
        <v>446814.29000000004</v>
      </c>
      <c r="W275" s="90">
        <f t="shared" si="102"/>
        <v>68109.47999999998</v>
      </c>
      <c r="X275" s="103">
        <f t="shared" si="103"/>
        <v>0.15243353116571087</v>
      </c>
    </row>
    <row r="276" spans="1:24" s="14" customFormat="1" ht="12.75" hidden="1" outlineLevel="2">
      <c r="A276" s="14" t="s">
        <v>974</v>
      </c>
      <c r="B276" s="14" t="s">
        <v>975</v>
      </c>
      <c r="C276" s="54" t="s">
        <v>1516</v>
      </c>
      <c r="D276" s="15"/>
      <c r="E276" s="15"/>
      <c r="F276" s="15">
        <v>0</v>
      </c>
      <c r="G276" s="15">
        <v>-1.17</v>
      </c>
      <c r="H276" s="90">
        <f t="shared" si="96"/>
        <v>1.17</v>
      </c>
      <c r="I276" s="103" t="str">
        <f t="shared" si="97"/>
        <v>N.M.</v>
      </c>
      <c r="J276" s="104"/>
      <c r="K276" s="15">
        <v>0</v>
      </c>
      <c r="L276" s="15">
        <v>0</v>
      </c>
      <c r="M276" s="90">
        <f t="shared" si="98"/>
        <v>0</v>
      </c>
      <c r="N276" s="103">
        <f t="shared" si="99"/>
        <v>0</v>
      </c>
      <c r="O276" s="104"/>
      <c r="P276" s="15">
        <v>0</v>
      </c>
      <c r="Q276" s="15">
        <v>-7.23</v>
      </c>
      <c r="R276" s="90">
        <f t="shared" si="100"/>
        <v>7.23</v>
      </c>
      <c r="S276" s="103" t="str">
        <f t="shared" si="101"/>
        <v>N.M.</v>
      </c>
      <c r="T276" s="104"/>
      <c r="U276" s="15">
        <v>0</v>
      </c>
      <c r="V276" s="15">
        <v>0</v>
      </c>
      <c r="W276" s="90">
        <f t="shared" si="102"/>
        <v>0</v>
      </c>
      <c r="X276" s="103">
        <f t="shared" si="103"/>
        <v>0</v>
      </c>
    </row>
    <row r="277" spans="1:24" s="14" customFormat="1" ht="12.75" hidden="1" outlineLevel="2">
      <c r="A277" s="14" t="s">
        <v>976</v>
      </c>
      <c r="B277" s="14" t="s">
        <v>977</v>
      </c>
      <c r="C277" s="54" t="s">
        <v>1517</v>
      </c>
      <c r="D277" s="15"/>
      <c r="E277" s="15"/>
      <c r="F277" s="15">
        <v>180702.04</v>
      </c>
      <c r="G277" s="15">
        <v>101685.69</v>
      </c>
      <c r="H277" s="90">
        <f t="shared" si="96"/>
        <v>79016.35</v>
      </c>
      <c r="I277" s="103">
        <f t="shared" si="97"/>
        <v>0.7770645997484995</v>
      </c>
      <c r="J277" s="104"/>
      <c r="K277" s="15">
        <v>1558683.3900000001</v>
      </c>
      <c r="L277" s="15">
        <v>746470.74</v>
      </c>
      <c r="M277" s="90">
        <f t="shared" si="98"/>
        <v>812212.6500000001</v>
      </c>
      <c r="N277" s="103">
        <f t="shared" si="99"/>
        <v>1.0880703106996534</v>
      </c>
      <c r="O277" s="104"/>
      <c r="P277" s="15">
        <v>562208.7000000001</v>
      </c>
      <c r="Q277" s="15">
        <v>303007.3</v>
      </c>
      <c r="R277" s="90">
        <f t="shared" si="100"/>
        <v>259201.40000000008</v>
      </c>
      <c r="S277" s="103">
        <f t="shared" si="101"/>
        <v>0.8554295556575703</v>
      </c>
      <c r="T277" s="104"/>
      <c r="U277" s="15">
        <v>2633099.35</v>
      </c>
      <c r="V277" s="15">
        <v>1077173.4</v>
      </c>
      <c r="W277" s="90">
        <f t="shared" si="102"/>
        <v>1555925.9500000002</v>
      </c>
      <c r="X277" s="103">
        <f t="shared" si="103"/>
        <v>1.4444526294466613</v>
      </c>
    </row>
    <row r="278" spans="1:24" s="14" customFormat="1" ht="12.75" hidden="1" outlineLevel="2">
      <c r="A278" s="14" t="s">
        <v>978</v>
      </c>
      <c r="B278" s="14" t="s">
        <v>979</v>
      </c>
      <c r="C278" s="54" t="s">
        <v>1518</v>
      </c>
      <c r="D278" s="15"/>
      <c r="E278" s="15"/>
      <c r="F278" s="15">
        <v>353.51</v>
      </c>
      <c r="G278" s="15">
        <v>25149.55</v>
      </c>
      <c r="H278" s="90">
        <f t="shared" si="96"/>
        <v>-24796.04</v>
      </c>
      <c r="I278" s="103">
        <f t="shared" si="97"/>
        <v>-0.9859436848770654</v>
      </c>
      <c r="J278" s="104"/>
      <c r="K278" s="15">
        <v>33954.76</v>
      </c>
      <c r="L278" s="15">
        <v>134373.77</v>
      </c>
      <c r="M278" s="90">
        <f t="shared" si="98"/>
        <v>-100419.00999999998</v>
      </c>
      <c r="N278" s="103">
        <f t="shared" si="99"/>
        <v>-0.7473111009685892</v>
      </c>
      <c r="O278" s="104"/>
      <c r="P278" s="15">
        <v>7678.33</v>
      </c>
      <c r="Q278" s="15">
        <v>70109.84</v>
      </c>
      <c r="R278" s="90">
        <f t="shared" si="100"/>
        <v>-62431.509999999995</v>
      </c>
      <c r="S278" s="103">
        <f t="shared" si="101"/>
        <v>-0.8904814217233986</v>
      </c>
      <c r="T278" s="104"/>
      <c r="U278" s="15">
        <v>95297.33</v>
      </c>
      <c r="V278" s="15">
        <v>198589.47</v>
      </c>
      <c r="W278" s="90">
        <f t="shared" si="102"/>
        <v>-103292.14</v>
      </c>
      <c r="X278" s="103">
        <f t="shared" si="103"/>
        <v>-0.5201289877051386</v>
      </c>
    </row>
    <row r="279" spans="1:24" s="14" customFormat="1" ht="12.75" hidden="1" outlineLevel="2">
      <c r="A279" s="14" t="s">
        <v>980</v>
      </c>
      <c r="B279" s="14" t="s">
        <v>981</v>
      </c>
      <c r="C279" s="54" t="s">
        <v>1519</v>
      </c>
      <c r="D279" s="15"/>
      <c r="E279" s="15"/>
      <c r="F279" s="15">
        <v>2246.11</v>
      </c>
      <c r="G279" s="15">
        <v>3559.77</v>
      </c>
      <c r="H279" s="90">
        <f t="shared" si="96"/>
        <v>-1313.6599999999999</v>
      </c>
      <c r="I279" s="103">
        <f t="shared" si="97"/>
        <v>-0.3690294597684681</v>
      </c>
      <c r="J279" s="104"/>
      <c r="K279" s="15">
        <v>10977.54</v>
      </c>
      <c r="L279" s="15">
        <v>11501.74</v>
      </c>
      <c r="M279" s="90">
        <f t="shared" si="98"/>
        <v>-524.1999999999989</v>
      </c>
      <c r="N279" s="103">
        <f t="shared" si="99"/>
        <v>-0.04557571289213622</v>
      </c>
      <c r="O279" s="104"/>
      <c r="P279" s="15">
        <v>8030.96</v>
      </c>
      <c r="Q279" s="15">
        <v>8699.01</v>
      </c>
      <c r="R279" s="90">
        <f t="shared" si="100"/>
        <v>-668.0500000000002</v>
      </c>
      <c r="S279" s="103">
        <f t="shared" si="101"/>
        <v>-0.07679609518784324</v>
      </c>
      <c r="T279" s="104"/>
      <c r="U279" s="15">
        <v>32046.760000000002</v>
      </c>
      <c r="V279" s="15">
        <v>32049.760000000002</v>
      </c>
      <c r="W279" s="90">
        <f t="shared" si="102"/>
        <v>-3</v>
      </c>
      <c r="X279" s="103">
        <f t="shared" si="103"/>
        <v>-9.360444508788833E-05</v>
      </c>
    </row>
    <row r="280" spans="1:24" s="14" customFormat="1" ht="12.75" hidden="1" outlineLevel="2">
      <c r="A280" s="14" t="s">
        <v>982</v>
      </c>
      <c r="B280" s="14" t="s">
        <v>983</v>
      </c>
      <c r="C280" s="54" t="s">
        <v>1520</v>
      </c>
      <c r="D280" s="15"/>
      <c r="E280" s="15"/>
      <c r="F280" s="15">
        <v>0</v>
      </c>
      <c r="G280" s="15">
        <v>0</v>
      </c>
      <c r="H280" s="90">
        <f t="shared" si="96"/>
        <v>0</v>
      </c>
      <c r="I280" s="103">
        <f t="shared" si="97"/>
        <v>0</v>
      </c>
      <c r="J280" s="104"/>
      <c r="K280" s="15">
        <v>4.04</v>
      </c>
      <c r="L280" s="15">
        <v>0</v>
      </c>
      <c r="M280" s="90">
        <f t="shared" si="98"/>
        <v>4.04</v>
      </c>
      <c r="N280" s="103" t="str">
        <f t="shared" si="99"/>
        <v>N.M.</v>
      </c>
      <c r="O280" s="104"/>
      <c r="P280" s="15">
        <v>0</v>
      </c>
      <c r="Q280" s="15">
        <v>0</v>
      </c>
      <c r="R280" s="90">
        <f t="shared" si="100"/>
        <v>0</v>
      </c>
      <c r="S280" s="103">
        <f t="shared" si="101"/>
        <v>0</v>
      </c>
      <c r="T280" s="104"/>
      <c r="U280" s="15">
        <v>61.85</v>
      </c>
      <c r="V280" s="15">
        <v>0</v>
      </c>
      <c r="W280" s="90">
        <f t="shared" si="102"/>
        <v>61.85</v>
      </c>
      <c r="X280" s="103" t="str">
        <f t="shared" si="103"/>
        <v>N.M.</v>
      </c>
    </row>
    <row r="281" spans="1:24" s="14" customFormat="1" ht="12.75" hidden="1" outlineLevel="2">
      <c r="A281" s="14" t="s">
        <v>984</v>
      </c>
      <c r="B281" s="14" t="s">
        <v>985</v>
      </c>
      <c r="C281" s="54" t="s">
        <v>1521</v>
      </c>
      <c r="D281" s="15"/>
      <c r="E281" s="15"/>
      <c r="F281" s="15">
        <v>0</v>
      </c>
      <c r="G281" s="15">
        <v>0</v>
      </c>
      <c r="H281" s="90">
        <f t="shared" si="96"/>
        <v>0</v>
      </c>
      <c r="I281" s="103">
        <f t="shared" si="97"/>
        <v>0</v>
      </c>
      <c r="J281" s="104"/>
      <c r="K281" s="15">
        <v>3.41</v>
      </c>
      <c r="L281" s="15">
        <v>2.91</v>
      </c>
      <c r="M281" s="90">
        <f t="shared" si="98"/>
        <v>0.5</v>
      </c>
      <c r="N281" s="103">
        <f t="shared" si="99"/>
        <v>0.1718213058419244</v>
      </c>
      <c r="O281" s="104"/>
      <c r="P281" s="15">
        <v>0</v>
      </c>
      <c r="Q281" s="15">
        <v>2.91</v>
      </c>
      <c r="R281" s="90">
        <f t="shared" si="100"/>
        <v>-2.91</v>
      </c>
      <c r="S281" s="103" t="str">
        <f t="shared" si="101"/>
        <v>N.M.</v>
      </c>
      <c r="T281" s="104"/>
      <c r="U281" s="15">
        <v>12.06</v>
      </c>
      <c r="V281" s="15">
        <v>2.91</v>
      </c>
      <c r="W281" s="90">
        <f t="shared" si="102"/>
        <v>9.15</v>
      </c>
      <c r="X281" s="103">
        <f t="shared" si="103"/>
        <v>3.1443298969072164</v>
      </c>
    </row>
    <row r="282" spans="1:24" s="14" customFormat="1" ht="12.75" hidden="1" outlineLevel="2">
      <c r="A282" s="14" t="s">
        <v>986</v>
      </c>
      <c r="B282" s="14" t="s">
        <v>987</v>
      </c>
      <c r="C282" s="54" t="s">
        <v>1522</v>
      </c>
      <c r="D282" s="15"/>
      <c r="E282" s="15"/>
      <c r="F282" s="15">
        <v>550073.7</v>
      </c>
      <c r="G282" s="15">
        <v>1654265.96</v>
      </c>
      <c r="H282" s="90">
        <f t="shared" si="96"/>
        <v>-1104192.26</v>
      </c>
      <c r="I282" s="103">
        <f t="shared" si="97"/>
        <v>-0.6674817028816817</v>
      </c>
      <c r="J282" s="104"/>
      <c r="K282" s="15">
        <v>2878215.27</v>
      </c>
      <c r="L282" s="15">
        <v>4452319.775</v>
      </c>
      <c r="M282" s="90">
        <f t="shared" si="98"/>
        <v>-1574104.5050000004</v>
      </c>
      <c r="N282" s="103">
        <f t="shared" si="99"/>
        <v>-0.35354704615752813</v>
      </c>
      <c r="O282" s="104"/>
      <c r="P282" s="15">
        <v>1415251.52</v>
      </c>
      <c r="Q282" s="15">
        <v>2751002.585</v>
      </c>
      <c r="R282" s="90">
        <f t="shared" si="100"/>
        <v>-1335751.065</v>
      </c>
      <c r="S282" s="103">
        <f t="shared" si="101"/>
        <v>-0.48555063971341195</v>
      </c>
      <c r="T282" s="104"/>
      <c r="U282" s="15">
        <v>5941337.466</v>
      </c>
      <c r="V282" s="15">
        <v>7892683.165000001</v>
      </c>
      <c r="W282" s="90">
        <f t="shared" si="102"/>
        <v>-1951345.699000001</v>
      </c>
      <c r="X282" s="103">
        <f t="shared" si="103"/>
        <v>-0.2472347689887284</v>
      </c>
    </row>
    <row r="283" spans="1:24" s="14" customFormat="1" ht="12.75" hidden="1" outlineLevel="2">
      <c r="A283" s="14" t="s">
        <v>988</v>
      </c>
      <c r="B283" s="14" t="s">
        <v>989</v>
      </c>
      <c r="C283" s="54" t="s">
        <v>1523</v>
      </c>
      <c r="D283" s="15"/>
      <c r="E283" s="15"/>
      <c r="F283" s="15">
        <v>0</v>
      </c>
      <c r="G283" s="15">
        <v>85.97</v>
      </c>
      <c r="H283" s="90">
        <f t="shared" si="96"/>
        <v>-85.97</v>
      </c>
      <c r="I283" s="103" t="str">
        <f t="shared" si="97"/>
        <v>N.M.</v>
      </c>
      <c r="J283" s="104"/>
      <c r="K283" s="15">
        <v>-46.34</v>
      </c>
      <c r="L283" s="15">
        <v>224.52</v>
      </c>
      <c r="M283" s="90">
        <f t="shared" si="98"/>
        <v>-270.86</v>
      </c>
      <c r="N283" s="103">
        <f t="shared" si="99"/>
        <v>-1.2063958667379298</v>
      </c>
      <c r="O283" s="104"/>
      <c r="P283" s="15">
        <v>0</v>
      </c>
      <c r="Q283" s="15">
        <v>96.72</v>
      </c>
      <c r="R283" s="90">
        <f t="shared" si="100"/>
        <v>-96.72</v>
      </c>
      <c r="S283" s="103" t="str">
        <f t="shared" si="101"/>
        <v>N.M.</v>
      </c>
      <c r="T283" s="104"/>
      <c r="U283" s="15">
        <v>-224.52</v>
      </c>
      <c r="V283" s="15">
        <v>224.52</v>
      </c>
      <c r="W283" s="90">
        <f t="shared" si="102"/>
        <v>-449.04</v>
      </c>
      <c r="X283" s="103">
        <f t="shared" si="103"/>
        <v>-2</v>
      </c>
    </row>
    <row r="284" spans="1:24" s="14" customFormat="1" ht="12.75" hidden="1" outlineLevel="2">
      <c r="A284" s="14" t="s">
        <v>990</v>
      </c>
      <c r="B284" s="14" t="s">
        <v>991</v>
      </c>
      <c r="C284" s="54" t="s">
        <v>1524</v>
      </c>
      <c r="D284" s="15"/>
      <c r="E284" s="15"/>
      <c r="F284" s="15">
        <v>-1714.5</v>
      </c>
      <c r="G284" s="15">
        <v>62545.98</v>
      </c>
      <c r="H284" s="90">
        <f t="shared" si="96"/>
        <v>-64260.48</v>
      </c>
      <c r="I284" s="103">
        <f t="shared" si="97"/>
        <v>-1.0274118336622113</v>
      </c>
      <c r="J284" s="104"/>
      <c r="K284" s="15">
        <v>436550.93</v>
      </c>
      <c r="L284" s="15">
        <v>614616.325</v>
      </c>
      <c r="M284" s="90">
        <f t="shared" si="98"/>
        <v>-178065.39499999996</v>
      </c>
      <c r="N284" s="103">
        <f t="shared" si="99"/>
        <v>-0.2897179716142424</v>
      </c>
      <c r="O284" s="104"/>
      <c r="P284" s="15">
        <v>240497.92</v>
      </c>
      <c r="Q284" s="15">
        <v>102729.64</v>
      </c>
      <c r="R284" s="90">
        <f t="shared" si="100"/>
        <v>137768.28000000003</v>
      </c>
      <c r="S284" s="103">
        <f t="shared" si="101"/>
        <v>1.3410762463491552</v>
      </c>
      <c r="T284" s="104"/>
      <c r="U284" s="15">
        <v>563790.28</v>
      </c>
      <c r="V284" s="15">
        <v>735131.7849999999</v>
      </c>
      <c r="W284" s="90">
        <f t="shared" si="102"/>
        <v>-171341.5049999999</v>
      </c>
      <c r="X284" s="103">
        <f t="shared" si="103"/>
        <v>-0.23307590352660362</v>
      </c>
    </row>
    <row r="285" spans="1:24" s="14" customFormat="1" ht="12.75" hidden="1" outlineLevel="2">
      <c r="A285" s="14" t="s">
        <v>992</v>
      </c>
      <c r="B285" s="14" t="s">
        <v>993</v>
      </c>
      <c r="C285" s="54" t="s">
        <v>1525</v>
      </c>
      <c r="D285" s="15"/>
      <c r="E285" s="15"/>
      <c r="F285" s="15">
        <v>0</v>
      </c>
      <c r="G285" s="15">
        <v>0</v>
      </c>
      <c r="H285" s="90">
        <f t="shared" si="96"/>
        <v>0</v>
      </c>
      <c r="I285" s="103">
        <f t="shared" si="97"/>
        <v>0</v>
      </c>
      <c r="J285" s="104"/>
      <c r="K285" s="15">
        <v>-2.32</v>
      </c>
      <c r="L285" s="15">
        <v>34.39</v>
      </c>
      <c r="M285" s="90">
        <f t="shared" si="98"/>
        <v>-36.71</v>
      </c>
      <c r="N285" s="103">
        <f t="shared" si="99"/>
        <v>-1.0674614713579529</v>
      </c>
      <c r="O285" s="104"/>
      <c r="P285" s="15">
        <v>0</v>
      </c>
      <c r="Q285" s="15">
        <v>0</v>
      </c>
      <c r="R285" s="90">
        <f t="shared" si="100"/>
        <v>0</v>
      </c>
      <c r="S285" s="103">
        <f t="shared" si="101"/>
        <v>0</v>
      </c>
      <c r="T285" s="104"/>
      <c r="U285" s="15">
        <v>6.640000000000001</v>
      </c>
      <c r="V285" s="15">
        <v>34.39</v>
      </c>
      <c r="W285" s="90">
        <f t="shared" si="102"/>
        <v>-27.75</v>
      </c>
      <c r="X285" s="103">
        <f t="shared" si="103"/>
        <v>-0.8069206164582727</v>
      </c>
    </row>
    <row r="286" spans="1:24" s="14" customFormat="1" ht="12.75" hidden="1" outlineLevel="2">
      <c r="A286" s="14" t="s">
        <v>994</v>
      </c>
      <c r="B286" s="14" t="s">
        <v>995</v>
      </c>
      <c r="C286" s="54" t="s">
        <v>1526</v>
      </c>
      <c r="D286" s="15"/>
      <c r="E286" s="15"/>
      <c r="F286" s="15">
        <v>0</v>
      </c>
      <c r="G286" s="15">
        <v>0</v>
      </c>
      <c r="H286" s="90">
        <f t="shared" si="96"/>
        <v>0</v>
      </c>
      <c r="I286" s="103">
        <f t="shared" si="97"/>
        <v>0</v>
      </c>
      <c r="J286" s="104"/>
      <c r="K286" s="15">
        <v>0</v>
      </c>
      <c r="L286" s="15">
        <v>0</v>
      </c>
      <c r="M286" s="90">
        <f t="shared" si="98"/>
        <v>0</v>
      </c>
      <c r="N286" s="103">
        <f t="shared" si="99"/>
        <v>0</v>
      </c>
      <c r="O286" s="104"/>
      <c r="P286" s="15">
        <v>0</v>
      </c>
      <c r="Q286" s="15">
        <v>0</v>
      </c>
      <c r="R286" s="90">
        <f t="shared" si="100"/>
        <v>0</v>
      </c>
      <c r="S286" s="103">
        <f t="shared" si="101"/>
        <v>0</v>
      </c>
      <c r="T286" s="104"/>
      <c r="U286" s="15">
        <v>647.6</v>
      </c>
      <c r="V286" s="15">
        <v>0</v>
      </c>
      <c r="W286" s="90">
        <f t="shared" si="102"/>
        <v>647.6</v>
      </c>
      <c r="X286" s="103" t="str">
        <f t="shared" si="103"/>
        <v>N.M.</v>
      </c>
    </row>
    <row r="287" spans="1:24" s="14" customFormat="1" ht="12.75" hidden="1" outlineLevel="2">
      <c r="A287" s="14" t="s">
        <v>996</v>
      </c>
      <c r="B287" s="14" t="s">
        <v>997</v>
      </c>
      <c r="C287" s="54" t="s">
        <v>1527</v>
      </c>
      <c r="D287" s="15"/>
      <c r="E287" s="15"/>
      <c r="F287" s="15">
        <v>0</v>
      </c>
      <c r="G287" s="15">
        <v>0</v>
      </c>
      <c r="H287" s="90">
        <f t="shared" si="96"/>
        <v>0</v>
      </c>
      <c r="I287" s="103">
        <f t="shared" si="97"/>
        <v>0</v>
      </c>
      <c r="J287" s="104"/>
      <c r="K287" s="15">
        <v>0</v>
      </c>
      <c r="L287" s="15">
        <v>6.890000000000001</v>
      </c>
      <c r="M287" s="90">
        <f t="shared" si="98"/>
        <v>-6.890000000000001</v>
      </c>
      <c r="N287" s="103" t="str">
        <f t="shared" si="99"/>
        <v>N.M.</v>
      </c>
      <c r="O287" s="104"/>
      <c r="P287" s="15">
        <v>0</v>
      </c>
      <c r="Q287" s="15">
        <v>1.56</v>
      </c>
      <c r="R287" s="90">
        <f t="shared" si="100"/>
        <v>-1.56</v>
      </c>
      <c r="S287" s="103" t="str">
        <f t="shared" si="101"/>
        <v>N.M.</v>
      </c>
      <c r="T287" s="104"/>
      <c r="U287" s="15">
        <v>0</v>
      </c>
      <c r="V287" s="15">
        <v>23.78</v>
      </c>
      <c r="W287" s="90">
        <f t="shared" si="102"/>
        <v>-23.78</v>
      </c>
      <c r="X287" s="103" t="str">
        <f t="shared" si="103"/>
        <v>N.M.</v>
      </c>
    </row>
    <row r="288" spans="1:24" s="14" customFormat="1" ht="12.75" hidden="1" outlineLevel="2">
      <c r="A288" s="14" t="s">
        <v>998</v>
      </c>
      <c r="B288" s="14" t="s">
        <v>999</v>
      </c>
      <c r="C288" s="54" t="s">
        <v>1528</v>
      </c>
      <c r="D288" s="15"/>
      <c r="E288" s="15"/>
      <c r="F288" s="15">
        <v>0</v>
      </c>
      <c r="G288" s="15">
        <v>0</v>
      </c>
      <c r="H288" s="90">
        <f t="shared" si="96"/>
        <v>0</v>
      </c>
      <c r="I288" s="103">
        <f t="shared" si="97"/>
        <v>0</v>
      </c>
      <c r="J288" s="104"/>
      <c r="K288" s="15">
        <v>-18423.54</v>
      </c>
      <c r="L288" s="15">
        <v>0</v>
      </c>
      <c r="M288" s="90">
        <f t="shared" si="98"/>
        <v>-18423.54</v>
      </c>
      <c r="N288" s="103" t="str">
        <f t="shared" si="99"/>
        <v>N.M.</v>
      </c>
      <c r="O288" s="104"/>
      <c r="P288" s="15">
        <v>-18314.13</v>
      </c>
      <c r="Q288" s="15">
        <v>0</v>
      </c>
      <c r="R288" s="90">
        <f t="shared" si="100"/>
        <v>-18314.13</v>
      </c>
      <c r="S288" s="103" t="str">
        <f t="shared" si="101"/>
        <v>N.M.</v>
      </c>
      <c r="T288" s="104"/>
      <c r="U288" s="15">
        <v>-18580.72</v>
      </c>
      <c r="V288" s="15">
        <v>-6209.54</v>
      </c>
      <c r="W288" s="90">
        <f t="shared" si="102"/>
        <v>-12371.18</v>
      </c>
      <c r="X288" s="103">
        <f t="shared" si="103"/>
        <v>-1.9922860630578112</v>
      </c>
    </row>
    <row r="289" spans="1:24" s="14" customFormat="1" ht="12.75" hidden="1" outlineLevel="2">
      <c r="A289" s="14" t="s">
        <v>1000</v>
      </c>
      <c r="B289" s="14" t="s">
        <v>1001</v>
      </c>
      <c r="C289" s="54" t="s">
        <v>1529</v>
      </c>
      <c r="D289" s="15"/>
      <c r="E289" s="15"/>
      <c r="F289" s="15">
        <v>-47983</v>
      </c>
      <c r="G289" s="15">
        <v>-26277</v>
      </c>
      <c r="H289" s="90">
        <f t="shared" si="96"/>
        <v>-21706</v>
      </c>
      <c r="I289" s="103">
        <f t="shared" si="97"/>
        <v>-0.826045591201431</v>
      </c>
      <c r="J289" s="104"/>
      <c r="K289" s="15">
        <v>-146590</v>
      </c>
      <c r="L289" s="15">
        <v>-165767.74</v>
      </c>
      <c r="M289" s="90">
        <f t="shared" si="98"/>
        <v>19177.73999999999</v>
      </c>
      <c r="N289" s="103">
        <f t="shared" si="99"/>
        <v>0.11569042323916578</v>
      </c>
      <c r="O289" s="104"/>
      <c r="P289" s="15">
        <v>-84837</v>
      </c>
      <c r="Q289" s="15">
        <v>-87853.74</v>
      </c>
      <c r="R289" s="90">
        <f t="shared" si="100"/>
        <v>3016.7400000000052</v>
      </c>
      <c r="S289" s="103">
        <f t="shared" si="101"/>
        <v>0.03433820802620361</v>
      </c>
      <c r="T289" s="104"/>
      <c r="U289" s="15">
        <v>-360351.5</v>
      </c>
      <c r="V289" s="15">
        <v>-341347.74</v>
      </c>
      <c r="W289" s="90">
        <f t="shared" si="102"/>
        <v>-19003.76000000001</v>
      </c>
      <c r="X289" s="103">
        <f t="shared" si="103"/>
        <v>-0.05567272834441502</v>
      </c>
    </row>
    <row r="290" spans="1:24" s="14" customFormat="1" ht="12.75" hidden="1" outlineLevel="2">
      <c r="A290" s="14" t="s">
        <v>1002</v>
      </c>
      <c r="B290" s="14" t="s">
        <v>1003</v>
      </c>
      <c r="C290" s="54" t="s">
        <v>1530</v>
      </c>
      <c r="D290" s="15"/>
      <c r="E290" s="15"/>
      <c r="F290" s="15">
        <v>-83.28</v>
      </c>
      <c r="G290" s="15">
        <v>-72.93</v>
      </c>
      <c r="H290" s="90">
        <f t="shared" si="96"/>
        <v>-10.349999999999994</v>
      </c>
      <c r="I290" s="103">
        <f t="shared" si="97"/>
        <v>-0.14191690662278889</v>
      </c>
      <c r="J290" s="104"/>
      <c r="K290" s="15">
        <v>-1335.14</v>
      </c>
      <c r="L290" s="15">
        <v>-2985.84</v>
      </c>
      <c r="M290" s="90">
        <f t="shared" si="98"/>
        <v>1650.7</v>
      </c>
      <c r="N290" s="103">
        <f t="shared" si="99"/>
        <v>0.5528427511186131</v>
      </c>
      <c r="O290" s="104"/>
      <c r="P290" s="15">
        <v>-1158.6000000000001</v>
      </c>
      <c r="Q290" s="15">
        <v>-2541.2400000000002</v>
      </c>
      <c r="R290" s="90">
        <f t="shared" si="100"/>
        <v>1382.64</v>
      </c>
      <c r="S290" s="103">
        <f t="shared" si="101"/>
        <v>0.5440808424233838</v>
      </c>
      <c r="T290" s="104"/>
      <c r="U290" s="15">
        <v>-4819.58</v>
      </c>
      <c r="V290" s="15">
        <v>-7444.42</v>
      </c>
      <c r="W290" s="90">
        <f t="shared" si="102"/>
        <v>2624.84</v>
      </c>
      <c r="X290" s="103">
        <f t="shared" si="103"/>
        <v>0.3525916055246749</v>
      </c>
    </row>
    <row r="291" spans="1:24" s="14" customFormat="1" ht="12.75" hidden="1" outlineLevel="2">
      <c r="A291" s="14" t="s">
        <v>1004</v>
      </c>
      <c r="B291" s="14" t="s">
        <v>1005</v>
      </c>
      <c r="C291" s="54" t="s">
        <v>1531</v>
      </c>
      <c r="D291" s="15"/>
      <c r="E291" s="15"/>
      <c r="F291" s="15">
        <v>-36812.97</v>
      </c>
      <c r="G291" s="15">
        <v>-42323.16</v>
      </c>
      <c r="H291" s="90">
        <f aca="true" t="shared" si="104" ref="H291:H322">+F291-G291</f>
        <v>5510.190000000002</v>
      </c>
      <c r="I291" s="103">
        <f aca="true" t="shared" si="105" ref="I291:I322">IF(G291&lt;0,IF(H291=0,0,IF(OR(G291=0,F291=0),"N.M.",IF(ABS(H291/G291)&gt;=10,"N.M.",H291/(-G291)))),IF(H291=0,0,IF(OR(G291=0,F291=0),"N.M.",IF(ABS(H291/G291)&gt;=10,"N.M.",H291/G291))))</f>
        <v>0.1301932558911008</v>
      </c>
      <c r="J291" s="104"/>
      <c r="K291" s="15">
        <v>-309218.26</v>
      </c>
      <c r="L291" s="15">
        <v>-267476.2</v>
      </c>
      <c r="M291" s="90">
        <f aca="true" t="shared" si="106" ref="M291:M322">+K291-L291</f>
        <v>-41742.06</v>
      </c>
      <c r="N291" s="103">
        <f aca="true" t="shared" si="107" ref="N291:N322">IF(L291&lt;0,IF(M291=0,0,IF(OR(L291=0,K291=0),"N.M.",IF(ABS(M291/L291)&gt;=10,"N.M.",M291/(-L291)))),IF(M291=0,0,IF(OR(L291=0,K291=0),"N.M.",IF(ABS(M291/L291)&gt;=10,"N.M.",M291/L291))))</f>
        <v>-0.15605896898490407</v>
      </c>
      <c r="O291" s="104"/>
      <c r="P291" s="15">
        <v>-182431.11000000002</v>
      </c>
      <c r="Q291" s="15">
        <v>-126863.62000000001</v>
      </c>
      <c r="R291" s="90">
        <f aca="true" t="shared" si="108" ref="R291:R322">+P291-Q291</f>
        <v>-55567.490000000005</v>
      </c>
      <c r="S291" s="103">
        <f aca="true" t="shared" si="109" ref="S291:S322">IF(Q291&lt;0,IF(R291=0,0,IF(OR(Q291=0,P291=0),"N.M.",IF(ABS(R291/Q291)&gt;=10,"N.M.",R291/(-Q291)))),IF(R291=0,0,IF(OR(Q291=0,P291=0),"N.M.",IF(ABS(R291/Q291)&gt;=10,"N.M.",R291/Q291))))</f>
        <v>-0.4380096516243191</v>
      </c>
      <c r="T291" s="104"/>
      <c r="U291" s="15">
        <v>-564639.42</v>
      </c>
      <c r="V291" s="15">
        <v>-520308.85</v>
      </c>
      <c r="W291" s="90">
        <f aca="true" t="shared" si="110" ref="W291:W322">+U291-V291</f>
        <v>-44330.570000000065</v>
      </c>
      <c r="X291" s="103">
        <f aca="true" t="shared" si="111" ref="X291:X322">IF(V291&lt;0,IF(W291=0,0,IF(OR(V291=0,U291=0),"N.M.",IF(ABS(W291/V291)&gt;=10,"N.M.",W291/(-V291)))),IF(W291=0,0,IF(OR(V291=0,U291=0),"N.M.",IF(ABS(W291/V291)&gt;=10,"N.M.",W291/V291))))</f>
        <v>-0.08520049197702492</v>
      </c>
    </row>
    <row r="292" spans="1:24" s="14" customFormat="1" ht="12.75" hidden="1" outlineLevel="2">
      <c r="A292" s="14" t="s">
        <v>1006</v>
      </c>
      <c r="B292" s="14" t="s">
        <v>1007</v>
      </c>
      <c r="C292" s="54" t="s">
        <v>1532</v>
      </c>
      <c r="D292" s="15"/>
      <c r="E292" s="15"/>
      <c r="F292" s="15">
        <v>57123.55</v>
      </c>
      <c r="G292" s="15">
        <v>36390.020000000004</v>
      </c>
      <c r="H292" s="90">
        <f t="shared" si="104"/>
        <v>20733.53</v>
      </c>
      <c r="I292" s="103">
        <f t="shared" si="105"/>
        <v>0.5697586865849482</v>
      </c>
      <c r="J292" s="104"/>
      <c r="K292" s="15">
        <v>434497.147</v>
      </c>
      <c r="L292" s="15">
        <v>399557.16000000003</v>
      </c>
      <c r="M292" s="90">
        <f t="shared" si="106"/>
        <v>34939.986999999965</v>
      </c>
      <c r="N292" s="103">
        <f t="shared" si="107"/>
        <v>0.08744677982994964</v>
      </c>
      <c r="O292" s="104"/>
      <c r="P292" s="15">
        <v>216598.569</v>
      </c>
      <c r="Q292" s="15">
        <v>185163.29</v>
      </c>
      <c r="R292" s="90">
        <f t="shared" si="108"/>
        <v>31435.27899999998</v>
      </c>
      <c r="S292" s="103">
        <f t="shared" si="109"/>
        <v>0.1697705792546675</v>
      </c>
      <c r="T292" s="104"/>
      <c r="U292" s="15">
        <v>858627.247</v>
      </c>
      <c r="V292" s="15">
        <v>762610.31</v>
      </c>
      <c r="W292" s="90">
        <f t="shared" si="110"/>
        <v>96016.93699999992</v>
      </c>
      <c r="X292" s="103">
        <f t="shared" si="111"/>
        <v>0.12590563717922973</v>
      </c>
    </row>
    <row r="293" spans="1:24" s="14" customFormat="1" ht="12.75" hidden="1" outlineLevel="2">
      <c r="A293" s="14" t="s">
        <v>1008</v>
      </c>
      <c r="B293" s="14" t="s">
        <v>1009</v>
      </c>
      <c r="C293" s="54" t="s">
        <v>1533</v>
      </c>
      <c r="D293" s="15"/>
      <c r="E293" s="15"/>
      <c r="F293" s="15">
        <v>353926.49</v>
      </c>
      <c r="G293" s="15">
        <v>326217.46</v>
      </c>
      <c r="H293" s="90">
        <f t="shared" si="104"/>
        <v>27709.02999999997</v>
      </c>
      <c r="I293" s="103">
        <f t="shared" si="105"/>
        <v>0.08494036462671241</v>
      </c>
      <c r="J293" s="104"/>
      <c r="K293" s="15">
        <v>1981994.9</v>
      </c>
      <c r="L293" s="15">
        <v>2677366.308</v>
      </c>
      <c r="M293" s="90">
        <f t="shared" si="106"/>
        <v>-695371.4080000003</v>
      </c>
      <c r="N293" s="103">
        <f t="shared" si="107"/>
        <v>-0.2597221776946333</v>
      </c>
      <c r="O293" s="104"/>
      <c r="P293" s="15">
        <v>1058265.9</v>
      </c>
      <c r="Q293" s="15">
        <v>896333.22</v>
      </c>
      <c r="R293" s="90">
        <f t="shared" si="108"/>
        <v>161932.67999999993</v>
      </c>
      <c r="S293" s="103">
        <f t="shared" si="109"/>
        <v>0.18066125006501482</v>
      </c>
      <c r="T293" s="104"/>
      <c r="U293" s="15">
        <v>3692373.014</v>
      </c>
      <c r="V293" s="15">
        <v>4518045.334000001</v>
      </c>
      <c r="W293" s="90">
        <f t="shared" si="110"/>
        <v>-825672.3200000008</v>
      </c>
      <c r="X293" s="103">
        <f t="shared" si="111"/>
        <v>-0.18274989712619838</v>
      </c>
    </row>
    <row r="294" spans="1:24" s="14" customFormat="1" ht="12.75" hidden="1" outlineLevel="2">
      <c r="A294" s="14" t="s">
        <v>1010</v>
      </c>
      <c r="B294" s="14" t="s">
        <v>1011</v>
      </c>
      <c r="C294" s="54" t="s">
        <v>1534</v>
      </c>
      <c r="D294" s="15"/>
      <c r="E294" s="15"/>
      <c r="F294" s="15">
        <v>0</v>
      </c>
      <c r="G294" s="15">
        <v>0</v>
      </c>
      <c r="H294" s="90">
        <f t="shared" si="104"/>
        <v>0</v>
      </c>
      <c r="I294" s="103">
        <f t="shared" si="105"/>
        <v>0</v>
      </c>
      <c r="J294" s="104"/>
      <c r="K294" s="15">
        <v>-19.150000000000002</v>
      </c>
      <c r="L294" s="15">
        <v>0</v>
      </c>
      <c r="M294" s="90">
        <f t="shared" si="106"/>
        <v>-19.150000000000002</v>
      </c>
      <c r="N294" s="103" t="str">
        <f t="shared" si="107"/>
        <v>N.M.</v>
      </c>
      <c r="O294" s="104"/>
      <c r="P294" s="15">
        <v>0</v>
      </c>
      <c r="Q294" s="15">
        <v>0</v>
      </c>
      <c r="R294" s="90">
        <f t="shared" si="108"/>
        <v>0</v>
      </c>
      <c r="S294" s="103">
        <f t="shared" si="109"/>
        <v>0</v>
      </c>
      <c r="T294" s="104"/>
      <c r="U294" s="15">
        <v>-19.150000000000002</v>
      </c>
      <c r="V294" s="15">
        <v>0</v>
      </c>
      <c r="W294" s="90">
        <f t="shared" si="110"/>
        <v>-19.150000000000002</v>
      </c>
      <c r="X294" s="103" t="str">
        <f t="shared" si="111"/>
        <v>N.M.</v>
      </c>
    </row>
    <row r="295" spans="1:24" s="14" customFormat="1" ht="12.75" hidden="1" outlineLevel="2">
      <c r="A295" s="14" t="s">
        <v>1012</v>
      </c>
      <c r="B295" s="14" t="s">
        <v>1013</v>
      </c>
      <c r="C295" s="54" t="s">
        <v>1535</v>
      </c>
      <c r="D295" s="15"/>
      <c r="E295" s="15"/>
      <c r="F295" s="15">
        <v>48725.89</v>
      </c>
      <c r="G295" s="15">
        <v>35392.97</v>
      </c>
      <c r="H295" s="90">
        <f t="shared" si="104"/>
        <v>13332.919999999998</v>
      </c>
      <c r="I295" s="103">
        <f t="shared" si="105"/>
        <v>0.3767109683081131</v>
      </c>
      <c r="J295" s="104"/>
      <c r="K295" s="15">
        <v>349205.39</v>
      </c>
      <c r="L295" s="15">
        <v>212729.35</v>
      </c>
      <c r="M295" s="90">
        <f t="shared" si="106"/>
        <v>136476.04</v>
      </c>
      <c r="N295" s="103">
        <f t="shared" si="107"/>
        <v>0.6415477695014816</v>
      </c>
      <c r="O295" s="104"/>
      <c r="P295" s="15">
        <v>203028.11000000002</v>
      </c>
      <c r="Q295" s="15">
        <v>106253.64</v>
      </c>
      <c r="R295" s="90">
        <f t="shared" si="108"/>
        <v>96774.47000000002</v>
      </c>
      <c r="S295" s="103">
        <f t="shared" si="109"/>
        <v>0.9107873386737623</v>
      </c>
      <c r="T295" s="104"/>
      <c r="U295" s="15">
        <v>643225.26</v>
      </c>
      <c r="V295" s="15">
        <v>431507.49</v>
      </c>
      <c r="W295" s="90">
        <f t="shared" si="110"/>
        <v>211717.77000000002</v>
      </c>
      <c r="X295" s="103">
        <f t="shared" si="111"/>
        <v>0.49064680198251026</v>
      </c>
    </row>
    <row r="296" spans="1:24" s="14" customFormat="1" ht="12.75" hidden="1" outlineLevel="2">
      <c r="A296" s="14" t="s">
        <v>1014</v>
      </c>
      <c r="B296" s="14" t="s">
        <v>1015</v>
      </c>
      <c r="C296" s="54" t="s">
        <v>1536</v>
      </c>
      <c r="D296" s="15"/>
      <c r="E296" s="15"/>
      <c r="F296" s="15">
        <v>88233.03</v>
      </c>
      <c r="G296" s="15">
        <v>93217.63</v>
      </c>
      <c r="H296" s="90">
        <f t="shared" si="104"/>
        <v>-4984.600000000006</v>
      </c>
      <c r="I296" s="103">
        <f t="shared" si="105"/>
        <v>-0.053472717553535803</v>
      </c>
      <c r="J296" s="104"/>
      <c r="K296" s="15">
        <v>654849.64</v>
      </c>
      <c r="L296" s="15">
        <v>559663.6</v>
      </c>
      <c r="M296" s="90">
        <f t="shared" si="106"/>
        <v>95186.04000000004</v>
      </c>
      <c r="N296" s="103">
        <f t="shared" si="107"/>
        <v>0.17007723925586735</v>
      </c>
      <c r="O296" s="104"/>
      <c r="P296" s="15">
        <v>227663.1</v>
      </c>
      <c r="Q296" s="15">
        <v>280356</v>
      </c>
      <c r="R296" s="90">
        <f t="shared" si="108"/>
        <v>-52692.899999999994</v>
      </c>
      <c r="S296" s="103">
        <f t="shared" si="109"/>
        <v>-0.18794996361768607</v>
      </c>
      <c r="T296" s="104"/>
      <c r="U296" s="15">
        <v>1194631.12</v>
      </c>
      <c r="V296" s="15">
        <v>1129191.523</v>
      </c>
      <c r="W296" s="90">
        <f t="shared" si="110"/>
        <v>65439.59700000007</v>
      </c>
      <c r="X296" s="103">
        <f t="shared" si="111"/>
        <v>0.05795261093188358</v>
      </c>
    </row>
    <row r="297" spans="1:24" s="14" customFormat="1" ht="12.75" hidden="1" outlineLevel="2">
      <c r="A297" s="14" t="s">
        <v>1016</v>
      </c>
      <c r="B297" s="14" t="s">
        <v>1017</v>
      </c>
      <c r="C297" s="54" t="s">
        <v>1537</v>
      </c>
      <c r="D297" s="15"/>
      <c r="E297" s="15"/>
      <c r="F297" s="15">
        <v>75</v>
      </c>
      <c r="G297" s="15">
        <v>0</v>
      </c>
      <c r="H297" s="90">
        <f t="shared" si="104"/>
        <v>75</v>
      </c>
      <c r="I297" s="103" t="str">
        <f t="shared" si="105"/>
        <v>N.M.</v>
      </c>
      <c r="J297" s="104"/>
      <c r="K297" s="15">
        <v>375</v>
      </c>
      <c r="L297" s="15">
        <v>0</v>
      </c>
      <c r="M297" s="90">
        <f t="shared" si="106"/>
        <v>375</v>
      </c>
      <c r="N297" s="103" t="str">
        <f t="shared" si="107"/>
        <v>N.M.</v>
      </c>
      <c r="O297" s="104"/>
      <c r="P297" s="15">
        <v>225</v>
      </c>
      <c r="Q297" s="15">
        <v>0</v>
      </c>
      <c r="R297" s="90">
        <f t="shared" si="108"/>
        <v>225</v>
      </c>
      <c r="S297" s="103" t="str">
        <f t="shared" si="109"/>
        <v>N.M.</v>
      </c>
      <c r="T297" s="104"/>
      <c r="U297" s="15">
        <v>375</v>
      </c>
      <c r="V297" s="15">
        <v>185.68</v>
      </c>
      <c r="W297" s="90">
        <f t="shared" si="110"/>
        <v>189.32</v>
      </c>
      <c r="X297" s="103">
        <f t="shared" si="111"/>
        <v>1.0196036191296853</v>
      </c>
    </row>
    <row r="298" spans="1:24" s="14" customFormat="1" ht="12.75" hidden="1" outlineLevel="2">
      <c r="A298" s="14" t="s">
        <v>1018</v>
      </c>
      <c r="B298" s="14" t="s">
        <v>1019</v>
      </c>
      <c r="C298" s="54" t="s">
        <v>1538</v>
      </c>
      <c r="D298" s="15"/>
      <c r="E298" s="15"/>
      <c r="F298" s="15">
        <v>837.97</v>
      </c>
      <c r="G298" s="15">
        <v>9706.15</v>
      </c>
      <c r="H298" s="90">
        <f t="shared" si="104"/>
        <v>-8868.18</v>
      </c>
      <c r="I298" s="103">
        <f t="shared" si="105"/>
        <v>-0.9136660776930091</v>
      </c>
      <c r="J298" s="104"/>
      <c r="K298" s="15">
        <v>6048.49</v>
      </c>
      <c r="L298" s="15">
        <v>59091.8</v>
      </c>
      <c r="M298" s="90">
        <f t="shared" si="106"/>
        <v>-53043.310000000005</v>
      </c>
      <c r="N298" s="103">
        <f t="shared" si="107"/>
        <v>-0.8976424816979682</v>
      </c>
      <c r="O298" s="104"/>
      <c r="P298" s="15">
        <v>1693.3500000000001</v>
      </c>
      <c r="Q298" s="15">
        <v>30084.09</v>
      </c>
      <c r="R298" s="90">
        <f t="shared" si="108"/>
        <v>-28390.74</v>
      </c>
      <c r="S298" s="103">
        <f t="shared" si="109"/>
        <v>-0.9437127730970092</v>
      </c>
      <c r="T298" s="104"/>
      <c r="U298" s="15">
        <v>67688.83</v>
      </c>
      <c r="V298" s="15">
        <v>109366.74</v>
      </c>
      <c r="W298" s="90">
        <f t="shared" si="110"/>
        <v>-41677.91</v>
      </c>
      <c r="X298" s="103">
        <f t="shared" si="111"/>
        <v>-0.38108395660325983</v>
      </c>
    </row>
    <row r="299" spans="1:24" s="14" customFormat="1" ht="12.75" hidden="1" outlineLevel="2">
      <c r="A299" s="14" t="s">
        <v>1020</v>
      </c>
      <c r="B299" s="14" t="s">
        <v>1021</v>
      </c>
      <c r="C299" s="54" t="s">
        <v>1539</v>
      </c>
      <c r="D299" s="15"/>
      <c r="E299" s="15"/>
      <c r="F299" s="15">
        <v>4432.05</v>
      </c>
      <c r="G299" s="15">
        <v>1102.96</v>
      </c>
      <c r="H299" s="90">
        <f t="shared" si="104"/>
        <v>3329.09</v>
      </c>
      <c r="I299" s="103">
        <f t="shared" si="105"/>
        <v>3.0183234206136214</v>
      </c>
      <c r="J299" s="104"/>
      <c r="K299" s="15">
        <v>22344.04</v>
      </c>
      <c r="L299" s="15">
        <v>1206.32</v>
      </c>
      <c r="M299" s="90">
        <f t="shared" si="106"/>
        <v>21137.72</v>
      </c>
      <c r="N299" s="103" t="str">
        <f t="shared" si="107"/>
        <v>N.M.</v>
      </c>
      <c r="O299" s="104"/>
      <c r="P299" s="15">
        <v>18990.39</v>
      </c>
      <c r="Q299" s="15">
        <v>1198.91</v>
      </c>
      <c r="R299" s="90">
        <f t="shared" si="108"/>
        <v>17791.48</v>
      </c>
      <c r="S299" s="103" t="str">
        <f t="shared" si="109"/>
        <v>N.M.</v>
      </c>
      <c r="T299" s="104"/>
      <c r="U299" s="15">
        <v>43702.2</v>
      </c>
      <c r="V299" s="15">
        <v>1384.31</v>
      </c>
      <c r="W299" s="90">
        <f t="shared" si="110"/>
        <v>42317.89</v>
      </c>
      <c r="X299" s="103" t="str">
        <f t="shared" si="111"/>
        <v>N.M.</v>
      </c>
    </row>
    <row r="300" spans="1:24" s="14" customFormat="1" ht="12.75" hidden="1" outlineLevel="2">
      <c r="A300" s="14" t="s">
        <v>1022</v>
      </c>
      <c r="B300" s="14" t="s">
        <v>1023</v>
      </c>
      <c r="C300" s="54" t="s">
        <v>1540</v>
      </c>
      <c r="D300" s="15"/>
      <c r="E300" s="15"/>
      <c r="F300" s="15">
        <v>-22459.98</v>
      </c>
      <c r="G300" s="15">
        <v>52161.630000000005</v>
      </c>
      <c r="H300" s="90">
        <f t="shared" si="104"/>
        <v>-74621.61</v>
      </c>
      <c r="I300" s="103">
        <f t="shared" si="105"/>
        <v>-1.4305843203136097</v>
      </c>
      <c r="J300" s="104"/>
      <c r="K300" s="15">
        <v>-172574.46</v>
      </c>
      <c r="L300" s="15">
        <v>68280.42</v>
      </c>
      <c r="M300" s="90">
        <f t="shared" si="106"/>
        <v>-240854.88</v>
      </c>
      <c r="N300" s="103">
        <f t="shared" si="107"/>
        <v>-3.5274370017056134</v>
      </c>
      <c r="O300" s="104"/>
      <c r="P300" s="15">
        <v>-304826.57</v>
      </c>
      <c r="Q300" s="15">
        <v>22010.45</v>
      </c>
      <c r="R300" s="90">
        <f t="shared" si="108"/>
        <v>-326837.02</v>
      </c>
      <c r="S300" s="103" t="str">
        <f t="shared" si="109"/>
        <v>N.M.</v>
      </c>
      <c r="T300" s="104"/>
      <c r="U300" s="15">
        <v>-69965.55999999998</v>
      </c>
      <c r="V300" s="15">
        <v>604359.3500000001</v>
      </c>
      <c r="W300" s="90">
        <f t="shared" si="110"/>
        <v>-674324.91</v>
      </c>
      <c r="X300" s="103">
        <f t="shared" si="111"/>
        <v>-1.1157681435721976</v>
      </c>
    </row>
    <row r="301" spans="1:24" s="14" customFormat="1" ht="12.75" hidden="1" outlineLevel="2">
      <c r="A301" s="14" t="s">
        <v>1024</v>
      </c>
      <c r="B301" s="14" t="s">
        <v>1025</v>
      </c>
      <c r="C301" s="54" t="s">
        <v>1541</v>
      </c>
      <c r="D301" s="15"/>
      <c r="E301" s="15"/>
      <c r="F301" s="15">
        <v>934.02</v>
      </c>
      <c r="G301" s="15">
        <v>385.38</v>
      </c>
      <c r="H301" s="90">
        <f t="shared" si="104"/>
        <v>548.64</v>
      </c>
      <c r="I301" s="103">
        <f t="shared" si="105"/>
        <v>1.423633815973844</v>
      </c>
      <c r="J301" s="104"/>
      <c r="K301" s="15">
        <v>43708.44</v>
      </c>
      <c r="L301" s="15">
        <v>66589.43000000001</v>
      </c>
      <c r="M301" s="90">
        <f t="shared" si="106"/>
        <v>-22880.990000000005</v>
      </c>
      <c r="N301" s="103">
        <f t="shared" si="107"/>
        <v>-0.3436129427748518</v>
      </c>
      <c r="O301" s="104"/>
      <c r="P301" s="15">
        <v>18298.84</v>
      </c>
      <c r="Q301" s="15">
        <v>28312.91</v>
      </c>
      <c r="R301" s="90">
        <f t="shared" si="108"/>
        <v>-10014.07</v>
      </c>
      <c r="S301" s="103">
        <f t="shared" si="109"/>
        <v>-0.35369271473684616</v>
      </c>
      <c r="T301" s="104"/>
      <c r="U301" s="15">
        <v>177414.29</v>
      </c>
      <c r="V301" s="15">
        <v>82178.94</v>
      </c>
      <c r="W301" s="90">
        <f t="shared" si="110"/>
        <v>95235.35</v>
      </c>
      <c r="X301" s="103">
        <f t="shared" si="111"/>
        <v>1.1588778098135606</v>
      </c>
    </row>
    <row r="302" spans="1:24" s="14" customFormat="1" ht="12.75" hidden="1" outlineLevel="2">
      <c r="A302" s="14" t="s">
        <v>1026</v>
      </c>
      <c r="B302" s="14" t="s">
        <v>1027</v>
      </c>
      <c r="C302" s="54" t="s">
        <v>1542</v>
      </c>
      <c r="D302" s="15"/>
      <c r="E302" s="15"/>
      <c r="F302" s="15">
        <v>-13585.82</v>
      </c>
      <c r="G302" s="15">
        <v>-7979.05</v>
      </c>
      <c r="H302" s="90">
        <f t="shared" si="104"/>
        <v>-5606.7699999999995</v>
      </c>
      <c r="I302" s="103">
        <f t="shared" si="105"/>
        <v>-0.7026864100362824</v>
      </c>
      <c r="J302" s="104"/>
      <c r="K302" s="15">
        <v>-80214.46</v>
      </c>
      <c r="L302" s="15">
        <v>-51580.53</v>
      </c>
      <c r="M302" s="90">
        <f t="shared" si="106"/>
        <v>-28633.930000000008</v>
      </c>
      <c r="N302" s="103">
        <f t="shared" si="107"/>
        <v>-0.555130589003254</v>
      </c>
      <c r="O302" s="104"/>
      <c r="P302" s="15">
        <v>-40932.01</v>
      </c>
      <c r="Q302" s="15">
        <v>-25999.32</v>
      </c>
      <c r="R302" s="90">
        <f t="shared" si="108"/>
        <v>-14932.690000000002</v>
      </c>
      <c r="S302" s="103">
        <f t="shared" si="109"/>
        <v>-0.5743492522112118</v>
      </c>
      <c r="T302" s="104"/>
      <c r="U302" s="15">
        <v>-127580.64000000001</v>
      </c>
      <c r="V302" s="15">
        <v>-110253.85</v>
      </c>
      <c r="W302" s="90">
        <f t="shared" si="110"/>
        <v>-17326.790000000008</v>
      </c>
      <c r="X302" s="103">
        <f t="shared" si="111"/>
        <v>-0.1571536050668526</v>
      </c>
    </row>
    <row r="303" spans="1:24" s="14" customFormat="1" ht="12.75" hidden="1" outlineLevel="2">
      <c r="A303" s="14" t="s">
        <v>1028</v>
      </c>
      <c r="B303" s="14" t="s">
        <v>1029</v>
      </c>
      <c r="C303" s="54" t="s">
        <v>1543</v>
      </c>
      <c r="D303" s="15"/>
      <c r="E303" s="15"/>
      <c r="F303" s="15">
        <v>694.24</v>
      </c>
      <c r="G303" s="15">
        <v>656.42</v>
      </c>
      <c r="H303" s="90">
        <f t="shared" si="104"/>
        <v>37.82000000000005</v>
      </c>
      <c r="I303" s="103">
        <f t="shared" si="105"/>
        <v>0.057615551019164636</v>
      </c>
      <c r="J303" s="104"/>
      <c r="K303" s="15">
        <v>4197.22</v>
      </c>
      <c r="L303" s="15">
        <v>4526.9800000000005</v>
      </c>
      <c r="M303" s="90">
        <f t="shared" si="106"/>
        <v>-329.7600000000002</v>
      </c>
      <c r="N303" s="103">
        <f t="shared" si="107"/>
        <v>-0.07284326416286359</v>
      </c>
      <c r="O303" s="104"/>
      <c r="P303" s="15">
        <v>2055.17</v>
      </c>
      <c r="Q303" s="15">
        <v>2234.14</v>
      </c>
      <c r="R303" s="90">
        <f t="shared" si="108"/>
        <v>-178.9699999999998</v>
      </c>
      <c r="S303" s="103">
        <f t="shared" si="109"/>
        <v>-0.0801068867662724</v>
      </c>
      <c r="T303" s="104"/>
      <c r="U303" s="15">
        <v>8486.78</v>
      </c>
      <c r="V303" s="15">
        <v>9319.170000000002</v>
      </c>
      <c r="W303" s="90">
        <f t="shared" si="110"/>
        <v>-832.3900000000012</v>
      </c>
      <c r="X303" s="103">
        <f t="shared" si="111"/>
        <v>-0.0893201862397618</v>
      </c>
    </row>
    <row r="304" spans="1:24" s="14" customFormat="1" ht="12.75" hidden="1" outlineLevel="2">
      <c r="A304" s="14" t="s">
        <v>1030</v>
      </c>
      <c r="B304" s="14" t="s">
        <v>1031</v>
      </c>
      <c r="C304" s="54" t="s">
        <v>1544</v>
      </c>
      <c r="D304" s="15"/>
      <c r="E304" s="15"/>
      <c r="F304" s="15">
        <v>3638.88</v>
      </c>
      <c r="G304" s="15">
        <v>899.38</v>
      </c>
      <c r="H304" s="90">
        <f t="shared" si="104"/>
        <v>2739.5</v>
      </c>
      <c r="I304" s="103">
        <f t="shared" si="105"/>
        <v>3.0459872356512263</v>
      </c>
      <c r="J304" s="104"/>
      <c r="K304" s="15">
        <v>16513.02</v>
      </c>
      <c r="L304" s="15">
        <v>8687.55</v>
      </c>
      <c r="M304" s="90">
        <f t="shared" si="106"/>
        <v>7825.470000000001</v>
      </c>
      <c r="N304" s="103">
        <f t="shared" si="107"/>
        <v>0.9007683409016353</v>
      </c>
      <c r="O304" s="104"/>
      <c r="P304" s="15">
        <v>8625.24</v>
      </c>
      <c r="Q304" s="15">
        <v>3834.7000000000003</v>
      </c>
      <c r="R304" s="90">
        <f t="shared" si="108"/>
        <v>4790.539999999999</v>
      </c>
      <c r="S304" s="103">
        <f t="shared" si="109"/>
        <v>1.249260698359715</v>
      </c>
      <c r="T304" s="104"/>
      <c r="U304" s="15">
        <v>31436.45</v>
      </c>
      <c r="V304" s="15">
        <v>20226.309999999998</v>
      </c>
      <c r="W304" s="90">
        <f t="shared" si="110"/>
        <v>11210.140000000003</v>
      </c>
      <c r="X304" s="103">
        <f t="shared" si="111"/>
        <v>0.5542355476604485</v>
      </c>
    </row>
    <row r="305" spans="1:24" s="14" customFormat="1" ht="12.75" hidden="1" outlineLevel="2">
      <c r="A305" s="14" t="s">
        <v>1032</v>
      </c>
      <c r="B305" s="14" t="s">
        <v>1033</v>
      </c>
      <c r="C305" s="54" t="s">
        <v>1545</v>
      </c>
      <c r="D305" s="15"/>
      <c r="E305" s="15"/>
      <c r="F305" s="15">
        <v>206</v>
      </c>
      <c r="G305" s="15">
        <v>1608</v>
      </c>
      <c r="H305" s="90">
        <f t="shared" si="104"/>
        <v>-1402</v>
      </c>
      <c r="I305" s="103">
        <f t="shared" si="105"/>
        <v>-0.8718905472636815</v>
      </c>
      <c r="J305" s="104"/>
      <c r="K305" s="15">
        <v>13828</v>
      </c>
      <c r="L305" s="15">
        <v>8222</v>
      </c>
      <c r="M305" s="90">
        <f t="shared" si="106"/>
        <v>5606</v>
      </c>
      <c r="N305" s="103">
        <f t="shared" si="107"/>
        <v>0.681829238628071</v>
      </c>
      <c r="O305" s="104"/>
      <c r="P305" s="15">
        <v>8839</v>
      </c>
      <c r="Q305" s="15">
        <v>6357</v>
      </c>
      <c r="R305" s="90">
        <f t="shared" si="108"/>
        <v>2482</v>
      </c>
      <c r="S305" s="103">
        <f t="shared" si="109"/>
        <v>0.3904357401289917</v>
      </c>
      <c r="T305" s="104"/>
      <c r="U305" s="15">
        <v>22604</v>
      </c>
      <c r="V305" s="15">
        <v>12756</v>
      </c>
      <c r="W305" s="90">
        <f t="shared" si="110"/>
        <v>9848</v>
      </c>
      <c r="X305" s="103">
        <f t="shared" si="111"/>
        <v>0.7720288491690185</v>
      </c>
    </row>
    <row r="306" spans="1:24" s="14" customFormat="1" ht="12.75" hidden="1" outlineLevel="2">
      <c r="A306" s="14" t="s">
        <v>1034</v>
      </c>
      <c r="B306" s="14" t="s">
        <v>1035</v>
      </c>
      <c r="C306" s="54" t="s">
        <v>1546</v>
      </c>
      <c r="D306" s="15"/>
      <c r="E306" s="15"/>
      <c r="F306" s="15">
        <v>241166.67</v>
      </c>
      <c r="G306" s="15">
        <v>249633.6</v>
      </c>
      <c r="H306" s="90">
        <f t="shared" si="104"/>
        <v>-8466.929999999993</v>
      </c>
      <c r="I306" s="103">
        <f t="shared" si="105"/>
        <v>-0.033917429384505905</v>
      </c>
      <c r="J306" s="104"/>
      <c r="K306" s="15">
        <v>1447000.02</v>
      </c>
      <c r="L306" s="15">
        <v>1497801.6</v>
      </c>
      <c r="M306" s="90">
        <f t="shared" si="106"/>
        <v>-50801.580000000075</v>
      </c>
      <c r="N306" s="103">
        <f t="shared" si="107"/>
        <v>-0.03391742938450598</v>
      </c>
      <c r="O306" s="104"/>
      <c r="P306" s="15">
        <v>723500.01</v>
      </c>
      <c r="Q306" s="15">
        <v>748900.8</v>
      </c>
      <c r="R306" s="90">
        <f t="shared" si="108"/>
        <v>-25400.790000000037</v>
      </c>
      <c r="S306" s="103">
        <f t="shared" si="109"/>
        <v>-0.03391742938450598</v>
      </c>
      <c r="T306" s="104"/>
      <c r="U306" s="15">
        <v>2944801.62</v>
      </c>
      <c r="V306" s="15">
        <v>2605509.72</v>
      </c>
      <c r="W306" s="90">
        <f t="shared" si="110"/>
        <v>339291.8999999999</v>
      </c>
      <c r="X306" s="103">
        <f t="shared" si="111"/>
        <v>0.130220930436598</v>
      </c>
    </row>
    <row r="307" spans="1:24" s="14" customFormat="1" ht="12.75" hidden="1" outlineLevel="2">
      <c r="A307" s="14" t="s">
        <v>1036</v>
      </c>
      <c r="B307" s="14" t="s">
        <v>1037</v>
      </c>
      <c r="C307" s="54" t="s">
        <v>1547</v>
      </c>
      <c r="D307" s="15"/>
      <c r="E307" s="15"/>
      <c r="F307" s="15">
        <v>11428.43</v>
      </c>
      <c r="G307" s="15">
        <v>11418.89</v>
      </c>
      <c r="H307" s="90">
        <f t="shared" si="104"/>
        <v>9.540000000000873</v>
      </c>
      <c r="I307" s="103">
        <f t="shared" si="105"/>
        <v>0.0008354577371356475</v>
      </c>
      <c r="J307" s="104"/>
      <c r="K307" s="15">
        <v>66082.15</v>
      </c>
      <c r="L307" s="15">
        <v>77017.72</v>
      </c>
      <c r="M307" s="90">
        <f t="shared" si="106"/>
        <v>-10935.570000000007</v>
      </c>
      <c r="N307" s="103">
        <f t="shared" si="107"/>
        <v>-0.14198771399620772</v>
      </c>
      <c r="O307" s="104"/>
      <c r="P307" s="15">
        <v>33729.95</v>
      </c>
      <c r="Q307" s="15">
        <v>37757.73</v>
      </c>
      <c r="R307" s="90">
        <f t="shared" si="108"/>
        <v>-4027.780000000006</v>
      </c>
      <c r="S307" s="103">
        <f t="shared" si="109"/>
        <v>-0.10667431543156873</v>
      </c>
      <c r="T307" s="104"/>
      <c r="U307" s="15">
        <v>131905.43</v>
      </c>
      <c r="V307" s="15">
        <v>153945.90000000002</v>
      </c>
      <c r="W307" s="90">
        <f t="shared" si="110"/>
        <v>-22040.47000000003</v>
      </c>
      <c r="X307" s="103">
        <f t="shared" si="111"/>
        <v>-0.14317023058100298</v>
      </c>
    </row>
    <row r="308" spans="1:24" s="14" customFormat="1" ht="12.75" hidden="1" outlineLevel="2">
      <c r="A308" s="14" t="s">
        <v>1038</v>
      </c>
      <c r="B308" s="14" t="s">
        <v>1039</v>
      </c>
      <c r="C308" s="54" t="s">
        <v>1548</v>
      </c>
      <c r="D308" s="15"/>
      <c r="E308" s="15"/>
      <c r="F308" s="15">
        <v>-7860.610000000001</v>
      </c>
      <c r="G308" s="15">
        <v>495941.45</v>
      </c>
      <c r="H308" s="90">
        <f t="shared" si="104"/>
        <v>-503802.06</v>
      </c>
      <c r="I308" s="103">
        <f t="shared" si="105"/>
        <v>-1.0158498750205291</v>
      </c>
      <c r="J308" s="104"/>
      <c r="K308" s="15">
        <v>1857965.6800000002</v>
      </c>
      <c r="L308" s="15">
        <v>2553514.99</v>
      </c>
      <c r="M308" s="90">
        <f t="shared" si="106"/>
        <v>-695549.31</v>
      </c>
      <c r="N308" s="103">
        <f t="shared" si="107"/>
        <v>-0.2723889668648469</v>
      </c>
      <c r="O308" s="104"/>
      <c r="P308" s="15">
        <v>736495.55</v>
      </c>
      <c r="Q308" s="15">
        <v>1348354.95</v>
      </c>
      <c r="R308" s="90">
        <f t="shared" si="108"/>
        <v>-611859.3999999999</v>
      </c>
      <c r="S308" s="103">
        <f t="shared" si="109"/>
        <v>-0.45378214393769234</v>
      </c>
      <c r="T308" s="104"/>
      <c r="U308" s="15">
        <v>3911351.14</v>
      </c>
      <c r="V308" s="15">
        <v>5455288.48</v>
      </c>
      <c r="W308" s="90">
        <f t="shared" si="110"/>
        <v>-1543937.3400000003</v>
      </c>
      <c r="X308" s="103">
        <f t="shared" si="111"/>
        <v>-0.2830166260978375</v>
      </c>
    </row>
    <row r="309" spans="1:24" s="14" customFormat="1" ht="12.75" hidden="1" outlineLevel="2">
      <c r="A309" s="14" t="s">
        <v>1040</v>
      </c>
      <c r="B309" s="14" t="s">
        <v>1041</v>
      </c>
      <c r="C309" s="54" t="s">
        <v>1549</v>
      </c>
      <c r="D309" s="15"/>
      <c r="E309" s="15"/>
      <c r="F309" s="15">
        <v>0</v>
      </c>
      <c r="G309" s="15">
        <v>1.37</v>
      </c>
      <c r="H309" s="90">
        <f t="shared" si="104"/>
        <v>-1.37</v>
      </c>
      <c r="I309" s="103" t="str">
        <f t="shared" si="105"/>
        <v>N.M.</v>
      </c>
      <c r="J309" s="104"/>
      <c r="K309" s="15">
        <v>0</v>
      </c>
      <c r="L309" s="15">
        <v>1.37</v>
      </c>
      <c r="M309" s="90">
        <f t="shared" si="106"/>
        <v>-1.37</v>
      </c>
      <c r="N309" s="103" t="str">
        <f t="shared" si="107"/>
        <v>N.M.</v>
      </c>
      <c r="O309" s="104"/>
      <c r="P309" s="15">
        <v>0</v>
      </c>
      <c r="Q309" s="15">
        <v>1.37</v>
      </c>
      <c r="R309" s="90">
        <f t="shared" si="108"/>
        <v>-1.37</v>
      </c>
      <c r="S309" s="103" t="str">
        <f t="shared" si="109"/>
        <v>N.M.</v>
      </c>
      <c r="T309" s="104"/>
      <c r="U309" s="15">
        <v>-1.37</v>
      </c>
      <c r="V309" s="15">
        <v>1.37</v>
      </c>
      <c r="W309" s="90">
        <f t="shared" si="110"/>
        <v>-2.74</v>
      </c>
      <c r="X309" s="103">
        <f t="shared" si="111"/>
        <v>-2</v>
      </c>
    </row>
    <row r="310" spans="1:24" s="14" customFormat="1" ht="12.75" hidden="1" outlineLevel="2">
      <c r="A310" s="14" t="s">
        <v>1042</v>
      </c>
      <c r="B310" s="14" t="s">
        <v>1043</v>
      </c>
      <c r="C310" s="54" t="s">
        <v>1550</v>
      </c>
      <c r="D310" s="15"/>
      <c r="E310" s="15"/>
      <c r="F310" s="15">
        <v>15175.15</v>
      </c>
      <c r="G310" s="15">
        <v>17003.09</v>
      </c>
      <c r="H310" s="90">
        <f t="shared" si="104"/>
        <v>-1827.9400000000005</v>
      </c>
      <c r="I310" s="103">
        <f t="shared" si="105"/>
        <v>-0.10750634149439899</v>
      </c>
      <c r="J310" s="104"/>
      <c r="K310" s="15">
        <v>89554.65000000001</v>
      </c>
      <c r="L310" s="15">
        <v>100556</v>
      </c>
      <c r="M310" s="90">
        <f t="shared" si="106"/>
        <v>-11001.349999999991</v>
      </c>
      <c r="N310" s="103">
        <f t="shared" si="107"/>
        <v>-0.10940520704880853</v>
      </c>
      <c r="O310" s="104"/>
      <c r="P310" s="15">
        <v>45044.29</v>
      </c>
      <c r="Q310" s="15">
        <v>50428.07</v>
      </c>
      <c r="R310" s="90">
        <f t="shared" si="108"/>
        <v>-5383.779999999999</v>
      </c>
      <c r="S310" s="103">
        <f t="shared" si="109"/>
        <v>-0.10676157148191472</v>
      </c>
      <c r="T310" s="104"/>
      <c r="U310" s="15">
        <v>175711.92</v>
      </c>
      <c r="V310" s="15">
        <v>97230.21</v>
      </c>
      <c r="W310" s="90">
        <f t="shared" si="110"/>
        <v>78481.71</v>
      </c>
      <c r="X310" s="103">
        <f t="shared" si="111"/>
        <v>0.8071741282879056</v>
      </c>
    </row>
    <row r="311" spans="1:24" s="14" customFormat="1" ht="12.75" hidden="1" outlineLevel="2">
      <c r="A311" s="14" t="s">
        <v>1044</v>
      </c>
      <c r="B311" s="14" t="s">
        <v>1045</v>
      </c>
      <c r="C311" s="54" t="s">
        <v>0</v>
      </c>
      <c r="D311" s="15"/>
      <c r="E311" s="15"/>
      <c r="F311" s="15">
        <v>18997.34</v>
      </c>
      <c r="G311" s="15">
        <v>29361.63</v>
      </c>
      <c r="H311" s="90">
        <f t="shared" si="104"/>
        <v>-10364.29</v>
      </c>
      <c r="I311" s="103">
        <f t="shared" si="105"/>
        <v>-0.3529875555274009</v>
      </c>
      <c r="J311" s="104"/>
      <c r="K311" s="15">
        <v>113512.66</v>
      </c>
      <c r="L311" s="15">
        <v>137564.53</v>
      </c>
      <c r="M311" s="90">
        <f t="shared" si="106"/>
        <v>-24051.869999999995</v>
      </c>
      <c r="N311" s="103">
        <f t="shared" si="107"/>
        <v>-0.17484063660887</v>
      </c>
      <c r="O311" s="104"/>
      <c r="P311" s="15">
        <v>56711.35</v>
      </c>
      <c r="Q311" s="15">
        <v>71930.73</v>
      </c>
      <c r="R311" s="90">
        <f t="shared" si="108"/>
        <v>-15219.379999999997</v>
      </c>
      <c r="S311" s="103">
        <f t="shared" si="109"/>
        <v>-0.2115838390629429</v>
      </c>
      <c r="T311" s="104"/>
      <c r="U311" s="15">
        <v>222813.49</v>
      </c>
      <c r="V311" s="15">
        <v>253031.58000000002</v>
      </c>
      <c r="W311" s="90">
        <f t="shared" si="110"/>
        <v>-30218.090000000026</v>
      </c>
      <c r="X311" s="103">
        <f t="shared" si="111"/>
        <v>-0.11942418412753074</v>
      </c>
    </row>
    <row r="312" spans="1:24" s="14" customFormat="1" ht="12.75" hidden="1" outlineLevel="2">
      <c r="A312" s="14" t="s">
        <v>1046</v>
      </c>
      <c r="B312" s="14" t="s">
        <v>1047</v>
      </c>
      <c r="C312" s="54" t="s">
        <v>1</v>
      </c>
      <c r="D312" s="15"/>
      <c r="E312" s="15"/>
      <c r="F312" s="15">
        <v>789.98</v>
      </c>
      <c r="G312" s="15">
        <v>0</v>
      </c>
      <c r="H312" s="90">
        <f t="shared" si="104"/>
        <v>789.98</v>
      </c>
      <c r="I312" s="103" t="str">
        <f t="shared" si="105"/>
        <v>N.M.</v>
      </c>
      <c r="J312" s="104"/>
      <c r="K312" s="15">
        <v>3815.53</v>
      </c>
      <c r="L312" s="15">
        <v>3797.32</v>
      </c>
      <c r="M312" s="90">
        <f t="shared" si="106"/>
        <v>18.210000000000036</v>
      </c>
      <c r="N312" s="103">
        <f t="shared" si="107"/>
        <v>0.00479548734370557</v>
      </c>
      <c r="O312" s="104"/>
      <c r="P312" s="15">
        <v>3789.98</v>
      </c>
      <c r="Q312" s="15">
        <v>3280</v>
      </c>
      <c r="R312" s="90">
        <f t="shared" si="108"/>
        <v>509.98</v>
      </c>
      <c r="S312" s="103">
        <f t="shared" si="109"/>
        <v>0.15548170731707317</v>
      </c>
      <c r="T312" s="104"/>
      <c r="U312" s="15">
        <v>4528.85</v>
      </c>
      <c r="V312" s="15">
        <v>4687.400000000001</v>
      </c>
      <c r="W312" s="90">
        <f t="shared" si="110"/>
        <v>-158.55000000000018</v>
      </c>
      <c r="X312" s="103">
        <f t="shared" si="111"/>
        <v>-0.033824721594060705</v>
      </c>
    </row>
    <row r="313" spans="1:24" s="14" customFormat="1" ht="12.75" hidden="1" outlineLevel="2">
      <c r="A313" s="14" t="s">
        <v>1048</v>
      </c>
      <c r="B313" s="14" t="s">
        <v>1049</v>
      </c>
      <c r="C313" s="54" t="s">
        <v>2</v>
      </c>
      <c r="D313" s="15"/>
      <c r="E313" s="15"/>
      <c r="F313" s="15">
        <v>280.21</v>
      </c>
      <c r="G313" s="15">
        <v>79.82000000000001</v>
      </c>
      <c r="H313" s="90">
        <f t="shared" si="104"/>
        <v>200.39</v>
      </c>
      <c r="I313" s="103">
        <f t="shared" si="105"/>
        <v>2.5105236782761207</v>
      </c>
      <c r="J313" s="104"/>
      <c r="K313" s="15">
        <v>1980.98</v>
      </c>
      <c r="L313" s="15">
        <v>577.4300000000001</v>
      </c>
      <c r="M313" s="90">
        <f t="shared" si="106"/>
        <v>1403.55</v>
      </c>
      <c r="N313" s="103">
        <f t="shared" si="107"/>
        <v>2.43068423878219</v>
      </c>
      <c r="O313" s="104"/>
      <c r="P313" s="15">
        <v>842.71</v>
      </c>
      <c r="Q313" s="15">
        <v>300.69</v>
      </c>
      <c r="R313" s="90">
        <f t="shared" si="108"/>
        <v>542.02</v>
      </c>
      <c r="S313" s="103">
        <f t="shared" si="109"/>
        <v>1.8025873823539194</v>
      </c>
      <c r="T313" s="104"/>
      <c r="U313" s="15">
        <v>3135.49</v>
      </c>
      <c r="V313" s="15">
        <v>1267.71</v>
      </c>
      <c r="W313" s="90">
        <f t="shared" si="110"/>
        <v>1867.7799999999997</v>
      </c>
      <c r="X313" s="103">
        <f t="shared" si="111"/>
        <v>1.4733495831065462</v>
      </c>
    </row>
    <row r="314" spans="1:24" s="14" customFormat="1" ht="12.75" hidden="1" outlineLevel="2">
      <c r="A314" s="14" t="s">
        <v>1050</v>
      </c>
      <c r="B314" s="14" t="s">
        <v>1051</v>
      </c>
      <c r="C314" s="54" t="s">
        <v>3</v>
      </c>
      <c r="D314" s="15"/>
      <c r="E314" s="15"/>
      <c r="F314" s="15">
        <v>0</v>
      </c>
      <c r="G314" s="15">
        <v>0</v>
      </c>
      <c r="H314" s="90">
        <f t="shared" si="104"/>
        <v>0</v>
      </c>
      <c r="I314" s="103">
        <f t="shared" si="105"/>
        <v>0</v>
      </c>
      <c r="J314" s="104"/>
      <c r="K314" s="15">
        <v>10330.26</v>
      </c>
      <c r="L314" s="15">
        <v>11694.550000000001</v>
      </c>
      <c r="M314" s="90">
        <f t="shared" si="106"/>
        <v>-1364.2900000000009</v>
      </c>
      <c r="N314" s="103">
        <f t="shared" si="107"/>
        <v>-0.11666032468115496</v>
      </c>
      <c r="O314" s="104"/>
      <c r="P314" s="15">
        <v>1794.74</v>
      </c>
      <c r="Q314" s="15">
        <v>6514</v>
      </c>
      <c r="R314" s="90">
        <f t="shared" si="108"/>
        <v>-4719.26</v>
      </c>
      <c r="S314" s="103">
        <f t="shared" si="109"/>
        <v>-0.7244795824378263</v>
      </c>
      <c r="T314" s="104"/>
      <c r="U314" s="15">
        <v>23623.09</v>
      </c>
      <c r="V314" s="15">
        <v>23835.420000000002</v>
      </c>
      <c r="W314" s="90">
        <f t="shared" si="110"/>
        <v>-212.33000000000175</v>
      </c>
      <c r="X314" s="103">
        <f t="shared" si="111"/>
        <v>-0.008908171116766632</v>
      </c>
    </row>
    <row r="315" spans="1:24" s="14" customFormat="1" ht="12.75" hidden="1" outlineLevel="2">
      <c r="A315" s="14" t="s">
        <v>1052</v>
      </c>
      <c r="B315" s="14" t="s">
        <v>1053</v>
      </c>
      <c r="C315" s="54" t="s">
        <v>4</v>
      </c>
      <c r="D315" s="15"/>
      <c r="E315" s="15"/>
      <c r="F315" s="15">
        <v>262492.8</v>
      </c>
      <c r="G315" s="15">
        <v>278903.17</v>
      </c>
      <c r="H315" s="90">
        <f t="shared" si="104"/>
        <v>-16410.369999999995</v>
      </c>
      <c r="I315" s="103">
        <f t="shared" si="105"/>
        <v>-0.058838951167173886</v>
      </c>
      <c r="J315" s="104"/>
      <c r="K315" s="15">
        <v>1193734.004</v>
      </c>
      <c r="L315" s="15">
        <v>1673419.01</v>
      </c>
      <c r="M315" s="90">
        <f t="shared" si="106"/>
        <v>-479685.00600000005</v>
      </c>
      <c r="N315" s="103">
        <f t="shared" si="107"/>
        <v>-0.2866496694094565</v>
      </c>
      <c r="O315" s="104"/>
      <c r="P315" s="15">
        <v>660404.14</v>
      </c>
      <c r="Q315" s="15">
        <v>836709.51</v>
      </c>
      <c r="R315" s="90">
        <f t="shared" si="108"/>
        <v>-176305.37</v>
      </c>
      <c r="S315" s="103">
        <f t="shared" si="109"/>
        <v>-0.21071275979640772</v>
      </c>
      <c r="T315" s="104"/>
      <c r="U315" s="15">
        <v>2867153.024</v>
      </c>
      <c r="V315" s="15">
        <v>3723202.01</v>
      </c>
      <c r="W315" s="90">
        <f t="shared" si="110"/>
        <v>-856048.9859999996</v>
      </c>
      <c r="X315" s="103">
        <f t="shared" si="111"/>
        <v>-0.22992278788547377</v>
      </c>
    </row>
    <row r="316" spans="1:24" s="14" customFormat="1" ht="12.75" hidden="1" outlineLevel="2">
      <c r="A316" s="14" t="s">
        <v>1054</v>
      </c>
      <c r="B316" s="14" t="s">
        <v>1055</v>
      </c>
      <c r="C316" s="54" t="s">
        <v>5</v>
      </c>
      <c r="D316" s="15"/>
      <c r="E316" s="15"/>
      <c r="F316" s="15">
        <v>128954.16</v>
      </c>
      <c r="G316" s="15">
        <v>77727.7</v>
      </c>
      <c r="H316" s="90">
        <f t="shared" si="104"/>
        <v>51226.46000000001</v>
      </c>
      <c r="I316" s="103">
        <f t="shared" si="105"/>
        <v>0.6590502484957101</v>
      </c>
      <c r="J316" s="104"/>
      <c r="K316" s="15">
        <v>682740.675</v>
      </c>
      <c r="L316" s="15">
        <v>635099.89</v>
      </c>
      <c r="M316" s="90">
        <f t="shared" si="106"/>
        <v>47640.78500000003</v>
      </c>
      <c r="N316" s="103">
        <f t="shared" si="107"/>
        <v>0.07501305818207595</v>
      </c>
      <c r="O316" s="104"/>
      <c r="P316" s="15">
        <v>364410.76</v>
      </c>
      <c r="Q316" s="15">
        <v>293093.06</v>
      </c>
      <c r="R316" s="90">
        <f t="shared" si="108"/>
        <v>71317.70000000001</v>
      </c>
      <c r="S316" s="103">
        <f t="shared" si="109"/>
        <v>0.24332783587574544</v>
      </c>
      <c r="T316" s="104"/>
      <c r="U316" s="15">
        <v>1576742.1</v>
      </c>
      <c r="V316" s="15">
        <v>1473046.99</v>
      </c>
      <c r="W316" s="90">
        <f t="shared" si="110"/>
        <v>103695.1100000001</v>
      </c>
      <c r="X316" s="103">
        <f t="shared" si="111"/>
        <v>0.07039497769178436</v>
      </c>
    </row>
    <row r="317" spans="1:24" s="14" customFormat="1" ht="12.75" hidden="1" outlineLevel="2">
      <c r="A317" s="14" t="s">
        <v>1056</v>
      </c>
      <c r="B317" s="14" t="s">
        <v>1057</v>
      </c>
      <c r="C317" s="54" t="s">
        <v>6</v>
      </c>
      <c r="D317" s="15"/>
      <c r="E317" s="15"/>
      <c r="F317" s="15">
        <v>5394.24</v>
      </c>
      <c r="G317" s="15">
        <v>5515.79</v>
      </c>
      <c r="H317" s="90">
        <f t="shared" si="104"/>
        <v>-121.55000000000018</v>
      </c>
      <c r="I317" s="103">
        <f t="shared" si="105"/>
        <v>-0.022036734538479562</v>
      </c>
      <c r="J317" s="104"/>
      <c r="K317" s="15">
        <v>7806.05</v>
      </c>
      <c r="L317" s="15">
        <v>9527.87</v>
      </c>
      <c r="M317" s="90">
        <f t="shared" si="106"/>
        <v>-1721.8200000000006</v>
      </c>
      <c r="N317" s="103">
        <f t="shared" si="107"/>
        <v>-0.18071405256368953</v>
      </c>
      <c r="O317" s="104"/>
      <c r="P317" s="15">
        <v>5394.24</v>
      </c>
      <c r="Q317" s="15">
        <v>5515.79</v>
      </c>
      <c r="R317" s="90">
        <f t="shared" si="108"/>
        <v>-121.55000000000018</v>
      </c>
      <c r="S317" s="103">
        <f t="shared" si="109"/>
        <v>-0.022036734538479562</v>
      </c>
      <c r="T317" s="104"/>
      <c r="U317" s="15">
        <v>22348.24</v>
      </c>
      <c r="V317" s="15">
        <v>24862.88</v>
      </c>
      <c r="W317" s="90">
        <f t="shared" si="110"/>
        <v>-2514.6399999999994</v>
      </c>
      <c r="X317" s="103">
        <f t="shared" si="111"/>
        <v>-0.10114033450670233</v>
      </c>
    </row>
    <row r="318" spans="1:24" s="14" customFormat="1" ht="12.75" hidden="1" outlineLevel="2">
      <c r="A318" s="14" t="s">
        <v>1058</v>
      </c>
      <c r="B318" s="14" t="s">
        <v>1059</v>
      </c>
      <c r="C318" s="54" t="s">
        <v>7</v>
      </c>
      <c r="D318" s="15"/>
      <c r="E318" s="15"/>
      <c r="F318" s="15">
        <v>83.33</v>
      </c>
      <c r="G318" s="15">
        <v>86.13</v>
      </c>
      <c r="H318" s="90">
        <f t="shared" si="104"/>
        <v>-2.799999999999997</v>
      </c>
      <c r="I318" s="103">
        <f t="shared" si="105"/>
        <v>-0.032508998026239376</v>
      </c>
      <c r="J318" s="104"/>
      <c r="K318" s="15">
        <v>499.98</v>
      </c>
      <c r="L318" s="15">
        <v>516.78</v>
      </c>
      <c r="M318" s="90">
        <f t="shared" si="106"/>
        <v>-16.799999999999955</v>
      </c>
      <c r="N318" s="103">
        <f t="shared" si="107"/>
        <v>-0.03250899802623932</v>
      </c>
      <c r="O318" s="104"/>
      <c r="P318" s="15">
        <v>333.32</v>
      </c>
      <c r="Q318" s="15">
        <v>258.39</v>
      </c>
      <c r="R318" s="90">
        <f t="shared" si="108"/>
        <v>74.93</v>
      </c>
      <c r="S318" s="103">
        <f t="shared" si="109"/>
        <v>0.28998800263168084</v>
      </c>
      <c r="T318" s="104"/>
      <c r="U318" s="15">
        <v>1016.76</v>
      </c>
      <c r="V318" s="15">
        <v>1916.7</v>
      </c>
      <c r="W318" s="90">
        <f t="shared" si="110"/>
        <v>-899.94</v>
      </c>
      <c r="X318" s="103">
        <f t="shared" si="111"/>
        <v>-0.4695257473783065</v>
      </c>
    </row>
    <row r="319" spans="1:24" s="14" customFormat="1" ht="12.75" hidden="1" outlineLevel="2">
      <c r="A319" s="14" t="s">
        <v>1060</v>
      </c>
      <c r="B319" s="14" t="s">
        <v>1061</v>
      </c>
      <c r="C319" s="54" t="s">
        <v>8</v>
      </c>
      <c r="D319" s="15"/>
      <c r="E319" s="15"/>
      <c r="F319" s="15">
        <v>-81801.39</v>
      </c>
      <c r="G319" s="15">
        <v>-80290.15000000001</v>
      </c>
      <c r="H319" s="90">
        <f t="shared" si="104"/>
        <v>-1511.2399999999907</v>
      </c>
      <c r="I319" s="103">
        <f t="shared" si="105"/>
        <v>-0.018822234109663397</v>
      </c>
      <c r="J319" s="104"/>
      <c r="K319" s="15">
        <v>-514151.39</v>
      </c>
      <c r="L319" s="15">
        <v>-562497.58</v>
      </c>
      <c r="M319" s="90">
        <f t="shared" si="106"/>
        <v>48346.189999999944</v>
      </c>
      <c r="N319" s="103">
        <f t="shared" si="107"/>
        <v>0.08594915199457383</v>
      </c>
      <c r="O319" s="104"/>
      <c r="P319" s="15">
        <v>-245029.87</v>
      </c>
      <c r="Q319" s="15">
        <v>-258493.54</v>
      </c>
      <c r="R319" s="90">
        <f t="shared" si="108"/>
        <v>13463.670000000013</v>
      </c>
      <c r="S319" s="103">
        <f t="shared" si="109"/>
        <v>0.05208513141179471</v>
      </c>
      <c r="T319" s="104"/>
      <c r="U319" s="15">
        <v>-1092713.13</v>
      </c>
      <c r="V319" s="15">
        <v>-906038.22</v>
      </c>
      <c r="W319" s="90">
        <f t="shared" si="110"/>
        <v>-186674.90999999992</v>
      </c>
      <c r="X319" s="103">
        <f t="shared" si="111"/>
        <v>-0.20603425537611417</v>
      </c>
    </row>
    <row r="320" spans="1:24" s="14" customFormat="1" ht="12.75" hidden="1" outlineLevel="2">
      <c r="A320" s="14" t="s">
        <v>1062</v>
      </c>
      <c r="B320" s="14" t="s">
        <v>1063</v>
      </c>
      <c r="C320" s="54" t="s">
        <v>9</v>
      </c>
      <c r="D320" s="15"/>
      <c r="E320" s="15"/>
      <c r="F320" s="15">
        <v>-143100.62</v>
      </c>
      <c r="G320" s="15">
        <v>-135984.67</v>
      </c>
      <c r="H320" s="90">
        <f t="shared" si="104"/>
        <v>-7115.9499999999825</v>
      </c>
      <c r="I320" s="103">
        <f t="shared" si="105"/>
        <v>-0.05232906032716763</v>
      </c>
      <c r="J320" s="104"/>
      <c r="K320" s="15">
        <v>-857927.38</v>
      </c>
      <c r="L320" s="15">
        <v>-847425.13</v>
      </c>
      <c r="M320" s="90">
        <f t="shared" si="106"/>
        <v>-10502.25</v>
      </c>
      <c r="N320" s="103">
        <f t="shared" si="107"/>
        <v>-0.012393130234407846</v>
      </c>
      <c r="O320" s="104"/>
      <c r="P320" s="15">
        <v>-429347.99</v>
      </c>
      <c r="Q320" s="15">
        <v>-438156.56</v>
      </c>
      <c r="R320" s="90">
        <f t="shared" si="108"/>
        <v>8808.570000000007</v>
      </c>
      <c r="S320" s="103">
        <f t="shared" si="109"/>
        <v>0.02010370448407758</v>
      </c>
      <c r="T320" s="104"/>
      <c r="U320" s="15">
        <v>-1869999.22</v>
      </c>
      <c r="V320" s="15">
        <v>-1770396.9100000001</v>
      </c>
      <c r="W320" s="90">
        <f t="shared" si="110"/>
        <v>-99602.30999999982</v>
      </c>
      <c r="X320" s="103">
        <f t="shared" si="111"/>
        <v>-0.056259875645625596</v>
      </c>
    </row>
    <row r="321" spans="1:24" s="14" customFormat="1" ht="12.75" hidden="1" outlineLevel="2">
      <c r="A321" s="14" t="s">
        <v>1064</v>
      </c>
      <c r="B321" s="14" t="s">
        <v>1065</v>
      </c>
      <c r="C321" s="54" t="s">
        <v>10</v>
      </c>
      <c r="D321" s="15"/>
      <c r="E321" s="15"/>
      <c r="F321" s="15">
        <v>-35374.270000000004</v>
      </c>
      <c r="G321" s="15">
        <v>-38088.58</v>
      </c>
      <c r="H321" s="90">
        <f t="shared" si="104"/>
        <v>2714.3099999999977</v>
      </c>
      <c r="I321" s="103">
        <f t="shared" si="105"/>
        <v>0.07126309250699285</v>
      </c>
      <c r="J321" s="104"/>
      <c r="K321" s="15">
        <v>-226521.51</v>
      </c>
      <c r="L321" s="15">
        <v>-246076.14</v>
      </c>
      <c r="M321" s="90">
        <f t="shared" si="106"/>
        <v>19554.630000000005</v>
      </c>
      <c r="N321" s="103">
        <f t="shared" si="107"/>
        <v>0.07946577022867801</v>
      </c>
      <c r="O321" s="104"/>
      <c r="P321" s="15">
        <v>-110616.67</v>
      </c>
      <c r="Q321" s="15">
        <v>-122812.25</v>
      </c>
      <c r="R321" s="90">
        <f t="shared" si="108"/>
        <v>12195.580000000002</v>
      </c>
      <c r="S321" s="103">
        <f t="shared" si="109"/>
        <v>0.09930263471274244</v>
      </c>
      <c r="T321" s="104"/>
      <c r="U321" s="15">
        <v>-499472.55</v>
      </c>
      <c r="V321" s="15">
        <v>-522440.14</v>
      </c>
      <c r="W321" s="90">
        <f t="shared" si="110"/>
        <v>22967.590000000026</v>
      </c>
      <c r="X321" s="103">
        <f t="shared" si="111"/>
        <v>0.04396214655328747</v>
      </c>
    </row>
    <row r="322" spans="1:24" s="14" customFormat="1" ht="12.75" hidden="1" outlineLevel="2">
      <c r="A322" s="14" t="s">
        <v>1066</v>
      </c>
      <c r="B322" s="14" t="s">
        <v>1067</v>
      </c>
      <c r="C322" s="54" t="s">
        <v>11</v>
      </c>
      <c r="D322" s="15"/>
      <c r="E322" s="15"/>
      <c r="F322" s="15">
        <v>-32121.920000000002</v>
      </c>
      <c r="G322" s="15">
        <v>-63961.200000000004</v>
      </c>
      <c r="H322" s="90">
        <f t="shared" si="104"/>
        <v>31839.280000000002</v>
      </c>
      <c r="I322" s="103">
        <f t="shared" si="105"/>
        <v>0.49779053551215424</v>
      </c>
      <c r="J322" s="104"/>
      <c r="K322" s="15">
        <v>-262894.86</v>
      </c>
      <c r="L322" s="15">
        <v>-403472.01</v>
      </c>
      <c r="M322" s="90">
        <f t="shared" si="106"/>
        <v>140577.15000000002</v>
      </c>
      <c r="N322" s="103">
        <f t="shared" si="107"/>
        <v>0.348418592903136</v>
      </c>
      <c r="O322" s="104"/>
      <c r="P322" s="15">
        <v>-96316.64</v>
      </c>
      <c r="Q322" s="15">
        <v>-207336.47</v>
      </c>
      <c r="R322" s="90">
        <f t="shared" si="108"/>
        <v>111019.83</v>
      </c>
      <c r="S322" s="103">
        <f t="shared" si="109"/>
        <v>0.5354573172775634</v>
      </c>
      <c r="T322" s="104"/>
      <c r="U322" s="15">
        <v>-715966.29</v>
      </c>
      <c r="V322" s="15">
        <v>-907594.39</v>
      </c>
      <c r="W322" s="90">
        <f t="shared" si="110"/>
        <v>191628.09999999998</v>
      </c>
      <c r="X322" s="103">
        <f t="shared" si="111"/>
        <v>0.21113848004283056</v>
      </c>
    </row>
    <row r="323" spans="1:24" s="14" customFormat="1" ht="12.75" hidden="1" outlineLevel="2">
      <c r="A323" s="14" t="s">
        <v>1068</v>
      </c>
      <c r="B323" s="14" t="s">
        <v>1069</v>
      </c>
      <c r="C323" s="54" t="s">
        <v>12</v>
      </c>
      <c r="D323" s="15"/>
      <c r="E323" s="15"/>
      <c r="F323" s="15">
        <v>-93259.8</v>
      </c>
      <c r="G323" s="15">
        <v>-70058.55</v>
      </c>
      <c r="H323" s="90">
        <f aca="true" t="shared" si="112" ref="H323:H346">+F323-G323</f>
        <v>-23201.25</v>
      </c>
      <c r="I323" s="103">
        <f aca="true" t="shared" si="113" ref="I323:I346">IF(G323&lt;0,IF(H323=0,0,IF(OR(G323=0,F323=0),"N.M.",IF(ABS(H323/G323)&gt;=10,"N.M.",H323/(-G323)))),IF(H323=0,0,IF(OR(G323=0,F323=0),"N.M.",IF(ABS(H323/G323)&gt;=10,"N.M.",H323/G323))))</f>
        <v>-0.33116942899903007</v>
      </c>
      <c r="J323" s="104"/>
      <c r="K323" s="15">
        <v>-538592.6900000001</v>
      </c>
      <c r="L323" s="15">
        <v>-560031.12</v>
      </c>
      <c r="M323" s="90">
        <f aca="true" t="shared" si="114" ref="M323:M346">+K323-L323</f>
        <v>21438.429999999935</v>
      </c>
      <c r="N323" s="103">
        <f aca="true" t="shared" si="115" ref="N323:N346">IF(L323&lt;0,IF(M323=0,0,IF(OR(L323=0,K323=0),"N.M.",IF(ABS(M323/L323)&gt;=10,"N.M.",M323/(-L323)))),IF(M323=0,0,IF(OR(L323=0,K323=0),"N.M.",IF(ABS(M323/L323)&gt;=10,"N.M.",M323/L323))))</f>
        <v>0.03828078339646542</v>
      </c>
      <c r="O323" s="104"/>
      <c r="P323" s="15">
        <v>-281770.81</v>
      </c>
      <c r="Q323" s="15">
        <v>-251613.30000000002</v>
      </c>
      <c r="R323" s="90">
        <f aca="true" t="shared" si="116" ref="R323:R346">+P323-Q323</f>
        <v>-30157.50999999998</v>
      </c>
      <c r="S323" s="103">
        <f aca="true" t="shared" si="117" ref="S323:S346">IF(Q323&lt;0,IF(R323=0,0,IF(OR(Q323=0,P323=0),"N.M.",IF(ABS(R323/Q323)&gt;=10,"N.M.",R323/(-Q323)))),IF(R323=0,0,IF(OR(Q323=0,P323=0),"N.M.",IF(ABS(R323/Q323)&gt;=10,"N.M.",R323/Q323))))</f>
        <v>-0.11985658150821113</v>
      </c>
      <c r="T323" s="104"/>
      <c r="U323" s="15">
        <v>-1080569.94</v>
      </c>
      <c r="V323" s="15">
        <v>-1069567.34</v>
      </c>
      <c r="W323" s="90">
        <f aca="true" t="shared" si="118" ref="W323:W346">+U323-V323</f>
        <v>-11002.59999999986</v>
      </c>
      <c r="X323" s="103">
        <f aca="true" t="shared" si="119" ref="X323:X346">IF(V323&lt;0,IF(W323=0,0,IF(OR(V323=0,U323=0),"N.M.",IF(ABS(W323/V323)&gt;=10,"N.M.",W323/(-V323)))),IF(W323=0,0,IF(OR(V323=0,U323=0),"N.M.",IF(ABS(W323/V323)&gt;=10,"N.M.",W323/V323))))</f>
        <v>-0.010286963324814928</v>
      </c>
    </row>
    <row r="324" spans="1:24" s="14" customFormat="1" ht="12.75" hidden="1" outlineLevel="2">
      <c r="A324" s="14" t="s">
        <v>1070</v>
      </c>
      <c r="B324" s="14" t="s">
        <v>1071</v>
      </c>
      <c r="C324" s="54" t="s">
        <v>13</v>
      </c>
      <c r="D324" s="15"/>
      <c r="E324" s="15"/>
      <c r="F324" s="15">
        <v>-70686.42</v>
      </c>
      <c r="G324" s="15">
        <v>-79576.56</v>
      </c>
      <c r="H324" s="90">
        <f t="shared" si="112"/>
        <v>8890.14</v>
      </c>
      <c r="I324" s="103">
        <f t="shared" si="113"/>
        <v>0.11171807376443516</v>
      </c>
      <c r="J324" s="104"/>
      <c r="K324" s="15">
        <v>-424118.51</v>
      </c>
      <c r="L324" s="15">
        <v>-477459.37</v>
      </c>
      <c r="M324" s="90">
        <f t="shared" si="114"/>
        <v>53340.859999999986</v>
      </c>
      <c r="N324" s="103">
        <f t="shared" si="115"/>
        <v>0.1117181133129715</v>
      </c>
      <c r="O324" s="104"/>
      <c r="P324" s="15">
        <v>-176531.51</v>
      </c>
      <c r="Q324" s="15">
        <v>-238729.68</v>
      </c>
      <c r="R324" s="90">
        <f t="shared" si="116"/>
        <v>62198.169999999984</v>
      </c>
      <c r="S324" s="103">
        <f t="shared" si="117"/>
        <v>0.2605380696694269</v>
      </c>
      <c r="T324" s="104"/>
      <c r="U324" s="15">
        <v>-901577.87</v>
      </c>
      <c r="V324" s="15">
        <v>-902702.78</v>
      </c>
      <c r="W324" s="90">
        <f t="shared" si="118"/>
        <v>1124.9100000000326</v>
      </c>
      <c r="X324" s="103">
        <f t="shared" si="119"/>
        <v>0.0012461576777242588</v>
      </c>
    </row>
    <row r="325" spans="1:24" s="14" customFormat="1" ht="12.75" hidden="1" outlineLevel="2">
      <c r="A325" s="14" t="s">
        <v>1072</v>
      </c>
      <c r="B325" s="14" t="s">
        <v>1073</v>
      </c>
      <c r="C325" s="54" t="s">
        <v>14</v>
      </c>
      <c r="D325" s="15"/>
      <c r="E325" s="15"/>
      <c r="F325" s="15">
        <v>-35326.57</v>
      </c>
      <c r="G325" s="15">
        <v>-8195.16</v>
      </c>
      <c r="H325" s="90">
        <f t="shared" si="112"/>
        <v>-27131.41</v>
      </c>
      <c r="I325" s="103">
        <f t="shared" si="113"/>
        <v>-3.3106626350187183</v>
      </c>
      <c r="J325" s="104"/>
      <c r="K325" s="15">
        <v>-160852.96</v>
      </c>
      <c r="L325" s="15">
        <v>-159302.32</v>
      </c>
      <c r="M325" s="90">
        <f t="shared" si="114"/>
        <v>-1550.6399999999849</v>
      </c>
      <c r="N325" s="103">
        <f t="shared" si="115"/>
        <v>-0.009733944866590674</v>
      </c>
      <c r="O325" s="104"/>
      <c r="P325" s="15">
        <v>-75472.64</v>
      </c>
      <c r="Q325" s="15">
        <v>-39201.700000000004</v>
      </c>
      <c r="R325" s="90">
        <f t="shared" si="116"/>
        <v>-36270.939999999995</v>
      </c>
      <c r="S325" s="103">
        <f t="shared" si="117"/>
        <v>-0.9252389564738261</v>
      </c>
      <c r="T325" s="104"/>
      <c r="U325" s="15">
        <v>-18867.5</v>
      </c>
      <c r="V325" s="15">
        <v>-16211.910000000003</v>
      </c>
      <c r="W325" s="90">
        <f t="shared" si="118"/>
        <v>-2655.5899999999965</v>
      </c>
      <c r="X325" s="103">
        <f t="shared" si="119"/>
        <v>-0.16380488171967375</v>
      </c>
    </row>
    <row r="326" spans="1:24" s="14" customFormat="1" ht="12.75" hidden="1" outlineLevel="2">
      <c r="A326" s="14" t="s">
        <v>1074</v>
      </c>
      <c r="B326" s="14" t="s">
        <v>1075</v>
      </c>
      <c r="C326" s="54" t="s">
        <v>15</v>
      </c>
      <c r="D326" s="15"/>
      <c r="E326" s="15"/>
      <c r="F326" s="15">
        <v>19231.73</v>
      </c>
      <c r="G326" s="15">
        <v>13285.43</v>
      </c>
      <c r="H326" s="90">
        <f t="shared" si="112"/>
        <v>5946.299999999999</v>
      </c>
      <c r="I326" s="103">
        <f t="shared" si="113"/>
        <v>0.44758054500305966</v>
      </c>
      <c r="J326" s="104"/>
      <c r="K326" s="15">
        <v>109035.18000000001</v>
      </c>
      <c r="L326" s="15">
        <v>87312.19</v>
      </c>
      <c r="M326" s="90">
        <f t="shared" si="114"/>
        <v>21722.990000000005</v>
      </c>
      <c r="N326" s="103">
        <f t="shared" si="115"/>
        <v>0.24879676022328617</v>
      </c>
      <c r="O326" s="104"/>
      <c r="P326" s="15">
        <v>61119.9</v>
      </c>
      <c r="Q326" s="15">
        <v>41888.41</v>
      </c>
      <c r="R326" s="90">
        <f t="shared" si="116"/>
        <v>19231.489999999998</v>
      </c>
      <c r="S326" s="103">
        <f t="shared" si="117"/>
        <v>0.4591124370679144</v>
      </c>
      <c r="T326" s="104"/>
      <c r="U326" s="15">
        <v>222298.05</v>
      </c>
      <c r="V326" s="15">
        <v>181014.15000000002</v>
      </c>
      <c r="W326" s="90">
        <f t="shared" si="118"/>
        <v>41283.899999999965</v>
      </c>
      <c r="X326" s="103">
        <f t="shared" si="119"/>
        <v>0.22807001552088585</v>
      </c>
    </row>
    <row r="327" spans="1:24" s="14" customFormat="1" ht="12.75" hidden="1" outlineLevel="2">
      <c r="A327" s="14" t="s">
        <v>1076</v>
      </c>
      <c r="B327" s="14" t="s">
        <v>1077</v>
      </c>
      <c r="C327" s="54" t="s">
        <v>16</v>
      </c>
      <c r="D327" s="15"/>
      <c r="E327" s="15"/>
      <c r="F327" s="15">
        <v>29.62</v>
      </c>
      <c r="G327" s="15">
        <v>-28.89</v>
      </c>
      <c r="H327" s="90">
        <f t="shared" si="112"/>
        <v>58.510000000000005</v>
      </c>
      <c r="I327" s="103">
        <f t="shared" si="113"/>
        <v>2.025268258913119</v>
      </c>
      <c r="J327" s="104"/>
      <c r="K327" s="15">
        <v>114.22</v>
      </c>
      <c r="L327" s="15">
        <v>21.38</v>
      </c>
      <c r="M327" s="90">
        <f t="shared" si="114"/>
        <v>92.84</v>
      </c>
      <c r="N327" s="103">
        <f t="shared" si="115"/>
        <v>4.342376052385407</v>
      </c>
      <c r="O327" s="104"/>
      <c r="P327" s="15">
        <v>114.9</v>
      </c>
      <c r="Q327" s="15">
        <v>28.830000000000002</v>
      </c>
      <c r="R327" s="90">
        <f t="shared" si="116"/>
        <v>86.07000000000001</v>
      </c>
      <c r="S327" s="103">
        <f t="shared" si="117"/>
        <v>2.9854318418314256</v>
      </c>
      <c r="T327" s="104"/>
      <c r="U327" s="15">
        <v>85.18</v>
      </c>
      <c r="V327" s="15">
        <v>-81.81</v>
      </c>
      <c r="W327" s="90">
        <f t="shared" si="118"/>
        <v>166.99</v>
      </c>
      <c r="X327" s="103">
        <f t="shared" si="119"/>
        <v>2.041193008189708</v>
      </c>
    </row>
    <row r="328" spans="1:24" s="14" customFormat="1" ht="12.75" hidden="1" outlineLevel="2">
      <c r="A328" s="14" t="s">
        <v>1078</v>
      </c>
      <c r="B328" s="14" t="s">
        <v>1079</v>
      </c>
      <c r="C328" s="54" t="s">
        <v>17</v>
      </c>
      <c r="D328" s="15"/>
      <c r="E328" s="15"/>
      <c r="F328" s="15">
        <v>-11.13</v>
      </c>
      <c r="G328" s="15">
        <v>16.62</v>
      </c>
      <c r="H328" s="90">
        <f t="shared" si="112"/>
        <v>-27.75</v>
      </c>
      <c r="I328" s="103">
        <f t="shared" si="113"/>
        <v>-1.6696750902527075</v>
      </c>
      <c r="J328" s="104"/>
      <c r="K328" s="15">
        <v>-26.11</v>
      </c>
      <c r="L328" s="15">
        <v>-5.97</v>
      </c>
      <c r="M328" s="90">
        <f t="shared" si="114"/>
        <v>-20.14</v>
      </c>
      <c r="N328" s="103">
        <f t="shared" si="115"/>
        <v>-3.3735343383584593</v>
      </c>
      <c r="O328" s="104"/>
      <c r="P328" s="15">
        <v>-26.87</v>
      </c>
      <c r="Q328" s="15">
        <v>18.72</v>
      </c>
      <c r="R328" s="90">
        <f t="shared" si="116"/>
        <v>-45.59</v>
      </c>
      <c r="S328" s="103">
        <f t="shared" si="117"/>
        <v>-2.4353632478632483</v>
      </c>
      <c r="T328" s="104"/>
      <c r="U328" s="15">
        <v>-24.8</v>
      </c>
      <c r="V328" s="15">
        <v>-198.1</v>
      </c>
      <c r="W328" s="90">
        <f t="shared" si="118"/>
        <v>173.29999999999998</v>
      </c>
      <c r="X328" s="103">
        <f t="shared" si="119"/>
        <v>0.8748107016658253</v>
      </c>
    </row>
    <row r="329" spans="1:24" s="14" customFormat="1" ht="12.75" hidden="1" outlineLevel="2">
      <c r="A329" s="14" t="s">
        <v>1080</v>
      </c>
      <c r="B329" s="14" t="s">
        <v>1081</v>
      </c>
      <c r="C329" s="54" t="s">
        <v>18</v>
      </c>
      <c r="D329" s="15"/>
      <c r="E329" s="15"/>
      <c r="F329" s="15">
        <v>427.98</v>
      </c>
      <c r="G329" s="15">
        <v>1573.8700000000001</v>
      </c>
      <c r="H329" s="90">
        <f t="shared" si="112"/>
        <v>-1145.89</v>
      </c>
      <c r="I329" s="103">
        <f t="shared" si="113"/>
        <v>-0.7280715688080972</v>
      </c>
      <c r="J329" s="104"/>
      <c r="K329" s="15">
        <v>6894.96</v>
      </c>
      <c r="L329" s="15">
        <v>8400.44</v>
      </c>
      <c r="M329" s="90">
        <f t="shared" si="114"/>
        <v>-1505.4800000000005</v>
      </c>
      <c r="N329" s="103">
        <f t="shared" si="115"/>
        <v>-0.17921442210169947</v>
      </c>
      <c r="O329" s="104"/>
      <c r="P329" s="15">
        <v>2854.64</v>
      </c>
      <c r="Q329" s="15">
        <v>4752.17</v>
      </c>
      <c r="R329" s="90">
        <f t="shared" si="116"/>
        <v>-1897.5300000000002</v>
      </c>
      <c r="S329" s="103">
        <f t="shared" si="117"/>
        <v>-0.3992975840510756</v>
      </c>
      <c r="T329" s="104"/>
      <c r="U329" s="15">
        <v>86764.85</v>
      </c>
      <c r="V329" s="15">
        <v>8252.53</v>
      </c>
      <c r="W329" s="90">
        <f t="shared" si="118"/>
        <v>78512.32</v>
      </c>
      <c r="X329" s="103">
        <f t="shared" si="119"/>
        <v>9.513727305444512</v>
      </c>
    </row>
    <row r="330" spans="1:24" s="14" customFormat="1" ht="12.75" hidden="1" outlineLevel="2">
      <c r="A330" s="14" t="s">
        <v>1082</v>
      </c>
      <c r="B330" s="14" t="s">
        <v>1083</v>
      </c>
      <c r="C330" s="54" t="s">
        <v>19</v>
      </c>
      <c r="D330" s="15"/>
      <c r="E330" s="15"/>
      <c r="F330" s="15">
        <v>552</v>
      </c>
      <c r="G330" s="15">
        <v>1444.1200000000001</v>
      </c>
      <c r="H330" s="90">
        <f t="shared" si="112"/>
        <v>-892.1200000000001</v>
      </c>
      <c r="I330" s="103">
        <f t="shared" si="113"/>
        <v>-0.6177602969282331</v>
      </c>
      <c r="J330" s="104"/>
      <c r="K330" s="15">
        <v>6871.17</v>
      </c>
      <c r="L330" s="15">
        <v>-232809.63</v>
      </c>
      <c r="M330" s="90">
        <f t="shared" si="114"/>
        <v>239680.80000000002</v>
      </c>
      <c r="N330" s="103">
        <f t="shared" si="115"/>
        <v>1.0295141141713082</v>
      </c>
      <c r="O330" s="104"/>
      <c r="P330" s="15">
        <v>582.88</v>
      </c>
      <c r="Q330" s="15">
        <v>9257.41</v>
      </c>
      <c r="R330" s="90">
        <f t="shared" si="116"/>
        <v>-8674.53</v>
      </c>
      <c r="S330" s="103">
        <f t="shared" si="117"/>
        <v>-0.9370363849067936</v>
      </c>
      <c r="T330" s="104"/>
      <c r="U330" s="15">
        <v>21712.04</v>
      </c>
      <c r="V330" s="15">
        <v>23395.78</v>
      </c>
      <c r="W330" s="90">
        <f t="shared" si="118"/>
        <v>-1683.739999999998</v>
      </c>
      <c r="X330" s="103">
        <f t="shared" si="119"/>
        <v>-0.07196767964137114</v>
      </c>
    </row>
    <row r="331" spans="1:24" s="14" customFormat="1" ht="12.75" hidden="1" outlineLevel="2">
      <c r="A331" s="14" t="s">
        <v>1084</v>
      </c>
      <c r="B331" s="14" t="s">
        <v>1085</v>
      </c>
      <c r="C331" s="54" t="s">
        <v>20</v>
      </c>
      <c r="D331" s="15"/>
      <c r="E331" s="15"/>
      <c r="F331" s="15">
        <v>0</v>
      </c>
      <c r="G331" s="15">
        <v>0</v>
      </c>
      <c r="H331" s="90">
        <f t="shared" si="112"/>
        <v>0</v>
      </c>
      <c r="I331" s="103">
        <f t="shared" si="113"/>
        <v>0</v>
      </c>
      <c r="J331" s="104"/>
      <c r="K331" s="15">
        <v>0</v>
      </c>
      <c r="L331" s="15">
        <v>0</v>
      </c>
      <c r="M331" s="90">
        <f t="shared" si="114"/>
        <v>0</v>
      </c>
      <c r="N331" s="103">
        <f t="shared" si="115"/>
        <v>0</v>
      </c>
      <c r="O331" s="104"/>
      <c r="P331" s="15">
        <v>0</v>
      </c>
      <c r="Q331" s="15">
        <v>0</v>
      </c>
      <c r="R331" s="90">
        <f t="shared" si="116"/>
        <v>0</v>
      </c>
      <c r="S331" s="103">
        <f t="shared" si="117"/>
        <v>0</v>
      </c>
      <c r="T331" s="104"/>
      <c r="U331" s="15">
        <v>295.03000000000003</v>
      </c>
      <c r="V331" s="15">
        <v>0</v>
      </c>
      <c r="W331" s="90">
        <f t="shared" si="118"/>
        <v>295.03000000000003</v>
      </c>
      <c r="X331" s="103" t="str">
        <f t="shared" si="119"/>
        <v>N.M.</v>
      </c>
    </row>
    <row r="332" spans="1:24" s="14" customFormat="1" ht="12.75" hidden="1" outlineLevel="2">
      <c r="A332" s="14" t="s">
        <v>1086</v>
      </c>
      <c r="B332" s="14" t="s">
        <v>1087</v>
      </c>
      <c r="C332" s="54" t="s">
        <v>21</v>
      </c>
      <c r="D332" s="15"/>
      <c r="E332" s="15"/>
      <c r="F332" s="15">
        <v>0</v>
      </c>
      <c r="G332" s="15">
        <v>0</v>
      </c>
      <c r="H332" s="90">
        <f t="shared" si="112"/>
        <v>0</v>
      </c>
      <c r="I332" s="103">
        <f t="shared" si="113"/>
        <v>0</v>
      </c>
      <c r="J332" s="104"/>
      <c r="K332" s="15">
        <v>0</v>
      </c>
      <c r="L332" s="15">
        <v>0</v>
      </c>
      <c r="M332" s="90">
        <f t="shared" si="114"/>
        <v>0</v>
      </c>
      <c r="N332" s="103">
        <f t="shared" si="115"/>
        <v>0</v>
      </c>
      <c r="O332" s="104"/>
      <c r="P332" s="15">
        <v>0</v>
      </c>
      <c r="Q332" s="15">
        <v>0</v>
      </c>
      <c r="R332" s="90">
        <f t="shared" si="116"/>
        <v>0</v>
      </c>
      <c r="S332" s="103">
        <f t="shared" si="117"/>
        <v>0</v>
      </c>
      <c r="T332" s="104"/>
      <c r="U332" s="15">
        <v>0.08</v>
      </c>
      <c r="V332" s="15">
        <v>0</v>
      </c>
      <c r="W332" s="90">
        <f t="shared" si="118"/>
        <v>0.08</v>
      </c>
      <c r="X332" s="103" t="str">
        <f t="shared" si="119"/>
        <v>N.M.</v>
      </c>
    </row>
    <row r="333" spans="1:24" s="14" customFormat="1" ht="12.75" hidden="1" outlineLevel="2">
      <c r="A333" s="14" t="s">
        <v>1088</v>
      </c>
      <c r="B333" s="14" t="s">
        <v>1089</v>
      </c>
      <c r="C333" s="54" t="s">
        <v>22</v>
      </c>
      <c r="D333" s="15"/>
      <c r="E333" s="15"/>
      <c r="F333" s="15">
        <v>0</v>
      </c>
      <c r="G333" s="15">
        <v>0</v>
      </c>
      <c r="H333" s="90">
        <f t="shared" si="112"/>
        <v>0</v>
      </c>
      <c r="I333" s="103">
        <f t="shared" si="113"/>
        <v>0</v>
      </c>
      <c r="J333" s="104"/>
      <c r="K333" s="15">
        <v>0</v>
      </c>
      <c r="L333" s="15">
        <v>0</v>
      </c>
      <c r="M333" s="90">
        <f t="shared" si="114"/>
        <v>0</v>
      </c>
      <c r="N333" s="103">
        <f t="shared" si="115"/>
        <v>0</v>
      </c>
      <c r="O333" s="104"/>
      <c r="P333" s="15">
        <v>0</v>
      </c>
      <c r="Q333" s="15">
        <v>0</v>
      </c>
      <c r="R333" s="90">
        <f t="shared" si="116"/>
        <v>0</v>
      </c>
      <c r="S333" s="103">
        <f t="shared" si="117"/>
        <v>0</v>
      </c>
      <c r="T333" s="104"/>
      <c r="U333" s="15">
        <v>0</v>
      </c>
      <c r="V333" s="15">
        <v>561.79</v>
      </c>
      <c r="W333" s="90">
        <f t="shared" si="118"/>
        <v>-561.79</v>
      </c>
      <c r="X333" s="103" t="str">
        <f t="shared" si="119"/>
        <v>N.M.</v>
      </c>
    </row>
    <row r="334" spans="1:24" s="14" customFormat="1" ht="12.75" hidden="1" outlineLevel="2">
      <c r="A334" s="14" t="s">
        <v>1090</v>
      </c>
      <c r="B334" s="14" t="s">
        <v>1091</v>
      </c>
      <c r="C334" s="54" t="s">
        <v>23</v>
      </c>
      <c r="D334" s="15"/>
      <c r="E334" s="15"/>
      <c r="F334" s="15">
        <v>0</v>
      </c>
      <c r="G334" s="15">
        <v>-1.6400000000000001</v>
      </c>
      <c r="H334" s="90">
        <f t="shared" si="112"/>
        <v>1.6400000000000001</v>
      </c>
      <c r="I334" s="103" t="str">
        <f t="shared" si="113"/>
        <v>N.M.</v>
      </c>
      <c r="J334" s="104"/>
      <c r="K334" s="15">
        <v>0</v>
      </c>
      <c r="L334" s="15">
        <v>325.37</v>
      </c>
      <c r="M334" s="90">
        <f t="shared" si="114"/>
        <v>-325.37</v>
      </c>
      <c r="N334" s="103" t="str">
        <f t="shared" si="115"/>
        <v>N.M.</v>
      </c>
      <c r="O334" s="104"/>
      <c r="P334" s="15">
        <v>0</v>
      </c>
      <c r="Q334" s="15">
        <v>268.88</v>
      </c>
      <c r="R334" s="90">
        <f t="shared" si="116"/>
        <v>-268.88</v>
      </c>
      <c r="S334" s="103" t="str">
        <f t="shared" si="117"/>
        <v>N.M.</v>
      </c>
      <c r="T334" s="104"/>
      <c r="U334" s="15">
        <v>90.51</v>
      </c>
      <c r="V334" s="15">
        <v>330.36</v>
      </c>
      <c r="W334" s="90">
        <f t="shared" si="118"/>
        <v>-239.85000000000002</v>
      </c>
      <c r="X334" s="103">
        <f t="shared" si="119"/>
        <v>-0.726026153287323</v>
      </c>
    </row>
    <row r="335" spans="1:24" s="14" customFormat="1" ht="12.75" hidden="1" outlineLevel="2">
      <c r="A335" s="14" t="s">
        <v>1092</v>
      </c>
      <c r="B335" s="14" t="s">
        <v>1093</v>
      </c>
      <c r="C335" s="54" t="s">
        <v>24</v>
      </c>
      <c r="D335" s="15"/>
      <c r="E335" s="15"/>
      <c r="F335" s="15">
        <v>20.240000000000002</v>
      </c>
      <c r="G335" s="15">
        <v>30.91</v>
      </c>
      <c r="H335" s="90">
        <f t="shared" si="112"/>
        <v>-10.669999999999998</v>
      </c>
      <c r="I335" s="103">
        <f t="shared" si="113"/>
        <v>-0.3451957295373665</v>
      </c>
      <c r="J335" s="104"/>
      <c r="K335" s="15">
        <v>380.35</v>
      </c>
      <c r="L335" s="15">
        <v>406.36</v>
      </c>
      <c r="M335" s="90">
        <f t="shared" si="114"/>
        <v>-26.00999999999999</v>
      </c>
      <c r="N335" s="103">
        <f t="shared" si="115"/>
        <v>-0.0640072841815139</v>
      </c>
      <c r="O335" s="104"/>
      <c r="P335" s="15">
        <v>176.92000000000002</v>
      </c>
      <c r="Q335" s="15">
        <v>167.82</v>
      </c>
      <c r="R335" s="90">
        <f t="shared" si="116"/>
        <v>9.100000000000023</v>
      </c>
      <c r="S335" s="103">
        <f t="shared" si="117"/>
        <v>0.05422476462876906</v>
      </c>
      <c r="T335" s="104"/>
      <c r="U335" s="15">
        <v>747.59</v>
      </c>
      <c r="V335" s="15">
        <v>823.36</v>
      </c>
      <c r="W335" s="90">
        <f t="shared" si="118"/>
        <v>-75.76999999999998</v>
      </c>
      <c r="X335" s="103">
        <f t="shared" si="119"/>
        <v>-0.09202535950252622</v>
      </c>
    </row>
    <row r="336" spans="1:24" s="14" customFormat="1" ht="12.75" hidden="1" outlineLevel="2">
      <c r="A336" s="14" t="s">
        <v>1094</v>
      </c>
      <c r="B336" s="14" t="s">
        <v>1095</v>
      </c>
      <c r="C336" s="54" t="s">
        <v>25</v>
      </c>
      <c r="D336" s="15"/>
      <c r="E336" s="15"/>
      <c r="F336" s="15">
        <v>0</v>
      </c>
      <c r="G336" s="15">
        <v>0</v>
      </c>
      <c r="H336" s="90">
        <f t="shared" si="112"/>
        <v>0</v>
      </c>
      <c r="I336" s="103">
        <f t="shared" si="113"/>
        <v>0</v>
      </c>
      <c r="J336" s="104"/>
      <c r="K336" s="15">
        <v>0</v>
      </c>
      <c r="L336" s="15">
        <v>5.21</v>
      </c>
      <c r="M336" s="90">
        <f t="shared" si="114"/>
        <v>-5.21</v>
      </c>
      <c r="N336" s="103" t="str">
        <f t="shared" si="115"/>
        <v>N.M.</v>
      </c>
      <c r="O336" s="104"/>
      <c r="P336" s="15">
        <v>0</v>
      </c>
      <c r="Q336" s="15">
        <v>3.23</v>
      </c>
      <c r="R336" s="90">
        <f t="shared" si="116"/>
        <v>-3.23</v>
      </c>
      <c r="S336" s="103" t="str">
        <f t="shared" si="117"/>
        <v>N.M.</v>
      </c>
      <c r="T336" s="104"/>
      <c r="U336" s="15">
        <v>2.2800000000000002</v>
      </c>
      <c r="V336" s="15">
        <v>16.09</v>
      </c>
      <c r="W336" s="90">
        <f t="shared" si="118"/>
        <v>-13.809999999999999</v>
      </c>
      <c r="X336" s="103">
        <f t="shared" si="119"/>
        <v>-0.8582970789310129</v>
      </c>
    </row>
    <row r="337" spans="1:24" s="14" customFormat="1" ht="12.75" hidden="1" outlineLevel="2">
      <c r="A337" s="14" t="s">
        <v>1096</v>
      </c>
      <c r="B337" s="14" t="s">
        <v>1097</v>
      </c>
      <c r="C337" s="54" t="s">
        <v>26</v>
      </c>
      <c r="D337" s="15"/>
      <c r="E337" s="15"/>
      <c r="F337" s="15">
        <v>2637.1</v>
      </c>
      <c r="G337" s="15">
        <v>4463.51</v>
      </c>
      <c r="H337" s="90">
        <f t="shared" si="112"/>
        <v>-1826.4100000000003</v>
      </c>
      <c r="I337" s="103">
        <f t="shared" si="113"/>
        <v>-0.40918694032275055</v>
      </c>
      <c r="J337" s="104"/>
      <c r="K337" s="15">
        <v>12500.75</v>
      </c>
      <c r="L337" s="15">
        <v>11684.39</v>
      </c>
      <c r="M337" s="90">
        <f t="shared" si="114"/>
        <v>816.3600000000006</v>
      </c>
      <c r="N337" s="103">
        <f t="shared" si="115"/>
        <v>0.06986757545751217</v>
      </c>
      <c r="O337" s="104"/>
      <c r="P337" s="15">
        <v>6321.52</v>
      </c>
      <c r="Q337" s="15">
        <v>5228.59</v>
      </c>
      <c r="R337" s="90">
        <f t="shared" si="116"/>
        <v>1092.9300000000003</v>
      </c>
      <c r="S337" s="103">
        <f t="shared" si="117"/>
        <v>0.20902958541404093</v>
      </c>
      <c r="T337" s="104"/>
      <c r="U337" s="15">
        <v>26243.73</v>
      </c>
      <c r="V337" s="15">
        <v>29875.05</v>
      </c>
      <c r="W337" s="90">
        <f t="shared" si="118"/>
        <v>-3631.3199999999997</v>
      </c>
      <c r="X337" s="103">
        <f t="shared" si="119"/>
        <v>-0.12155025681965385</v>
      </c>
    </row>
    <row r="338" spans="1:24" s="14" customFormat="1" ht="12.75" hidden="1" outlineLevel="2">
      <c r="A338" s="14" t="s">
        <v>1098</v>
      </c>
      <c r="B338" s="14" t="s">
        <v>1099</v>
      </c>
      <c r="C338" s="54" t="s">
        <v>27</v>
      </c>
      <c r="D338" s="15"/>
      <c r="E338" s="15"/>
      <c r="F338" s="15">
        <v>13.040000000000001</v>
      </c>
      <c r="G338" s="15">
        <v>0</v>
      </c>
      <c r="H338" s="90">
        <f t="shared" si="112"/>
        <v>13.040000000000001</v>
      </c>
      <c r="I338" s="103" t="str">
        <f t="shared" si="113"/>
        <v>N.M.</v>
      </c>
      <c r="J338" s="104"/>
      <c r="K338" s="15">
        <v>24.240000000000002</v>
      </c>
      <c r="L338" s="15">
        <v>24.45</v>
      </c>
      <c r="M338" s="90">
        <f t="shared" si="114"/>
        <v>-0.2099999999999973</v>
      </c>
      <c r="N338" s="103">
        <f t="shared" si="115"/>
        <v>-0.008588957055214614</v>
      </c>
      <c r="O338" s="104"/>
      <c r="P338" s="15">
        <v>19.64</v>
      </c>
      <c r="Q338" s="15">
        <v>8.950000000000001</v>
      </c>
      <c r="R338" s="90">
        <f t="shared" si="116"/>
        <v>10.69</v>
      </c>
      <c r="S338" s="103">
        <f t="shared" si="117"/>
        <v>1.194413407821229</v>
      </c>
      <c r="T338" s="104"/>
      <c r="U338" s="15">
        <v>29.14</v>
      </c>
      <c r="V338" s="15">
        <v>33.95</v>
      </c>
      <c r="W338" s="90">
        <f t="shared" si="118"/>
        <v>-4.810000000000002</v>
      </c>
      <c r="X338" s="103">
        <f t="shared" si="119"/>
        <v>-0.141678939617084</v>
      </c>
    </row>
    <row r="339" spans="1:24" s="14" customFormat="1" ht="12.75" hidden="1" outlineLevel="2">
      <c r="A339" s="14" t="s">
        <v>1100</v>
      </c>
      <c r="B339" s="14" t="s">
        <v>1101</v>
      </c>
      <c r="C339" s="54" t="s">
        <v>28</v>
      </c>
      <c r="D339" s="15"/>
      <c r="E339" s="15"/>
      <c r="F339" s="15">
        <v>1898</v>
      </c>
      <c r="G339" s="15">
        <v>4862.11</v>
      </c>
      <c r="H339" s="90">
        <f t="shared" si="112"/>
        <v>-2964.1099999999997</v>
      </c>
      <c r="I339" s="103">
        <f t="shared" si="113"/>
        <v>-0.6096345002478347</v>
      </c>
      <c r="J339" s="104"/>
      <c r="K339" s="15">
        <v>11913.130000000001</v>
      </c>
      <c r="L339" s="15">
        <v>37033.73</v>
      </c>
      <c r="M339" s="90">
        <f t="shared" si="114"/>
        <v>-25120.600000000002</v>
      </c>
      <c r="N339" s="103">
        <f t="shared" si="115"/>
        <v>-0.6783167669041169</v>
      </c>
      <c r="O339" s="104"/>
      <c r="P339" s="15">
        <v>9565.9</v>
      </c>
      <c r="Q339" s="15">
        <v>5688</v>
      </c>
      <c r="R339" s="90">
        <f t="shared" si="116"/>
        <v>3877.8999999999996</v>
      </c>
      <c r="S339" s="103">
        <f t="shared" si="117"/>
        <v>0.6817686357243319</v>
      </c>
      <c r="T339" s="104"/>
      <c r="U339" s="15">
        <v>25459.9</v>
      </c>
      <c r="V339" s="15">
        <v>63727.15000000001</v>
      </c>
      <c r="W339" s="90">
        <f t="shared" si="118"/>
        <v>-38267.25000000001</v>
      </c>
      <c r="X339" s="103">
        <f t="shared" si="119"/>
        <v>-0.6004858211923804</v>
      </c>
    </row>
    <row r="340" spans="1:24" s="14" customFormat="1" ht="12.75" hidden="1" outlineLevel="2">
      <c r="A340" s="14" t="s">
        <v>1102</v>
      </c>
      <c r="B340" s="14" t="s">
        <v>1103</v>
      </c>
      <c r="C340" s="54" t="s">
        <v>29</v>
      </c>
      <c r="D340" s="15"/>
      <c r="E340" s="15"/>
      <c r="F340" s="15">
        <v>59950.4</v>
      </c>
      <c r="G340" s="15">
        <v>795.04</v>
      </c>
      <c r="H340" s="90">
        <f t="shared" si="112"/>
        <v>59155.36</v>
      </c>
      <c r="I340" s="103" t="str">
        <f t="shared" si="113"/>
        <v>N.M.</v>
      </c>
      <c r="J340" s="104"/>
      <c r="K340" s="15">
        <v>159000.14</v>
      </c>
      <c r="L340" s="15">
        <v>98836.5</v>
      </c>
      <c r="M340" s="90">
        <f t="shared" si="114"/>
        <v>60163.640000000014</v>
      </c>
      <c r="N340" s="103">
        <f t="shared" si="115"/>
        <v>0.6087188437469965</v>
      </c>
      <c r="O340" s="104"/>
      <c r="P340" s="15">
        <v>72502.04000000001</v>
      </c>
      <c r="Q340" s="15">
        <v>6971.5</v>
      </c>
      <c r="R340" s="90">
        <f t="shared" si="116"/>
        <v>65530.54000000001</v>
      </c>
      <c r="S340" s="103">
        <f t="shared" si="117"/>
        <v>9.399776231800905</v>
      </c>
      <c r="T340" s="104"/>
      <c r="U340" s="15">
        <v>313726.78</v>
      </c>
      <c r="V340" s="15">
        <v>150897.24</v>
      </c>
      <c r="W340" s="90">
        <f t="shared" si="118"/>
        <v>162829.54000000004</v>
      </c>
      <c r="X340" s="103">
        <f t="shared" si="119"/>
        <v>1.0790756676530335</v>
      </c>
    </row>
    <row r="341" spans="1:24" s="14" customFormat="1" ht="12.75" hidden="1" outlineLevel="2">
      <c r="A341" s="14" t="s">
        <v>1104</v>
      </c>
      <c r="B341" s="14" t="s">
        <v>1105</v>
      </c>
      <c r="C341" s="54" t="s">
        <v>30</v>
      </c>
      <c r="D341" s="15"/>
      <c r="E341" s="15"/>
      <c r="F341" s="15">
        <v>1398.006</v>
      </c>
      <c r="G341" s="15">
        <v>433.42</v>
      </c>
      <c r="H341" s="90">
        <f t="shared" si="112"/>
        <v>964.586</v>
      </c>
      <c r="I341" s="103">
        <f t="shared" si="113"/>
        <v>2.225522587790134</v>
      </c>
      <c r="J341" s="104"/>
      <c r="K341" s="15">
        <v>11190.793</v>
      </c>
      <c r="L341" s="15">
        <v>5734.147</v>
      </c>
      <c r="M341" s="90">
        <f t="shared" si="114"/>
        <v>5456.646</v>
      </c>
      <c r="N341" s="103">
        <f t="shared" si="115"/>
        <v>0.9516055308662299</v>
      </c>
      <c r="O341" s="104"/>
      <c r="P341" s="15">
        <v>3085.864</v>
      </c>
      <c r="Q341" s="15">
        <v>3113.378</v>
      </c>
      <c r="R341" s="90">
        <f t="shared" si="116"/>
        <v>-27.514000000000124</v>
      </c>
      <c r="S341" s="103">
        <f t="shared" si="117"/>
        <v>-0.008837346444922563</v>
      </c>
      <c r="T341" s="104"/>
      <c r="U341" s="15">
        <v>21837.582000000002</v>
      </c>
      <c r="V341" s="15">
        <v>26372.105</v>
      </c>
      <c r="W341" s="90">
        <f t="shared" si="118"/>
        <v>-4534.522999999997</v>
      </c>
      <c r="X341" s="103">
        <f t="shared" si="119"/>
        <v>-0.17194391573975598</v>
      </c>
    </row>
    <row r="342" spans="1:24" s="14" customFormat="1" ht="12.75" hidden="1" outlineLevel="2">
      <c r="A342" s="14" t="s">
        <v>1106</v>
      </c>
      <c r="B342" s="14" t="s">
        <v>1107</v>
      </c>
      <c r="C342" s="54" t="s">
        <v>31</v>
      </c>
      <c r="D342" s="15"/>
      <c r="E342" s="15"/>
      <c r="F342" s="15">
        <v>2162.66</v>
      </c>
      <c r="G342" s="15">
        <v>965.63</v>
      </c>
      <c r="H342" s="90">
        <f t="shared" si="112"/>
        <v>1197.0299999999997</v>
      </c>
      <c r="I342" s="103">
        <f t="shared" si="113"/>
        <v>1.2396362996178658</v>
      </c>
      <c r="J342" s="104"/>
      <c r="K342" s="15">
        <v>10780.67</v>
      </c>
      <c r="L342" s="15">
        <v>5922.58</v>
      </c>
      <c r="M342" s="90">
        <f t="shared" si="114"/>
        <v>4858.09</v>
      </c>
      <c r="N342" s="103">
        <f t="shared" si="115"/>
        <v>0.8202658300943171</v>
      </c>
      <c r="O342" s="104"/>
      <c r="P342" s="15">
        <v>7520.02</v>
      </c>
      <c r="Q342" s="15">
        <v>2347.58</v>
      </c>
      <c r="R342" s="90">
        <f t="shared" si="116"/>
        <v>5172.4400000000005</v>
      </c>
      <c r="S342" s="103">
        <f t="shared" si="117"/>
        <v>2.2033072355361694</v>
      </c>
      <c r="T342" s="104"/>
      <c r="U342" s="15">
        <v>20372.29</v>
      </c>
      <c r="V342" s="15">
        <v>9792.77</v>
      </c>
      <c r="W342" s="90">
        <f t="shared" si="118"/>
        <v>10579.52</v>
      </c>
      <c r="X342" s="103">
        <f t="shared" si="119"/>
        <v>1.0803398834037765</v>
      </c>
    </row>
    <row r="343" spans="1:24" s="14" customFormat="1" ht="12.75" hidden="1" outlineLevel="2">
      <c r="A343" s="14" t="s">
        <v>1108</v>
      </c>
      <c r="B343" s="14" t="s">
        <v>1109</v>
      </c>
      <c r="C343" s="54" t="s">
        <v>32</v>
      </c>
      <c r="D343" s="15"/>
      <c r="E343" s="15"/>
      <c r="F343" s="15">
        <v>3582.57</v>
      </c>
      <c r="G343" s="15">
        <v>2525.4900000000002</v>
      </c>
      <c r="H343" s="90">
        <f t="shared" si="112"/>
        <v>1057.08</v>
      </c>
      <c r="I343" s="103">
        <f t="shared" si="113"/>
        <v>0.4185643182115153</v>
      </c>
      <c r="J343" s="104"/>
      <c r="K343" s="15">
        <v>41985.42</v>
      </c>
      <c r="L343" s="15">
        <v>46178.76</v>
      </c>
      <c r="M343" s="90">
        <f t="shared" si="114"/>
        <v>-4193.340000000004</v>
      </c>
      <c r="N343" s="103">
        <f t="shared" si="115"/>
        <v>-0.0908066825527581</v>
      </c>
      <c r="O343" s="104"/>
      <c r="P343" s="15">
        <v>15776.29</v>
      </c>
      <c r="Q343" s="15">
        <v>33849.76</v>
      </c>
      <c r="R343" s="90">
        <f t="shared" si="116"/>
        <v>-18073.47</v>
      </c>
      <c r="S343" s="103">
        <f t="shared" si="117"/>
        <v>-0.5339319983361773</v>
      </c>
      <c r="T343" s="104"/>
      <c r="U343" s="15">
        <v>188979.28999999998</v>
      </c>
      <c r="V343" s="15">
        <v>90378.52</v>
      </c>
      <c r="W343" s="90">
        <f t="shared" si="118"/>
        <v>98600.76999999997</v>
      </c>
      <c r="X343" s="103">
        <f t="shared" si="119"/>
        <v>1.0909757097150956</v>
      </c>
    </row>
    <row r="344" spans="1:24" s="14" customFormat="1" ht="12.75" hidden="1" outlineLevel="2">
      <c r="A344" s="14" t="s">
        <v>1110</v>
      </c>
      <c r="B344" s="14" t="s">
        <v>1111</v>
      </c>
      <c r="C344" s="54" t="s">
        <v>33</v>
      </c>
      <c r="D344" s="15"/>
      <c r="E344" s="15"/>
      <c r="F344" s="15">
        <v>0</v>
      </c>
      <c r="G344" s="15">
        <v>2400</v>
      </c>
      <c r="H344" s="90">
        <f t="shared" si="112"/>
        <v>-2400</v>
      </c>
      <c r="I344" s="103" t="str">
        <f t="shared" si="113"/>
        <v>N.M.</v>
      </c>
      <c r="J344" s="104"/>
      <c r="K344" s="15">
        <v>300</v>
      </c>
      <c r="L344" s="15">
        <v>2400</v>
      </c>
      <c r="M344" s="90">
        <f t="shared" si="114"/>
        <v>-2100</v>
      </c>
      <c r="N344" s="103">
        <f t="shared" si="115"/>
        <v>-0.875</v>
      </c>
      <c r="O344" s="104"/>
      <c r="P344" s="15">
        <v>300</v>
      </c>
      <c r="Q344" s="15">
        <v>2400</v>
      </c>
      <c r="R344" s="90">
        <f t="shared" si="116"/>
        <v>-2100</v>
      </c>
      <c r="S344" s="103">
        <f t="shared" si="117"/>
        <v>-0.875</v>
      </c>
      <c r="T344" s="104"/>
      <c r="U344" s="15">
        <v>4180</v>
      </c>
      <c r="V344" s="15">
        <v>2700</v>
      </c>
      <c r="W344" s="90">
        <f t="shared" si="118"/>
        <v>1480</v>
      </c>
      <c r="X344" s="103">
        <f t="shared" si="119"/>
        <v>0.5481481481481482</v>
      </c>
    </row>
    <row r="345" spans="1:24" s="14" customFormat="1" ht="12.75" hidden="1" outlineLevel="2">
      <c r="A345" s="14" t="s">
        <v>1112</v>
      </c>
      <c r="B345" s="14" t="s">
        <v>1113</v>
      </c>
      <c r="C345" s="54" t="s">
        <v>34</v>
      </c>
      <c r="D345" s="15"/>
      <c r="E345" s="15"/>
      <c r="F345" s="15">
        <v>7748.110000000001</v>
      </c>
      <c r="G345" s="15">
        <v>7748.110000000001</v>
      </c>
      <c r="H345" s="90">
        <f t="shared" si="112"/>
        <v>0</v>
      </c>
      <c r="I345" s="103">
        <f t="shared" si="113"/>
        <v>0</v>
      </c>
      <c r="J345" s="104"/>
      <c r="K345" s="15">
        <v>40788.700000000004</v>
      </c>
      <c r="L345" s="15">
        <v>43849.57</v>
      </c>
      <c r="M345" s="90">
        <f t="shared" si="114"/>
        <v>-3060.8699999999953</v>
      </c>
      <c r="N345" s="103">
        <f t="shared" si="115"/>
        <v>-0.0698038772101983</v>
      </c>
      <c r="O345" s="104"/>
      <c r="P345" s="15">
        <v>23244.350000000002</v>
      </c>
      <c r="Q345" s="15">
        <v>20605.22</v>
      </c>
      <c r="R345" s="90">
        <f t="shared" si="116"/>
        <v>2639.130000000001</v>
      </c>
      <c r="S345" s="103">
        <f t="shared" si="117"/>
        <v>0.12808065140775013</v>
      </c>
      <c r="T345" s="104"/>
      <c r="U345" s="15">
        <v>87323.40000000001</v>
      </c>
      <c r="V345" s="15">
        <v>90338.27</v>
      </c>
      <c r="W345" s="90">
        <f t="shared" si="118"/>
        <v>-3014.8699999999953</v>
      </c>
      <c r="X345" s="103">
        <f t="shared" si="119"/>
        <v>-0.03337312082686546</v>
      </c>
    </row>
    <row r="346" spans="1:24" s="14" customFormat="1" ht="12.75" hidden="1" outlineLevel="2">
      <c r="A346" s="14" t="s">
        <v>1114</v>
      </c>
      <c r="B346" s="14" t="s">
        <v>1115</v>
      </c>
      <c r="C346" s="54" t="s">
        <v>35</v>
      </c>
      <c r="D346" s="15"/>
      <c r="E346" s="15"/>
      <c r="F346" s="15">
        <v>2999.07</v>
      </c>
      <c r="G346" s="15">
        <v>13099.92</v>
      </c>
      <c r="H346" s="90">
        <f t="shared" si="112"/>
        <v>-10100.85</v>
      </c>
      <c r="I346" s="103">
        <f t="shared" si="113"/>
        <v>-0.7710619606837293</v>
      </c>
      <c r="J346" s="104"/>
      <c r="K346" s="15">
        <v>22861.57</v>
      </c>
      <c r="L346" s="15">
        <v>102639.63</v>
      </c>
      <c r="M346" s="90">
        <f t="shared" si="114"/>
        <v>-79778.06</v>
      </c>
      <c r="N346" s="103">
        <f t="shared" si="115"/>
        <v>-0.7772637138306129</v>
      </c>
      <c r="O346" s="104"/>
      <c r="P346" s="15">
        <v>9091.16</v>
      </c>
      <c r="Q346" s="15">
        <v>49205.08</v>
      </c>
      <c r="R346" s="90">
        <f t="shared" si="116"/>
        <v>-40113.92</v>
      </c>
      <c r="S346" s="103">
        <f t="shared" si="117"/>
        <v>-0.8152394021105137</v>
      </c>
      <c r="T346" s="104"/>
      <c r="U346" s="15">
        <v>62526.54</v>
      </c>
      <c r="V346" s="15">
        <v>221080.48</v>
      </c>
      <c r="W346" s="90">
        <f t="shared" si="118"/>
        <v>-158553.94</v>
      </c>
      <c r="X346" s="103">
        <f t="shared" si="119"/>
        <v>-0.7171774731084354</v>
      </c>
    </row>
    <row r="347" spans="1:24" s="13" customFormat="1" ht="12.75" collapsed="1">
      <c r="A347" s="13" t="s">
        <v>218</v>
      </c>
      <c r="B347" s="11"/>
      <c r="C347" s="56" t="s">
        <v>286</v>
      </c>
      <c r="D347" s="29"/>
      <c r="E347" s="29"/>
      <c r="F347" s="29">
        <v>6246981.414000005</v>
      </c>
      <c r="G347" s="29">
        <v>15976375.604999999</v>
      </c>
      <c r="H347" s="29">
        <f>+F347-G347</f>
        <v>-9729394.190999992</v>
      </c>
      <c r="I347" s="98">
        <f>IF(G347&lt;0,IF(H347=0,0,IF(OR(G347=0,F347=0),"N.M.",IF(ABS(H347/G347)&gt;=10,"N.M.",H347/(-G347)))),IF(H347=0,0,IF(OR(G347=0,F347=0),"N.M.",IF(ABS(H347/G347)&gt;=10,"N.M.",H347/G347))))</f>
        <v>-0.6089863202737336</v>
      </c>
      <c r="J347" s="115"/>
      <c r="K347" s="29">
        <v>44076759.136999995</v>
      </c>
      <c r="L347" s="29">
        <v>41251890.99899997</v>
      </c>
      <c r="M347" s="29">
        <f>+K347-L347</f>
        <v>2824868.1380000263</v>
      </c>
      <c r="N347" s="98">
        <f>IF(L347&lt;0,IF(M347=0,0,IF(OR(L347=0,K347=0),"N.M.",IF(ABS(M347/L347)&gt;=10,"N.M.",M347/(-L347)))),IF(M347=0,0,IF(OR(L347=0,K347=0),"N.M.",IF(ABS(M347/L347)&gt;=10,"N.M.",M347/L347))))</f>
        <v>0.06847851261093721</v>
      </c>
      <c r="O347" s="115"/>
      <c r="P347" s="29">
        <v>21032293.416999996</v>
      </c>
      <c r="Q347" s="29">
        <v>24494410.371999994</v>
      </c>
      <c r="R347" s="29">
        <f>+P347-Q347</f>
        <v>-3462116.954999998</v>
      </c>
      <c r="S347" s="98">
        <f>IF(Q347&lt;0,IF(R347=0,0,IF(OR(Q347=0,P347=0),"N.M.",IF(ABS(R347/Q347)&gt;=10,"N.M.",R347/(-Q347)))),IF(R347=0,0,IF(OR(Q347=0,P347=0),"N.M.",IF(ABS(R347/Q347)&gt;=10,"N.M.",R347/Q347))))</f>
        <v>-0.14134314328944236</v>
      </c>
      <c r="T347" s="115"/>
      <c r="U347" s="29">
        <v>83296616.13400002</v>
      </c>
      <c r="V347" s="29">
        <v>71309757.908</v>
      </c>
      <c r="W347" s="29">
        <f>+U347-V347</f>
        <v>11986858.226000011</v>
      </c>
      <c r="X347" s="98">
        <f>IF(V347&lt;0,IF(W347=0,0,IF(OR(V347=0,U347=0),"N.M.",IF(ABS(W347/V347)&gt;=10,"N.M.",W347/(-V347)))),IF(W347=0,0,IF(OR(V347=0,U347=0),"N.M.",IF(ABS(W347/V347)&gt;=10,"N.M.",W347/V347))))</f>
        <v>0.16809562362369548</v>
      </c>
    </row>
    <row r="348" spans="2:24" s="13" customFormat="1" ht="0.75" customHeight="1" hidden="1" outlineLevel="1">
      <c r="B348" s="11"/>
      <c r="C348" s="56"/>
      <c r="D348" s="29"/>
      <c r="E348" s="29"/>
      <c r="F348" s="29"/>
      <c r="G348" s="29"/>
      <c r="H348" s="29"/>
      <c r="I348" s="98"/>
      <c r="J348" s="115"/>
      <c r="K348" s="29"/>
      <c r="L348" s="29"/>
      <c r="M348" s="29"/>
      <c r="N348" s="98"/>
      <c r="O348" s="115"/>
      <c r="P348" s="29"/>
      <c r="Q348" s="29"/>
      <c r="R348" s="29"/>
      <c r="S348" s="98"/>
      <c r="T348" s="115"/>
      <c r="U348" s="29"/>
      <c r="V348" s="29"/>
      <c r="W348" s="29"/>
      <c r="X348" s="98"/>
    </row>
    <row r="349" spans="1:24" s="14" customFormat="1" ht="12.75" hidden="1" outlineLevel="2">
      <c r="A349" s="14" t="s">
        <v>1116</v>
      </c>
      <c r="B349" s="14" t="s">
        <v>1117</v>
      </c>
      <c r="C349" s="54" t="s">
        <v>36</v>
      </c>
      <c r="D349" s="15"/>
      <c r="E349" s="15"/>
      <c r="F349" s="15">
        <v>176499.83000000002</v>
      </c>
      <c r="G349" s="15">
        <v>32491.440000000002</v>
      </c>
      <c r="H349" s="90">
        <f aca="true" t="shared" si="120" ref="H349:H383">+F349-G349</f>
        <v>144008.39</v>
      </c>
      <c r="I349" s="103">
        <f aca="true" t="shared" si="121" ref="I349:I383">IF(G349&lt;0,IF(H349=0,0,IF(OR(G349=0,F349=0),"N.M.",IF(ABS(H349/G349)&gt;=10,"N.M.",H349/(-G349)))),IF(H349=0,0,IF(OR(G349=0,F349=0),"N.M.",IF(ABS(H349/G349)&gt;=10,"N.M.",H349/G349))))</f>
        <v>4.432194756526642</v>
      </c>
      <c r="J349" s="104"/>
      <c r="K349" s="15">
        <v>868548.01</v>
      </c>
      <c r="L349" s="15">
        <v>226143.76</v>
      </c>
      <c r="M349" s="90">
        <f aca="true" t="shared" si="122" ref="M349:M383">+K349-L349</f>
        <v>642404.25</v>
      </c>
      <c r="N349" s="103">
        <f aca="true" t="shared" si="123" ref="N349:N383">IF(L349&lt;0,IF(M349=0,0,IF(OR(L349=0,K349=0),"N.M.",IF(ABS(M349/L349)&gt;=10,"N.M.",M349/(-L349)))),IF(M349=0,0,IF(OR(L349=0,K349=0),"N.M.",IF(ABS(M349/L349)&gt;=10,"N.M.",M349/L349))))</f>
        <v>2.8406897010998664</v>
      </c>
      <c r="O349" s="104"/>
      <c r="P349" s="15">
        <v>523122.4</v>
      </c>
      <c r="Q349" s="15">
        <v>115482.34</v>
      </c>
      <c r="R349" s="90">
        <f aca="true" t="shared" si="124" ref="R349:R383">+P349-Q349</f>
        <v>407640.06000000006</v>
      </c>
      <c r="S349" s="103">
        <f aca="true" t="shared" si="125" ref="S349:S383">IF(Q349&lt;0,IF(R349=0,0,IF(OR(Q349=0,P349=0),"N.M.",IF(ABS(R349/Q349)&gt;=10,"N.M.",R349/(-Q349)))),IF(R349=0,0,IF(OR(Q349=0,P349=0),"N.M.",IF(ABS(R349/Q349)&gt;=10,"N.M.",R349/Q349))))</f>
        <v>3.529890890676445</v>
      </c>
      <c r="T349" s="104"/>
      <c r="U349" s="15">
        <v>1079061.445</v>
      </c>
      <c r="V349" s="15">
        <v>473336.29000000004</v>
      </c>
      <c r="W349" s="90">
        <f aca="true" t="shared" si="126" ref="W349:W383">+U349-V349</f>
        <v>605725.155</v>
      </c>
      <c r="X349" s="103">
        <f aca="true" t="shared" si="127" ref="X349:X383">IF(V349&lt;0,IF(W349=0,0,IF(OR(V349=0,U349=0),"N.M.",IF(ABS(W349/V349)&gt;=10,"N.M.",W349/(-V349)))),IF(W349=0,0,IF(OR(V349=0,U349=0),"N.M.",IF(ABS(W349/V349)&gt;=10,"N.M.",W349/V349))))</f>
        <v>1.2796930381146139</v>
      </c>
    </row>
    <row r="350" spans="1:24" s="14" customFormat="1" ht="12.75" hidden="1" outlineLevel="2">
      <c r="A350" s="14" t="s">
        <v>1118</v>
      </c>
      <c r="B350" s="14" t="s">
        <v>1119</v>
      </c>
      <c r="C350" s="54" t="s">
        <v>37</v>
      </c>
      <c r="D350" s="15"/>
      <c r="E350" s="15"/>
      <c r="F350" s="15">
        <v>89870.47</v>
      </c>
      <c r="G350" s="15">
        <v>23875.05</v>
      </c>
      <c r="H350" s="90">
        <f t="shared" si="120"/>
        <v>65995.42</v>
      </c>
      <c r="I350" s="103">
        <f t="shared" si="121"/>
        <v>2.7642002843973104</v>
      </c>
      <c r="J350" s="104"/>
      <c r="K350" s="15">
        <v>676531.68</v>
      </c>
      <c r="L350" s="15">
        <v>278608.51</v>
      </c>
      <c r="M350" s="90">
        <f t="shared" si="122"/>
        <v>397923.17000000004</v>
      </c>
      <c r="N350" s="103">
        <f t="shared" si="123"/>
        <v>1.4282520300618242</v>
      </c>
      <c r="O350" s="104"/>
      <c r="P350" s="15">
        <v>380390.13</v>
      </c>
      <c r="Q350" s="15">
        <v>119455.47</v>
      </c>
      <c r="R350" s="90">
        <f t="shared" si="124"/>
        <v>260934.66</v>
      </c>
      <c r="S350" s="103">
        <f t="shared" si="125"/>
        <v>2.1843676141410686</v>
      </c>
      <c r="T350" s="104"/>
      <c r="U350" s="15">
        <v>1118130.011</v>
      </c>
      <c r="V350" s="15">
        <v>923677.48</v>
      </c>
      <c r="W350" s="90">
        <f t="shared" si="126"/>
        <v>194452.53099999996</v>
      </c>
      <c r="X350" s="103">
        <f t="shared" si="127"/>
        <v>0.2105199436062899</v>
      </c>
    </row>
    <row r="351" spans="1:24" s="14" customFormat="1" ht="12.75" hidden="1" outlineLevel="2">
      <c r="A351" s="14" t="s">
        <v>1120</v>
      </c>
      <c r="B351" s="14" t="s">
        <v>1121</v>
      </c>
      <c r="C351" s="54" t="s">
        <v>38</v>
      </c>
      <c r="D351" s="15"/>
      <c r="E351" s="15"/>
      <c r="F351" s="15">
        <v>549295.02</v>
      </c>
      <c r="G351" s="15">
        <v>179416.78</v>
      </c>
      <c r="H351" s="90">
        <f t="shared" si="120"/>
        <v>369878.24</v>
      </c>
      <c r="I351" s="103">
        <f t="shared" si="121"/>
        <v>2.061558790654921</v>
      </c>
      <c r="J351" s="104"/>
      <c r="K351" s="15">
        <v>2896090.43</v>
      </c>
      <c r="L351" s="15">
        <v>5982853.74</v>
      </c>
      <c r="M351" s="90">
        <f t="shared" si="122"/>
        <v>-3086763.31</v>
      </c>
      <c r="N351" s="103">
        <f t="shared" si="123"/>
        <v>-0.5159349441158159</v>
      </c>
      <c r="O351" s="104"/>
      <c r="P351" s="15">
        <v>1569284.5899999999</v>
      </c>
      <c r="Q351" s="15">
        <v>3882825.48</v>
      </c>
      <c r="R351" s="90">
        <f t="shared" si="124"/>
        <v>-2313540.89</v>
      </c>
      <c r="S351" s="103">
        <f t="shared" si="125"/>
        <v>-0.5958395250872827</v>
      </c>
      <c r="T351" s="104"/>
      <c r="U351" s="15">
        <v>7334580.843</v>
      </c>
      <c r="V351" s="15">
        <v>10555492.92</v>
      </c>
      <c r="W351" s="90">
        <f t="shared" si="126"/>
        <v>-3220912.0769999996</v>
      </c>
      <c r="X351" s="103">
        <f t="shared" si="127"/>
        <v>-0.3051408495473653</v>
      </c>
    </row>
    <row r="352" spans="1:24" s="14" customFormat="1" ht="12.75" hidden="1" outlineLevel="2">
      <c r="A352" s="14" t="s">
        <v>1122</v>
      </c>
      <c r="B352" s="14" t="s">
        <v>1123</v>
      </c>
      <c r="C352" s="54" t="s">
        <v>39</v>
      </c>
      <c r="D352" s="15"/>
      <c r="E352" s="15"/>
      <c r="F352" s="15">
        <v>142771.24</v>
      </c>
      <c r="G352" s="15">
        <v>1134596.78</v>
      </c>
      <c r="H352" s="90">
        <f t="shared" si="120"/>
        <v>-991825.54</v>
      </c>
      <c r="I352" s="103">
        <f t="shared" si="121"/>
        <v>-0.874165657335992</v>
      </c>
      <c r="J352" s="104"/>
      <c r="K352" s="15">
        <v>599618.13</v>
      </c>
      <c r="L352" s="15">
        <v>3524657.63</v>
      </c>
      <c r="M352" s="90">
        <f t="shared" si="122"/>
        <v>-2925039.5</v>
      </c>
      <c r="N352" s="103">
        <f t="shared" si="123"/>
        <v>-0.8298790427483307</v>
      </c>
      <c r="O352" s="104"/>
      <c r="P352" s="15">
        <v>338818.87</v>
      </c>
      <c r="Q352" s="15">
        <v>2864271.41</v>
      </c>
      <c r="R352" s="90">
        <f t="shared" si="124"/>
        <v>-2525452.54</v>
      </c>
      <c r="S352" s="103">
        <f t="shared" si="125"/>
        <v>-0.8817085319439054</v>
      </c>
      <c r="T352" s="104"/>
      <c r="U352" s="15">
        <v>2173646.925</v>
      </c>
      <c r="V352" s="15">
        <v>4294485.13</v>
      </c>
      <c r="W352" s="90">
        <f t="shared" si="126"/>
        <v>-2120838.205</v>
      </c>
      <c r="X352" s="103">
        <f t="shared" si="127"/>
        <v>-0.49385156562411947</v>
      </c>
    </row>
    <row r="353" spans="1:24" s="14" customFormat="1" ht="12.75" hidden="1" outlineLevel="2">
      <c r="A353" s="14" t="s">
        <v>1124</v>
      </c>
      <c r="B353" s="14" t="s">
        <v>1125</v>
      </c>
      <c r="C353" s="54" t="s">
        <v>40</v>
      </c>
      <c r="D353" s="15"/>
      <c r="E353" s="15"/>
      <c r="F353" s="15">
        <v>88838.53</v>
      </c>
      <c r="G353" s="15">
        <v>55023.5</v>
      </c>
      <c r="H353" s="90">
        <f t="shared" si="120"/>
        <v>33815.03</v>
      </c>
      <c r="I353" s="103">
        <f t="shared" si="121"/>
        <v>0.6145561441929357</v>
      </c>
      <c r="J353" s="104"/>
      <c r="K353" s="15">
        <v>549035.1900000001</v>
      </c>
      <c r="L353" s="15">
        <v>282157.68</v>
      </c>
      <c r="M353" s="90">
        <f t="shared" si="122"/>
        <v>266877.51000000007</v>
      </c>
      <c r="N353" s="103">
        <f t="shared" si="123"/>
        <v>0.9458452805537673</v>
      </c>
      <c r="O353" s="104"/>
      <c r="P353" s="15">
        <v>300906.63</v>
      </c>
      <c r="Q353" s="15">
        <v>144654.32</v>
      </c>
      <c r="R353" s="90">
        <f t="shared" si="124"/>
        <v>156252.31</v>
      </c>
      <c r="S353" s="103">
        <f t="shared" si="125"/>
        <v>1.0801772805679084</v>
      </c>
      <c r="T353" s="104"/>
      <c r="U353" s="15">
        <v>958519.3670000001</v>
      </c>
      <c r="V353" s="15">
        <v>545469.8</v>
      </c>
      <c r="W353" s="90">
        <f t="shared" si="126"/>
        <v>413049.56700000004</v>
      </c>
      <c r="X353" s="103">
        <f t="shared" si="127"/>
        <v>0.7572363621230727</v>
      </c>
    </row>
    <row r="354" spans="1:24" s="14" customFormat="1" ht="12.75" hidden="1" outlineLevel="2">
      <c r="A354" s="14" t="s">
        <v>1126</v>
      </c>
      <c r="B354" s="14" t="s">
        <v>1127</v>
      </c>
      <c r="C354" s="54" t="s">
        <v>36</v>
      </c>
      <c r="D354" s="15"/>
      <c r="E354" s="15"/>
      <c r="F354" s="15">
        <v>12652.220000000001</v>
      </c>
      <c r="G354" s="15">
        <v>7348.400000000001</v>
      </c>
      <c r="H354" s="90">
        <f t="shared" si="120"/>
        <v>5303.820000000001</v>
      </c>
      <c r="I354" s="103">
        <f t="shared" si="121"/>
        <v>0.7217652822383104</v>
      </c>
      <c r="J354" s="104"/>
      <c r="K354" s="15">
        <v>70282.28</v>
      </c>
      <c r="L354" s="15">
        <v>57982.93</v>
      </c>
      <c r="M354" s="90">
        <f t="shared" si="122"/>
        <v>12299.349999999999</v>
      </c>
      <c r="N354" s="103">
        <f t="shared" si="123"/>
        <v>0.2121201877863019</v>
      </c>
      <c r="O354" s="104"/>
      <c r="P354" s="15">
        <v>37240.62</v>
      </c>
      <c r="Q354" s="15">
        <v>26708.100000000002</v>
      </c>
      <c r="R354" s="90">
        <f t="shared" si="124"/>
        <v>10532.52</v>
      </c>
      <c r="S354" s="103">
        <f t="shared" si="125"/>
        <v>0.3943567681714536</v>
      </c>
      <c r="T354" s="104"/>
      <c r="U354" s="15">
        <v>139753.82</v>
      </c>
      <c r="V354" s="15">
        <v>111615.42</v>
      </c>
      <c r="W354" s="90">
        <f t="shared" si="126"/>
        <v>28138.40000000001</v>
      </c>
      <c r="X354" s="103">
        <f t="shared" si="127"/>
        <v>0.2521013673558726</v>
      </c>
    </row>
    <row r="355" spans="1:24" s="14" customFormat="1" ht="12.75" hidden="1" outlineLevel="2">
      <c r="A355" s="14" t="s">
        <v>1128</v>
      </c>
      <c r="B355" s="14" t="s">
        <v>1129</v>
      </c>
      <c r="C355" s="54" t="s">
        <v>37</v>
      </c>
      <c r="D355" s="15"/>
      <c r="E355" s="15"/>
      <c r="F355" s="15">
        <v>-686.48</v>
      </c>
      <c r="G355" s="15">
        <v>-157.08</v>
      </c>
      <c r="H355" s="90">
        <f t="shared" si="120"/>
        <v>-529.4</v>
      </c>
      <c r="I355" s="103">
        <f t="shared" si="121"/>
        <v>-3.370257193786605</v>
      </c>
      <c r="J355" s="104"/>
      <c r="K355" s="15">
        <v>5901.400000000001</v>
      </c>
      <c r="L355" s="15">
        <v>14548.710000000001</v>
      </c>
      <c r="M355" s="90">
        <f t="shared" si="122"/>
        <v>-8647.310000000001</v>
      </c>
      <c r="N355" s="103">
        <f t="shared" si="123"/>
        <v>-0.5943695351684102</v>
      </c>
      <c r="O355" s="104"/>
      <c r="P355" s="15">
        <v>2190.69</v>
      </c>
      <c r="Q355" s="15">
        <v>7214.35</v>
      </c>
      <c r="R355" s="90">
        <f t="shared" si="124"/>
        <v>-5023.66</v>
      </c>
      <c r="S355" s="103">
        <f t="shared" si="125"/>
        <v>-0.6963427058570765</v>
      </c>
      <c r="T355" s="104"/>
      <c r="U355" s="15">
        <v>24225.9</v>
      </c>
      <c r="V355" s="15">
        <v>22635.99</v>
      </c>
      <c r="W355" s="90">
        <f t="shared" si="126"/>
        <v>1589.9099999999999</v>
      </c>
      <c r="X355" s="103">
        <f t="shared" si="127"/>
        <v>0.07023814730435911</v>
      </c>
    </row>
    <row r="356" spans="1:24" s="14" customFormat="1" ht="12.75" hidden="1" outlineLevel="2">
      <c r="A356" s="14" t="s">
        <v>1130</v>
      </c>
      <c r="B356" s="14" t="s">
        <v>1131</v>
      </c>
      <c r="C356" s="54" t="s">
        <v>41</v>
      </c>
      <c r="D356" s="15"/>
      <c r="E356" s="15"/>
      <c r="F356" s="15">
        <v>4367.65</v>
      </c>
      <c r="G356" s="15">
        <v>3309.51</v>
      </c>
      <c r="H356" s="90">
        <f t="shared" si="120"/>
        <v>1058.1399999999994</v>
      </c>
      <c r="I356" s="103">
        <f t="shared" si="121"/>
        <v>0.31972708950871864</v>
      </c>
      <c r="J356" s="104"/>
      <c r="K356" s="15">
        <v>26239.59</v>
      </c>
      <c r="L356" s="15">
        <v>22793.420000000002</v>
      </c>
      <c r="M356" s="90">
        <f t="shared" si="122"/>
        <v>3446.1699999999983</v>
      </c>
      <c r="N356" s="103">
        <f t="shared" si="123"/>
        <v>0.15119144033672866</v>
      </c>
      <c r="O356" s="104"/>
      <c r="P356" s="15">
        <v>12702.94</v>
      </c>
      <c r="Q356" s="15">
        <v>10290.52</v>
      </c>
      <c r="R356" s="90">
        <f t="shared" si="124"/>
        <v>2412.42</v>
      </c>
      <c r="S356" s="103">
        <f t="shared" si="125"/>
        <v>0.23443130181953875</v>
      </c>
      <c r="T356" s="104"/>
      <c r="U356" s="15">
        <v>51107.03</v>
      </c>
      <c r="V356" s="15">
        <v>44352.54</v>
      </c>
      <c r="W356" s="90">
        <f t="shared" si="126"/>
        <v>6754.489999999998</v>
      </c>
      <c r="X356" s="103">
        <f t="shared" si="127"/>
        <v>0.15229093981990655</v>
      </c>
    </row>
    <row r="357" spans="1:24" s="14" customFormat="1" ht="12.75" hidden="1" outlineLevel="2">
      <c r="A357" s="14" t="s">
        <v>1132</v>
      </c>
      <c r="B357" s="14" t="s">
        <v>1133</v>
      </c>
      <c r="C357" s="54" t="s">
        <v>42</v>
      </c>
      <c r="D357" s="15"/>
      <c r="E357" s="15"/>
      <c r="F357" s="15">
        <v>23129.07</v>
      </c>
      <c r="G357" s="15">
        <v>15969.970000000001</v>
      </c>
      <c r="H357" s="90">
        <f t="shared" si="120"/>
        <v>7159.0999999999985</v>
      </c>
      <c r="I357" s="103">
        <f t="shared" si="121"/>
        <v>0.448285125144255</v>
      </c>
      <c r="J357" s="104"/>
      <c r="K357" s="15">
        <v>124502.72</v>
      </c>
      <c r="L357" s="15">
        <v>106342.04000000001</v>
      </c>
      <c r="M357" s="90">
        <f t="shared" si="122"/>
        <v>18160.679999999993</v>
      </c>
      <c r="N357" s="103">
        <f t="shared" si="123"/>
        <v>0.17077611074604165</v>
      </c>
      <c r="O357" s="104"/>
      <c r="P357" s="15">
        <v>61124.22</v>
      </c>
      <c r="Q357" s="15">
        <v>51208.19</v>
      </c>
      <c r="R357" s="90">
        <f t="shared" si="124"/>
        <v>9916.029999999999</v>
      </c>
      <c r="S357" s="103">
        <f t="shared" si="125"/>
        <v>0.1936414858638823</v>
      </c>
      <c r="T357" s="104"/>
      <c r="U357" s="15">
        <v>270506.61</v>
      </c>
      <c r="V357" s="15">
        <v>230012.04</v>
      </c>
      <c r="W357" s="90">
        <f t="shared" si="126"/>
        <v>40494.56999999998</v>
      </c>
      <c r="X357" s="103">
        <f t="shared" si="127"/>
        <v>0.1760541317750148</v>
      </c>
    </row>
    <row r="358" spans="1:24" s="14" customFormat="1" ht="12.75" hidden="1" outlineLevel="2">
      <c r="A358" s="14" t="s">
        <v>1134</v>
      </c>
      <c r="B358" s="14" t="s">
        <v>1135</v>
      </c>
      <c r="C358" s="54" t="s">
        <v>43</v>
      </c>
      <c r="D358" s="15"/>
      <c r="E358" s="15"/>
      <c r="F358" s="15">
        <v>26362.7</v>
      </c>
      <c r="G358" s="15">
        <v>18704.64</v>
      </c>
      <c r="H358" s="90">
        <f t="shared" si="120"/>
        <v>7658.060000000001</v>
      </c>
      <c r="I358" s="103">
        <f t="shared" si="121"/>
        <v>0.409420336344351</v>
      </c>
      <c r="J358" s="104"/>
      <c r="K358" s="15">
        <v>131849.17</v>
      </c>
      <c r="L358" s="15">
        <v>101197.59</v>
      </c>
      <c r="M358" s="90">
        <f t="shared" si="122"/>
        <v>30651.580000000016</v>
      </c>
      <c r="N358" s="103">
        <f t="shared" si="123"/>
        <v>0.30288843835115065</v>
      </c>
      <c r="O358" s="104"/>
      <c r="P358" s="15">
        <v>68854.51</v>
      </c>
      <c r="Q358" s="15">
        <v>52648.8</v>
      </c>
      <c r="R358" s="90">
        <f t="shared" si="124"/>
        <v>16205.709999999992</v>
      </c>
      <c r="S358" s="103">
        <f t="shared" si="125"/>
        <v>0.307807775295923</v>
      </c>
      <c r="T358" s="104"/>
      <c r="U358" s="15">
        <v>240042.31</v>
      </c>
      <c r="V358" s="15">
        <v>207915.49</v>
      </c>
      <c r="W358" s="90">
        <f t="shared" si="126"/>
        <v>32126.820000000007</v>
      </c>
      <c r="X358" s="103">
        <f t="shared" si="127"/>
        <v>0.1545186460133394</v>
      </c>
    </row>
    <row r="359" spans="1:24" s="14" customFormat="1" ht="12.75" hidden="1" outlineLevel="2">
      <c r="A359" s="14" t="s">
        <v>1136</v>
      </c>
      <c r="B359" s="14" t="s">
        <v>1137</v>
      </c>
      <c r="C359" s="54" t="s">
        <v>44</v>
      </c>
      <c r="D359" s="15"/>
      <c r="E359" s="15"/>
      <c r="F359" s="15">
        <v>-253470.86000000002</v>
      </c>
      <c r="G359" s="15">
        <v>60967.31</v>
      </c>
      <c r="H359" s="90">
        <f t="shared" si="120"/>
        <v>-314438.17000000004</v>
      </c>
      <c r="I359" s="103">
        <f t="shared" si="121"/>
        <v>-5.15748800463724</v>
      </c>
      <c r="J359" s="104"/>
      <c r="K359" s="15">
        <v>374478.38</v>
      </c>
      <c r="L359" s="15">
        <v>302796.04</v>
      </c>
      <c r="M359" s="90">
        <f t="shared" si="122"/>
        <v>71682.34000000003</v>
      </c>
      <c r="N359" s="103">
        <f t="shared" si="123"/>
        <v>0.23673473404738063</v>
      </c>
      <c r="O359" s="104"/>
      <c r="P359" s="15">
        <v>168590.13</v>
      </c>
      <c r="Q359" s="15">
        <v>141697.58000000002</v>
      </c>
      <c r="R359" s="90">
        <f t="shared" si="124"/>
        <v>26892.54999999999</v>
      </c>
      <c r="S359" s="103">
        <f t="shared" si="125"/>
        <v>0.18978835065496522</v>
      </c>
      <c r="T359" s="104"/>
      <c r="U359" s="15">
        <v>682919.604</v>
      </c>
      <c r="V359" s="15">
        <v>722120.49</v>
      </c>
      <c r="W359" s="90">
        <f t="shared" si="126"/>
        <v>-39200.88599999994</v>
      </c>
      <c r="X359" s="103">
        <f t="shared" si="127"/>
        <v>-0.054285796543454876</v>
      </c>
    </row>
    <row r="360" spans="1:24" s="14" customFormat="1" ht="12.75" hidden="1" outlineLevel="2">
      <c r="A360" s="14" t="s">
        <v>1138</v>
      </c>
      <c r="B360" s="14" t="s">
        <v>1139</v>
      </c>
      <c r="C360" s="54" t="s">
        <v>45</v>
      </c>
      <c r="D360" s="15"/>
      <c r="E360" s="15"/>
      <c r="F360" s="15">
        <v>121171.09</v>
      </c>
      <c r="G360" s="15">
        <v>74345.92</v>
      </c>
      <c r="H360" s="90">
        <f t="shared" si="120"/>
        <v>46825.17</v>
      </c>
      <c r="I360" s="103">
        <f t="shared" si="121"/>
        <v>0.6298283752491058</v>
      </c>
      <c r="J360" s="104"/>
      <c r="K360" s="15">
        <v>583294.96</v>
      </c>
      <c r="L360" s="15">
        <v>678027.78</v>
      </c>
      <c r="M360" s="90">
        <f t="shared" si="122"/>
        <v>-94732.82000000007</v>
      </c>
      <c r="N360" s="103">
        <f t="shared" si="123"/>
        <v>-0.13971819856702636</v>
      </c>
      <c r="O360" s="104"/>
      <c r="P360" s="15">
        <v>230108.80000000002</v>
      </c>
      <c r="Q360" s="15">
        <v>293460.81</v>
      </c>
      <c r="R360" s="90">
        <f t="shared" si="124"/>
        <v>-63352.00999999998</v>
      </c>
      <c r="S360" s="103">
        <f t="shared" si="125"/>
        <v>-0.21587894478993627</v>
      </c>
      <c r="T360" s="104"/>
      <c r="U360" s="15">
        <v>1417015.18</v>
      </c>
      <c r="V360" s="15">
        <v>1783976.85</v>
      </c>
      <c r="W360" s="90">
        <f t="shared" si="126"/>
        <v>-366961.67000000016</v>
      </c>
      <c r="X360" s="103">
        <f t="shared" si="127"/>
        <v>-0.20569867260329086</v>
      </c>
    </row>
    <row r="361" spans="1:24" s="14" customFormat="1" ht="12.75" hidden="1" outlineLevel="2">
      <c r="A361" s="14" t="s">
        <v>1140</v>
      </c>
      <c r="B361" s="14" t="s">
        <v>1141</v>
      </c>
      <c r="C361" s="54" t="s">
        <v>46</v>
      </c>
      <c r="D361" s="15"/>
      <c r="E361" s="15"/>
      <c r="F361" s="15">
        <v>0</v>
      </c>
      <c r="G361" s="15">
        <v>0</v>
      </c>
      <c r="H361" s="90">
        <f t="shared" si="120"/>
        <v>0</v>
      </c>
      <c r="I361" s="103">
        <f t="shared" si="121"/>
        <v>0</v>
      </c>
      <c r="J361" s="104"/>
      <c r="K361" s="15">
        <v>0</v>
      </c>
      <c r="L361" s="15">
        <v>-1.86</v>
      </c>
      <c r="M361" s="90">
        <f t="shared" si="122"/>
        <v>1.86</v>
      </c>
      <c r="N361" s="103" t="str">
        <f t="shared" si="123"/>
        <v>N.M.</v>
      </c>
      <c r="O361" s="104"/>
      <c r="P361" s="15">
        <v>0</v>
      </c>
      <c r="Q361" s="15">
        <v>0</v>
      </c>
      <c r="R361" s="90">
        <f t="shared" si="124"/>
        <v>0</v>
      </c>
      <c r="S361" s="103">
        <f t="shared" si="125"/>
        <v>0</v>
      </c>
      <c r="T361" s="104"/>
      <c r="U361" s="15">
        <v>0</v>
      </c>
      <c r="V361" s="15">
        <v>109.85000000000001</v>
      </c>
      <c r="W361" s="90">
        <f t="shared" si="126"/>
        <v>-109.85000000000001</v>
      </c>
      <c r="X361" s="103" t="str">
        <f t="shared" si="127"/>
        <v>N.M.</v>
      </c>
    </row>
    <row r="362" spans="1:24" s="14" customFormat="1" ht="12.75" hidden="1" outlineLevel="2">
      <c r="A362" s="14" t="s">
        <v>1142</v>
      </c>
      <c r="B362" s="14" t="s">
        <v>1143</v>
      </c>
      <c r="C362" s="54" t="s">
        <v>47</v>
      </c>
      <c r="D362" s="15"/>
      <c r="E362" s="15"/>
      <c r="F362" s="15">
        <v>0</v>
      </c>
      <c r="G362" s="15">
        <v>0</v>
      </c>
      <c r="H362" s="90">
        <f t="shared" si="120"/>
        <v>0</v>
      </c>
      <c r="I362" s="103">
        <f t="shared" si="121"/>
        <v>0</v>
      </c>
      <c r="J362" s="104"/>
      <c r="K362" s="15">
        <v>21912.06</v>
      </c>
      <c r="L362" s="15">
        <v>0</v>
      </c>
      <c r="M362" s="90">
        <f t="shared" si="122"/>
        <v>21912.06</v>
      </c>
      <c r="N362" s="103" t="str">
        <f t="shared" si="123"/>
        <v>N.M.</v>
      </c>
      <c r="O362" s="104"/>
      <c r="P362" s="15">
        <v>-2966.86</v>
      </c>
      <c r="Q362" s="15">
        <v>0</v>
      </c>
      <c r="R362" s="90">
        <f t="shared" si="124"/>
        <v>-2966.86</v>
      </c>
      <c r="S362" s="103" t="str">
        <f t="shared" si="125"/>
        <v>N.M.</v>
      </c>
      <c r="T362" s="104"/>
      <c r="U362" s="15">
        <v>25702.25</v>
      </c>
      <c r="V362" s="15">
        <v>543.95</v>
      </c>
      <c r="W362" s="90">
        <f t="shared" si="126"/>
        <v>25158.3</v>
      </c>
      <c r="X362" s="103" t="str">
        <f t="shared" si="127"/>
        <v>N.M.</v>
      </c>
    </row>
    <row r="363" spans="1:24" s="14" customFormat="1" ht="12.75" hidden="1" outlineLevel="2">
      <c r="A363" s="14" t="s">
        <v>1144</v>
      </c>
      <c r="B363" s="14" t="s">
        <v>1145</v>
      </c>
      <c r="C363" s="54" t="s">
        <v>36</v>
      </c>
      <c r="D363" s="15"/>
      <c r="E363" s="15"/>
      <c r="F363" s="15">
        <v>9.950000000000001</v>
      </c>
      <c r="G363" s="15">
        <v>278.72</v>
      </c>
      <c r="H363" s="90">
        <f t="shared" si="120"/>
        <v>-268.77000000000004</v>
      </c>
      <c r="I363" s="103">
        <f t="shared" si="121"/>
        <v>-0.9643010907003444</v>
      </c>
      <c r="J363" s="104"/>
      <c r="K363" s="15">
        <v>83.56</v>
      </c>
      <c r="L363" s="15">
        <v>2052.77</v>
      </c>
      <c r="M363" s="90">
        <f t="shared" si="122"/>
        <v>-1969.21</v>
      </c>
      <c r="N363" s="103">
        <f t="shared" si="123"/>
        <v>-0.9592940270950959</v>
      </c>
      <c r="O363" s="104"/>
      <c r="P363" s="15">
        <v>70.46000000000001</v>
      </c>
      <c r="Q363" s="15">
        <v>453.09000000000003</v>
      </c>
      <c r="R363" s="90">
        <f t="shared" si="124"/>
        <v>-382.63</v>
      </c>
      <c r="S363" s="103">
        <f t="shared" si="125"/>
        <v>-0.8444900571630359</v>
      </c>
      <c r="T363" s="104"/>
      <c r="U363" s="15">
        <v>510.65000000000003</v>
      </c>
      <c r="V363" s="15">
        <v>2225.99</v>
      </c>
      <c r="W363" s="90">
        <f t="shared" si="126"/>
        <v>-1715.3399999999997</v>
      </c>
      <c r="X363" s="103">
        <f t="shared" si="127"/>
        <v>-0.77059645371273</v>
      </c>
    </row>
    <row r="364" spans="1:24" s="14" customFormat="1" ht="12.75" hidden="1" outlineLevel="2">
      <c r="A364" s="14" t="s">
        <v>1146</v>
      </c>
      <c r="B364" s="14" t="s">
        <v>1147</v>
      </c>
      <c r="C364" s="54" t="s">
        <v>37</v>
      </c>
      <c r="D364" s="15"/>
      <c r="E364" s="15"/>
      <c r="F364" s="15">
        <v>-175</v>
      </c>
      <c r="G364" s="15">
        <v>1394.25</v>
      </c>
      <c r="H364" s="90">
        <f t="shared" si="120"/>
        <v>-1569.25</v>
      </c>
      <c r="I364" s="103">
        <f t="shared" si="121"/>
        <v>-1.1255155101308947</v>
      </c>
      <c r="J364" s="104"/>
      <c r="K364" s="15">
        <v>3431.2400000000002</v>
      </c>
      <c r="L364" s="15">
        <v>6467.05</v>
      </c>
      <c r="M364" s="90">
        <f t="shared" si="122"/>
        <v>-3035.81</v>
      </c>
      <c r="N364" s="103">
        <f t="shared" si="123"/>
        <v>-0.46942732776149865</v>
      </c>
      <c r="O364" s="104"/>
      <c r="P364" s="15">
        <v>1935.15</v>
      </c>
      <c r="Q364" s="15">
        <v>1223.6000000000001</v>
      </c>
      <c r="R364" s="90">
        <f t="shared" si="124"/>
        <v>711.55</v>
      </c>
      <c r="S364" s="103">
        <f t="shared" si="125"/>
        <v>0.5815217391304347</v>
      </c>
      <c r="T364" s="104"/>
      <c r="U364" s="15">
        <v>9195.23</v>
      </c>
      <c r="V364" s="15">
        <v>16553.72</v>
      </c>
      <c r="W364" s="90">
        <f t="shared" si="126"/>
        <v>-7358.490000000002</v>
      </c>
      <c r="X364" s="103">
        <f t="shared" si="127"/>
        <v>-0.44452183557532693</v>
      </c>
    </row>
    <row r="365" spans="1:24" s="14" customFormat="1" ht="12.75" hidden="1" outlineLevel="2">
      <c r="A365" s="14" t="s">
        <v>1148</v>
      </c>
      <c r="B365" s="14" t="s">
        <v>1149</v>
      </c>
      <c r="C365" s="54" t="s">
        <v>44</v>
      </c>
      <c r="D365" s="15"/>
      <c r="E365" s="15"/>
      <c r="F365" s="15">
        <v>151450.63</v>
      </c>
      <c r="G365" s="15">
        <v>65180.340000000004</v>
      </c>
      <c r="H365" s="90">
        <f t="shared" si="120"/>
        <v>86270.29000000001</v>
      </c>
      <c r="I365" s="103">
        <f t="shared" si="121"/>
        <v>1.3235630559766949</v>
      </c>
      <c r="J365" s="104"/>
      <c r="K365" s="15">
        <v>430043.81</v>
      </c>
      <c r="L365" s="15">
        <v>358108.58</v>
      </c>
      <c r="M365" s="90">
        <f t="shared" si="122"/>
        <v>71935.22999999998</v>
      </c>
      <c r="N365" s="103">
        <f t="shared" si="123"/>
        <v>0.200875471902963</v>
      </c>
      <c r="O365" s="104"/>
      <c r="P365" s="15">
        <v>296309.9</v>
      </c>
      <c r="Q365" s="15">
        <v>124772.37</v>
      </c>
      <c r="R365" s="90">
        <f t="shared" si="124"/>
        <v>171537.53000000003</v>
      </c>
      <c r="S365" s="103">
        <f t="shared" si="125"/>
        <v>1.3748038127351434</v>
      </c>
      <c r="T365" s="104"/>
      <c r="U365" s="15">
        <v>624825.33</v>
      </c>
      <c r="V365" s="15">
        <v>976855.05</v>
      </c>
      <c r="W365" s="90">
        <f t="shared" si="126"/>
        <v>-352029.7200000001</v>
      </c>
      <c r="X365" s="103">
        <f t="shared" si="127"/>
        <v>-0.3603704766638613</v>
      </c>
    </row>
    <row r="366" spans="1:24" s="14" customFormat="1" ht="12.75" hidden="1" outlineLevel="2">
      <c r="A366" s="14" t="s">
        <v>1150</v>
      </c>
      <c r="B366" s="14" t="s">
        <v>1151</v>
      </c>
      <c r="C366" s="54" t="s">
        <v>45</v>
      </c>
      <c r="D366" s="15"/>
      <c r="E366" s="15"/>
      <c r="F366" s="15">
        <v>3120441.69</v>
      </c>
      <c r="G366" s="15">
        <v>1219061.28</v>
      </c>
      <c r="H366" s="90">
        <f t="shared" si="120"/>
        <v>1901380.41</v>
      </c>
      <c r="I366" s="103">
        <f t="shared" si="121"/>
        <v>1.559708639093188</v>
      </c>
      <c r="J366" s="104"/>
      <c r="K366" s="15">
        <v>15375645.55</v>
      </c>
      <c r="L366" s="15">
        <v>5945384.26</v>
      </c>
      <c r="M366" s="90">
        <f t="shared" si="122"/>
        <v>9430261.290000001</v>
      </c>
      <c r="N366" s="103">
        <f t="shared" si="123"/>
        <v>1.5861483257601925</v>
      </c>
      <c r="O366" s="104"/>
      <c r="P366" s="15">
        <v>9597274.49</v>
      </c>
      <c r="Q366" s="15">
        <v>2528563.41</v>
      </c>
      <c r="R366" s="90">
        <f t="shared" si="124"/>
        <v>7068711.08</v>
      </c>
      <c r="S366" s="103">
        <f t="shared" si="125"/>
        <v>2.795544320559475</v>
      </c>
      <c r="T366" s="104"/>
      <c r="U366" s="15">
        <v>29689348.25</v>
      </c>
      <c r="V366" s="15">
        <v>7692333.581</v>
      </c>
      <c r="W366" s="90">
        <f t="shared" si="126"/>
        <v>21997014.669</v>
      </c>
      <c r="X366" s="103">
        <f t="shared" si="127"/>
        <v>2.8596022828927286</v>
      </c>
    </row>
    <row r="367" spans="1:24" s="14" customFormat="1" ht="12.75" hidden="1" outlineLevel="2">
      <c r="A367" s="14" t="s">
        <v>1152</v>
      </c>
      <c r="B367" s="14" t="s">
        <v>1153</v>
      </c>
      <c r="C367" s="54" t="s">
        <v>48</v>
      </c>
      <c r="D367" s="15"/>
      <c r="E367" s="15"/>
      <c r="F367" s="15">
        <v>19453.18</v>
      </c>
      <c r="G367" s="15">
        <v>14390.43</v>
      </c>
      <c r="H367" s="90">
        <f t="shared" si="120"/>
        <v>5062.75</v>
      </c>
      <c r="I367" s="103">
        <f t="shared" si="121"/>
        <v>0.35181367061303936</v>
      </c>
      <c r="J367" s="104"/>
      <c r="K367" s="15">
        <v>113736.19</v>
      </c>
      <c r="L367" s="15">
        <v>105622.27</v>
      </c>
      <c r="M367" s="90">
        <f t="shared" si="122"/>
        <v>8113.919999999998</v>
      </c>
      <c r="N367" s="103">
        <f t="shared" si="123"/>
        <v>0.0768201630205448</v>
      </c>
      <c r="O367" s="104"/>
      <c r="P367" s="15">
        <v>53761.14</v>
      </c>
      <c r="Q367" s="15">
        <v>49705.39</v>
      </c>
      <c r="R367" s="90">
        <f t="shared" si="124"/>
        <v>4055.75</v>
      </c>
      <c r="S367" s="103">
        <f t="shared" si="125"/>
        <v>0.08159577864694352</v>
      </c>
      <c r="T367" s="104"/>
      <c r="U367" s="15">
        <v>241900.71000000002</v>
      </c>
      <c r="V367" s="15">
        <v>185965.33000000002</v>
      </c>
      <c r="W367" s="90">
        <f t="shared" si="126"/>
        <v>55935.380000000005</v>
      </c>
      <c r="X367" s="103">
        <f t="shared" si="127"/>
        <v>0.30078391493726275</v>
      </c>
    </row>
    <row r="368" spans="1:24" s="14" customFormat="1" ht="12.75" hidden="1" outlineLevel="2">
      <c r="A368" s="14" t="s">
        <v>1154</v>
      </c>
      <c r="B368" s="14" t="s">
        <v>1155</v>
      </c>
      <c r="C368" s="54" t="s">
        <v>49</v>
      </c>
      <c r="D368" s="15"/>
      <c r="E368" s="15"/>
      <c r="F368" s="15">
        <v>391537</v>
      </c>
      <c r="G368" s="15">
        <v>0</v>
      </c>
      <c r="H368" s="90">
        <f t="shared" si="120"/>
        <v>391537</v>
      </c>
      <c r="I368" s="103" t="str">
        <f t="shared" si="121"/>
        <v>N.M.</v>
      </c>
      <c r="J368" s="104"/>
      <c r="K368" s="15">
        <v>2349222</v>
      </c>
      <c r="L368" s="15">
        <v>0</v>
      </c>
      <c r="M368" s="90">
        <f t="shared" si="122"/>
        <v>2349222</v>
      </c>
      <c r="N368" s="103" t="str">
        <f t="shared" si="123"/>
        <v>N.M.</v>
      </c>
      <c r="O368" s="104"/>
      <c r="P368" s="15">
        <v>1174611</v>
      </c>
      <c r="Q368" s="15">
        <v>0</v>
      </c>
      <c r="R368" s="90">
        <f t="shared" si="124"/>
        <v>1174611</v>
      </c>
      <c r="S368" s="103" t="str">
        <f t="shared" si="125"/>
        <v>N.M.</v>
      </c>
      <c r="T368" s="104"/>
      <c r="U368" s="15">
        <v>4698430</v>
      </c>
      <c r="V368" s="15">
        <v>0</v>
      </c>
      <c r="W368" s="90">
        <f t="shared" si="126"/>
        <v>4698430</v>
      </c>
      <c r="X368" s="103" t="str">
        <f t="shared" si="127"/>
        <v>N.M.</v>
      </c>
    </row>
    <row r="369" spans="1:24" s="14" customFormat="1" ht="12.75" hidden="1" outlineLevel="2">
      <c r="A369" s="14" t="s">
        <v>1156</v>
      </c>
      <c r="B369" s="14" t="s">
        <v>1157</v>
      </c>
      <c r="C369" s="54" t="s">
        <v>50</v>
      </c>
      <c r="D369" s="15"/>
      <c r="E369" s="15"/>
      <c r="F369" s="15">
        <v>0</v>
      </c>
      <c r="G369" s="15">
        <v>0</v>
      </c>
      <c r="H369" s="90">
        <f t="shared" si="120"/>
        <v>0</v>
      </c>
      <c r="I369" s="103">
        <f t="shared" si="121"/>
        <v>0</v>
      </c>
      <c r="J369" s="104"/>
      <c r="K369" s="15">
        <v>0</v>
      </c>
      <c r="L369" s="15">
        <v>0</v>
      </c>
      <c r="M369" s="90">
        <f t="shared" si="122"/>
        <v>0</v>
      </c>
      <c r="N369" s="103">
        <f t="shared" si="123"/>
        <v>0</v>
      </c>
      <c r="O369" s="104"/>
      <c r="P369" s="15">
        <v>0</v>
      </c>
      <c r="Q369" s="15">
        <v>0</v>
      </c>
      <c r="R369" s="90">
        <f t="shared" si="124"/>
        <v>0</v>
      </c>
      <c r="S369" s="103">
        <f t="shared" si="125"/>
        <v>0</v>
      </c>
      <c r="T369" s="104"/>
      <c r="U369" s="15">
        <v>30106.63</v>
      </c>
      <c r="V369" s="15">
        <v>0</v>
      </c>
      <c r="W369" s="90">
        <f t="shared" si="126"/>
        <v>30106.63</v>
      </c>
      <c r="X369" s="103" t="str">
        <f t="shared" si="127"/>
        <v>N.M.</v>
      </c>
    </row>
    <row r="370" spans="1:24" s="14" customFormat="1" ht="12.75" hidden="1" outlineLevel="2">
      <c r="A370" s="14" t="s">
        <v>1158</v>
      </c>
      <c r="B370" s="14" t="s">
        <v>1159</v>
      </c>
      <c r="C370" s="54" t="s">
        <v>46</v>
      </c>
      <c r="D370" s="15"/>
      <c r="E370" s="15"/>
      <c r="F370" s="15">
        <v>10740.210000000001</v>
      </c>
      <c r="G370" s="15">
        <v>3748.52</v>
      </c>
      <c r="H370" s="90">
        <f t="shared" si="120"/>
        <v>6991.6900000000005</v>
      </c>
      <c r="I370" s="103">
        <f t="shared" si="121"/>
        <v>1.8651867937212554</v>
      </c>
      <c r="J370" s="104"/>
      <c r="K370" s="15">
        <v>36040.450000000004</v>
      </c>
      <c r="L370" s="15">
        <v>82392.22</v>
      </c>
      <c r="M370" s="90">
        <f t="shared" si="122"/>
        <v>-46351.77</v>
      </c>
      <c r="N370" s="103">
        <f t="shared" si="123"/>
        <v>-0.5625745974559248</v>
      </c>
      <c r="O370" s="104"/>
      <c r="P370" s="15">
        <v>14624.66</v>
      </c>
      <c r="Q370" s="15">
        <v>34360.93</v>
      </c>
      <c r="R370" s="90">
        <f t="shared" si="124"/>
        <v>-19736.27</v>
      </c>
      <c r="S370" s="103">
        <f t="shared" si="125"/>
        <v>-0.5743811357841595</v>
      </c>
      <c r="T370" s="104"/>
      <c r="U370" s="15">
        <v>67756.13</v>
      </c>
      <c r="V370" s="15">
        <v>179248.93</v>
      </c>
      <c r="W370" s="90">
        <f t="shared" si="126"/>
        <v>-111492.79999999999</v>
      </c>
      <c r="X370" s="103">
        <f t="shared" si="127"/>
        <v>-0.6219998077533851</v>
      </c>
    </row>
    <row r="371" spans="1:24" s="14" customFormat="1" ht="12.75" hidden="1" outlineLevel="2">
      <c r="A371" s="14" t="s">
        <v>1160</v>
      </c>
      <c r="B371" s="14" t="s">
        <v>1161</v>
      </c>
      <c r="C371" s="54" t="s">
        <v>51</v>
      </c>
      <c r="D371" s="15"/>
      <c r="E371" s="15"/>
      <c r="F371" s="15">
        <v>17006</v>
      </c>
      <c r="G371" s="15">
        <v>19686.11</v>
      </c>
      <c r="H371" s="90">
        <f t="shared" si="120"/>
        <v>-2680.1100000000006</v>
      </c>
      <c r="I371" s="103">
        <f t="shared" si="121"/>
        <v>-0.13614218349892387</v>
      </c>
      <c r="J371" s="104"/>
      <c r="K371" s="15">
        <v>67997.96</v>
      </c>
      <c r="L371" s="15">
        <v>56264.48</v>
      </c>
      <c r="M371" s="90">
        <f t="shared" si="122"/>
        <v>11733.480000000003</v>
      </c>
      <c r="N371" s="103">
        <f t="shared" si="123"/>
        <v>0.20854151677932511</v>
      </c>
      <c r="O371" s="104"/>
      <c r="P371" s="15">
        <v>39121.41</v>
      </c>
      <c r="Q371" s="15">
        <v>41227.53</v>
      </c>
      <c r="R371" s="90">
        <f t="shared" si="124"/>
        <v>-2106.1199999999953</v>
      </c>
      <c r="S371" s="103">
        <f t="shared" si="125"/>
        <v>-0.051085282091844826</v>
      </c>
      <c r="T371" s="104"/>
      <c r="U371" s="15">
        <v>120567.1</v>
      </c>
      <c r="V371" s="15">
        <v>44391.48</v>
      </c>
      <c r="W371" s="90">
        <f t="shared" si="126"/>
        <v>76175.62</v>
      </c>
      <c r="X371" s="103">
        <f t="shared" si="127"/>
        <v>1.7159964029133516</v>
      </c>
    </row>
    <row r="372" spans="1:24" s="14" customFormat="1" ht="12.75" hidden="1" outlineLevel="2">
      <c r="A372" s="14" t="s">
        <v>1162</v>
      </c>
      <c r="B372" s="14" t="s">
        <v>1163</v>
      </c>
      <c r="C372" s="54" t="s">
        <v>52</v>
      </c>
      <c r="D372" s="15"/>
      <c r="E372" s="15"/>
      <c r="F372" s="15">
        <v>3096.38</v>
      </c>
      <c r="G372" s="15">
        <v>-1514.08</v>
      </c>
      <c r="H372" s="90">
        <f t="shared" si="120"/>
        <v>4610.46</v>
      </c>
      <c r="I372" s="103">
        <f t="shared" si="121"/>
        <v>3.0450570643559125</v>
      </c>
      <c r="J372" s="104"/>
      <c r="K372" s="15">
        <v>26622.73</v>
      </c>
      <c r="L372" s="15">
        <v>24670.03</v>
      </c>
      <c r="M372" s="90">
        <f t="shared" si="122"/>
        <v>1952.7000000000007</v>
      </c>
      <c r="N372" s="103">
        <f t="shared" si="123"/>
        <v>0.07915272093305119</v>
      </c>
      <c r="O372" s="104"/>
      <c r="P372" s="15">
        <v>7531.28</v>
      </c>
      <c r="Q372" s="15">
        <v>5837.74</v>
      </c>
      <c r="R372" s="90">
        <f t="shared" si="124"/>
        <v>1693.54</v>
      </c>
      <c r="S372" s="103">
        <f t="shared" si="125"/>
        <v>0.2901019915241172</v>
      </c>
      <c r="T372" s="104"/>
      <c r="U372" s="15">
        <v>53434.2</v>
      </c>
      <c r="V372" s="15">
        <v>53134.11</v>
      </c>
      <c r="W372" s="90">
        <f t="shared" si="126"/>
        <v>300.0899999999965</v>
      </c>
      <c r="X372" s="103">
        <f t="shared" si="127"/>
        <v>0.005647784445810732</v>
      </c>
    </row>
    <row r="373" spans="1:24" s="14" customFormat="1" ht="12.75" hidden="1" outlineLevel="2">
      <c r="A373" s="14" t="s">
        <v>1164</v>
      </c>
      <c r="B373" s="14" t="s">
        <v>1165</v>
      </c>
      <c r="C373" s="54" t="s">
        <v>53</v>
      </c>
      <c r="D373" s="15"/>
      <c r="E373" s="15"/>
      <c r="F373" s="15">
        <v>3720.77</v>
      </c>
      <c r="G373" s="15">
        <v>5225.07</v>
      </c>
      <c r="H373" s="90">
        <f t="shared" si="120"/>
        <v>-1504.2999999999997</v>
      </c>
      <c r="I373" s="103">
        <f t="shared" si="121"/>
        <v>-0.2879004491805851</v>
      </c>
      <c r="J373" s="104"/>
      <c r="K373" s="15">
        <v>27234.72</v>
      </c>
      <c r="L373" s="15">
        <v>36137.33</v>
      </c>
      <c r="M373" s="90">
        <f t="shared" si="122"/>
        <v>-8902.61</v>
      </c>
      <c r="N373" s="103">
        <f t="shared" si="123"/>
        <v>-0.24635494653312795</v>
      </c>
      <c r="O373" s="104"/>
      <c r="P373" s="15">
        <v>11256.73</v>
      </c>
      <c r="Q373" s="15">
        <v>15807.66</v>
      </c>
      <c r="R373" s="90">
        <f t="shared" si="124"/>
        <v>-4550.93</v>
      </c>
      <c r="S373" s="103">
        <f t="shared" si="125"/>
        <v>-0.28789397039156966</v>
      </c>
      <c r="T373" s="104"/>
      <c r="U373" s="15">
        <v>62162.19</v>
      </c>
      <c r="V373" s="15">
        <v>61647.48</v>
      </c>
      <c r="W373" s="90">
        <f t="shared" si="126"/>
        <v>514.7099999999991</v>
      </c>
      <c r="X373" s="103">
        <f t="shared" si="127"/>
        <v>0.008349246392553258</v>
      </c>
    </row>
    <row r="374" spans="1:24" s="14" customFormat="1" ht="12.75" hidden="1" outlineLevel="2">
      <c r="A374" s="14" t="s">
        <v>1166</v>
      </c>
      <c r="B374" s="14" t="s">
        <v>1167</v>
      </c>
      <c r="C374" s="54" t="s">
        <v>54</v>
      </c>
      <c r="D374" s="15"/>
      <c r="E374" s="15"/>
      <c r="F374" s="15">
        <v>13690.62</v>
      </c>
      <c r="G374" s="15">
        <v>14144.85</v>
      </c>
      <c r="H374" s="90">
        <f t="shared" si="120"/>
        <v>-454.22999999999956</v>
      </c>
      <c r="I374" s="103">
        <f t="shared" si="121"/>
        <v>-0.03211274774918076</v>
      </c>
      <c r="J374" s="104"/>
      <c r="K374" s="15">
        <v>76253</v>
      </c>
      <c r="L374" s="15">
        <v>276440.43</v>
      </c>
      <c r="M374" s="90">
        <f t="shared" si="122"/>
        <v>-200187.43</v>
      </c>
      <c r="N374" s="103">
        <f t="shared" si="123"/>
        <v>-0.7241611872764052</v>
      </c>
      <c r="O374" s="104"/>
      <c r="P374" s="15">
        <v>33033.23</v>
      </c>
      <c r="Q374" s="15">
        <v>87672.22</v>
      </c>
      <c r="R374" s="90">
        <f t="shared" si="124"/>
        <v>-54638.99</v>
      </c>
      <c r="S374" s="103">
        <f t="shared" si="125"/>
        <v>-0.6232189626314926</v>
      </c>
      <c r="T374" s="104"/>
      <c r="U374" s="15">
        <v>146676.22</v>
      </c>
      <c r="V374" s="15">
        <v>499078.88</v>
      </c>
      <c r="W374" s="90">
        <f t="shared" si="126"/>
        <v>-352402.66000000003</v>
      </c>
      <c r="X374" s="103">
        <f t="shared" si="127"/>
        <v>-0.7061061369697712</v>
      </c>
    </row>
    <row r="375" spans="1:24" s="14" customFormat="1" ht="12.75" hidden="1" outlineLevel="2">
      <c r="A375" s="14" t="s">
        <v>1168</v>
      </c>
      <c r="B375" s="14" t="s">
        <v>1169</v>
      </c>
      <c r="C375" s="54" t="s">
        <v>55</v>
      </c>
      <c r="D375" s="15"/>
      <c r="E375" s="15"/>
      <c r="F375" s="15">
        <v>0</v>
      </c>
      <c r="G375" s="15">
        <v>0</v>
      </c>
      <c r="H375" s="90">
        <f t="shared" si="120"/>
        <v>0</v>
      </c>
      <c r="I375" s="103">
        <f t="shared" si="121"/>
        <v>0</v>
      </c>
      <c r="J375" s="104"/>
      <c r="K375" s="15">
        <v>0</v>
      </c>
      <c r="L375" s="15">
        <v>439.02</v>
      </c>
      <c r="M375" s="90">
        <f t="shared" si="122"/>
        <v>-439.02</v>
      </c>
      <c r="N375" s="103" t="str">
        <f t="shared" si="123"/>
        <v>N.M.</v>
      </c>
      <c r="O375" s="104"/>
      <c r="P375" s="15">
        <v>0</v>
      </c>
      <c r="Q375" s="15">
        <v>16.87</v>
      </c>
      <c r="R375" s="90">
        <f t="shared" si="124"/>
        <v>-16.87</v>
      </c>
      <c r="S375" s="103" t="str">
        <f t="shared" si="125"/>
        <v>N.M.</v>
      </c>
      <c r="T375" s="104"/>
      <c r="U375" s="15">
        <v>0</v>
      </c>
      <c r="V375" s="15">
        <v>1206.51</v>
      </c>
      <c r="W375" s="90">
        <f t="shared" si="126"/>
        <v>-1206.51</v>
      </c>
      <c r="X375" s="103" t="str">
        <f t="shared" si="127"/>
        <v>N.M.</v>
      </c>
    </row>
    <row r="376" spans="1:24" s="14" customFormat="1" ht="12.75" hidden="1" outlineLevel="2">
      <c r="A376" s="14" t="s">
        <v>1170</v>
      </c>
      <c r="B376" s="14" t="s">
        <v>1171</v>
      </c>
      <c r="C376" s="54" t="s">
        <v>56</v>
      </c>
      <c r="D376" s="15"/>
      <c r="E376" s="15"/>
      <c r="F376" s="15">
        <v>43485.67</v>
      </c>
      <c r="G376" s="15">
        <v>30255.59</v>
      </c>
      <c r="H376" s="90">
        <f t="shared" si="120"/>
        <v>13230.079999999998</v>
      </c>
      <c r="I376" s="103">
        <f t="shared" si="121"/>
        <v>0.43727721059149727</v>
      </c>
      <c r="J376" s="104"/>
      <c r="K376" s="15">
        <v>309194.28</v>
      </c>
      <c r="L376" s="15">
        <v>144486.65</v>
      </c>
      <c r="M376" s="90">
        <f t="shared" si="122"/>
        <v>164707.63000000003</v>
      </c>
      <c r="N376" s="103">
        <f t="shared" si="123"/>
        <v>1.13995050753824</v>
      </c>
      <c r="O376" s="104"/>
      <c r="P376" s="15">
        <v>108297.08</v>
      </c>
      <c r="Q376" s="15">
        <v>79473.78</v>
      </c>
      <c r="R376" s="90">
        <f t="shared" si="124"/>
        <v>28823.300000000003</v>
      </c>
      <c r="S376" s="103">
        <f t="shared" si="125"/>
        <v>0.36267684763452807</v>
      </c>
      <c r="T376" s="104"/>
      <c r="U376" s="15">
        <v>685924.96</v>
      </c>
      <c r="V376" s="15">
        <v>398089.49</v>
      </c>
      <c r="W376" s="90">
        <f t="shared" si="126"/>
        <v>287835.47</v>
      </c>
      <c r="X376" s="103">
        <f t="shared" si="127"/>
        <v>0.7230421230161087</v>
      </c>
    </row>
    <row r="377" spans="1:24" s="14" customFormat="1" ht="12.75" hidden="1" outlineLevel="2">
      <c r="A377" s="14" t="s">
        <v>1172</v>
      </c>
      <c r="B377" s="14" t="s">
        <v>1173</v>
      </c>
      <c r="C377" s="54" t="s">
        <v>57</v>
      </c>
      <c r="D377" s="15"/>
      <c r="E377" s="15"/>
      <c r="F377" s="15">
        <v>16366.56</v>
      </c>
      <c r="G377" s="15">
        <v>4110.91</v>
      </c>
      <c r="H377" s="90">
        <f t="shared" si="120"/>
        <v>12255.65</v>
      </c>
      <c r="I377" s="103">
        <f t="shared" si="121"/>
        <v>2.981249893575875</v>
      </c>
      <c r="J377" s="104"/>
      <c r="K377" s="15">
        <v>58501.78</v>
      </c>
      <c r="L377" s="15">
        <v>24395.96</v>
      </c>
      <c r="M377" s="90">
        <f t="shared" si="122"/>
        <v>34105.82</v>
      </c>
      <c r="N377" s="103">
        <f t="shared" si="123"/>
        <v>1.3980109821462243</v>
      </c>
      <c r="O377" s="104"/>
      <c r="P377" s="15">
        <v>40257.85</v>
      </c>
      <c r="Q377" s="15">
        <v>12208.92</v>
      </c>
      <c r="R377" s="90">
        <f t="shared" si="124"/>
        <v>28048.93</v>
      </c>
      <c r="S377" s="103">
        <f t="shared" si="125"/>
        <v>2.2974128751765104</v>
      </c>
      <c r="T377" s="104"/>
      <c r="U377" s="15">
        <v>115619.59</v>
      </c>
      <c r="V377" s="15">
        <v>71539.81</v>
      </c>
      <c r="W377" s="90">
        <f t="shared" si="126"/>
        <v>44079.78</v>
      </c>
      <c r="X377" s="103">
        <f t="shared" si="127"/>
        <v>0.6161573535070892</v>
      </c>
    </row>
    <row r="378" spans="1:24" s="14" customFormat="1" ht="12.75" hidden="1" outlineLevel="2">
      <c r="A378" s="14" t="s">
        <v>1174</v>
      </c>
      <c r="B378" s="14" t="s">
        <v>1175</v>
      </c>
      <c r="C378" s="54" t="s">
        <v>58</v>
      </c>
      <c r="D378" s="15"/>
      <c r="E378" s="15"/>
      <c r="F378" s="15">
        <v>0</v>
      </c>
      <c r="G378" s="15">
        <v>0</v>
      </c>
      <c r="H378" s="90">
        <f t="shared" si="120"/>
        <v>0</v>
      </c>
      <c r="I378" s="103">
        <f t="shared" si="121"/>
        <v>0</v>
      </c>
      <c r="J378" s="104"/>
      <c r="K378" s="15">
        <v>0</v>
      </c>
      <c r="L378" s="15">
        <v>0</v>
      </c>
      <c r="M378" s="90">
        <f t="shared" si="122"/>
        <v>0</v>
      </c>
      <c r="N378" s="103">
        <f t="shared" si="123"/>
        <v>0</v>
      </c>
      <c r="O378" s="104"/>
      <c r="P378" s="15">
        <v>0</v>
      </c>
      <c r="Q378" s="15">
        <v>0</v>
      </c>
      <c r="R378" s="90">
        <f t="shared" si="124"/>
        <v>0</v>
      </c>
      <c r="S378" s="103">
        <f t="shared" si="125"/>
        <v>0</v>
      </c>
      <c r="T378" s="104"/>
      <c r="U378" s="15">
        <v>0</v>
      </c>
      <c r="V378" s="15">
        <v>867.1800000000001</v>
      </c>
      <c r="W378" s="90">
        <f t="shared" si="126"/>
        <v>-867.1800000000001</v>
      </c>
      <c r="X378" s="103" t="str">
        <f t="shared" si="127"/>
        <v>N.M.</v>
      </c>
    </row>
    <row r="379" spans="1:24" s="14" customFormat="1" ht="12.75" hidden="1" outlineLevel="2">
      <c r="A379" s="14" t="s">
        <v>1176</v>
      </c>
      <c r="B379" s="14" t="s">
        <v>1177</v>
      </c>
      <c r="C379" s="54" t="s">
        <v>59</v>
      </c>
      <c r="D379" s="15"/>
      <c r="E379" s="15"/>
      <c r="F379" s="15">
        <v>101.21000000000001</v>
      </c>
      <c r="G379" s="15">
        <v>0</v>
      </c>
      <c r="H379" s="90">
        <f t="shared" si="120"/>
        <v>101.21000000000001</v>
      </c>
      <c r="I379" s="103" t="str">
        <f t="shared" si="121"/>
        <v>N.M.</v>
      </c>
      <c r="J379" s="104"/>
      <c r="K379" s="15">
        <v>101.21000000000001</v>
      </c>
      <c r="L379" s="15">
        <v>0</v>
      </c>
      <c r="M379" s="90">
        <f t="shared" si="122"/>
        <v>101.21000000000001</v>
      </c>
      <c r="N379" s="103" t="str">
        <f t="shared" si="123"/>
        <v>N.M.</v>
      </c>
      <c r="O379" s="104"/>
      <c r="P379" s="15">
        <v>101.21000000000001</v>
      </c>
      <c r="Q379" s="15">
        <v>0</v>
      </c>
      <c r="R379" s="90">
        <f t="shared" si="124"/>
        <v>101.21000000000001</v>
      </c>
      <c r="S379" s="103" t="str">
        <f t="shared" si="125"/>
        <v>N.M.</v>
      </c>
      <c r="T379" s="104"/>
      <c r="U379" s="15">
        <v>101.21000000000001</v>
      </c>
      <c r="V379" s="15">
        <v>1074.68</v>
      </c>
      <c r="W379" s="90">
        <f t="shared" si="126"/>
        <v>-973.47</v>
      </c>
      <c r="X379" s="103">
        <f t="shared" si="127"/>
        <v>-0.9058231287453009</v>
      </c>
    </row>
    <row r="380" spans="1:24" s="14" customFormat="1" ht="12.75" hidden="1" outlineLevel="2">
      <c r="A380" s="14" t="s">
        <v>1178</v>
      </c>
      <c r="B380" s="14" t="s">
        <v>1179</v>
      </c>
      <c r="C380" s="54" t="s">
        <v>60</v>
      </c>
      <c r="D380" s="15"/>
      <c r="E380" s="15"/>
      <c r="F380" s="15">
        <v>0</v>
      </c>
      <c r="G380" s="15">
        <v>0</v>
      </c>
      <c r="H380" s="90">
        <f t="shared" si="120"/>
        <v>0</v>
      </c>
      <c r="I380" s="103">
        <f t="shared" si="121"/>
        <v>0</v>
      </c>
      <c r="J380" s="104"/>
      <c r="K380" s="15">
        <v>0</v>
      </c>
      <c r="L380" s="15">
        <v>0</v>
      </c>
      <c r="M380" s="90">
        <f t="shared" si="122"/>
        <v>0</v>
      </c>
      <c r="N380" s="103">
        <f t="shared" si="123"/>
        <v>0</v>
      </c>
      <c r="O380" s="104"/>
      <c r="P380" s="15">
        <v>0</v>
      </c>
      <c r="Q380" s="15">
        <v>0</v>
      </c>
      <c r="R380" s="90">
        <f t="shared" si="124"/>
        <v>0</v>
      </c>
      <c r="S380" s="103">
        <f t="shared" si="125"/>
        <v>0</v>
      </c>
      <c r="T380" s="104"/>
      <c r="U380" s="15">
        <v>113.23</v>
      </c>
      <c r="V380" s="15">
        <v>117.63</v>
      </c>
      <c r="W380" s="90">
        <f t="shared" si="126"/>
        <v>-4.3999999999999915</v>
      </c>
      <c r="X380" s="103">
        <f t="shared" si="127"/>
        <v>-0.03740542378644896</v>
      </c>
    </row>
    <row r="381" spans="1:24" s="14" customFormat="1" ht="12.75" hidden="1" outlineLevel="2">
      <c r="A381" s="14" t="s">
        <v>1180</v>
      </c>
      <c r="B381" s="14" t="s">
        <v>1181</v>
      </c>
      <c r="C381" s="54" t="s">
        <v>61</v>
      </c>
      <c r="D381" s="15"/>
      <c r="E381" s="15"/>
      <c r="F381" s="15">
        <v>101491.56</v>
      </c>
      <c r="G381" s="15">
        <v>94042.93000000001</v>
      </c>
      <c r="H381" s="90">
        <f t="shared" si="120"/>
        <v>7448.62999999999</v>
      </c>
      <c r="I381" s="103">
        <f t="shared" si="121"/>
        <v>0.07920457178439665</v>
      </c>
      <c r="J381" s="104"/>
      <c r="K381" s="15">
        <v>533587.28</v>
      </c>
      <c r="L381" s="15">
        <v>530063.33</v>
      </c>
      <c r="M381" s="90">
        <f t="shared" si="122"/>
        <v>3523.95000000007</v>
      </c>
      <c r="N381" s="103">
        <f t="shared" si="123"/>
        <v>0.0066481678708090785</v>
      </c>
      <c r="O381" s="104"/>
      <c r="P381" s="15">
        <v>270602.09</v>
      </c>
      <c r="Q381" s="15">
        <v>264294.64</v>
      </c>
      <c r="R381" s="90">
        <f t="shared" si="124"/>
        <v>6307.450000000012</v>
      </c>
      <c r="S381" s="103">
        <f t="shared" si="125"/>
        <v>0.023865221027562313</v>
      </c>
      <c r="T381" s="104"/>
      <c r="U381" s="15">
        <v>1098224.24</v>
      </c>
      <c r="V381" s="15">
        <v>1031865.8099999999</v>
      </c>
      <c r="W381" s="90">
        <f t="shared" si="126"/>
        <v>66358.43000000005</v>
      </c>
      <c r="X381" s="103">
        <f t="shared" si="127"/>
        <v>0.06430916632464066</v>
      </c>
    </row>
    <row r="382" spans="1:24" s="14" customFormat="1" ht="12.75" hidden="1" outlineLevel="2">
      <c r="A382" s="14" t="s">
        <v>1182</v>
      </c>
      <c r="B382" s="14" t="s">
        <v>1183</v>
      </c>
      <c r="C382" s="54" t="s">
        <v>62</v>
      </c>
      <c r="D382" s="15"/>
      <c r="E382" s="15"/>
      <c r="F382" s="15">
        <v>0</v>
      </c>
      <c r="G382" s="15">
        <v>0</v>
      </c>
      <c r="H382" s="90">
        <f t="shared" si="120"/>
        <v>0</v>
      </c>
      <c r="I382" s="103">
        <f t="shared" si="121"/>
        <v>0</v>
      </c>
      <c r="J382" s="104"/>
      <c r="K382" s="15">
        <v>156.63</v>
      </c>
      <c r="L382" s="15">
        <v>0</v>
      </c>
      <c r="M382" s="90">
        <f t="shared" si="122"/>
        <v>156.63</v>
      </c>
      <c r="N382" s="103" t="str">
        <f t="shared" si="123"/>
        <v>N.M.</v>
      </c>
      <c r="O382" s="104"/>
      <c r="P382" s="15">
        <v>156.63</v>
      </c>
      <c r="Q382" s="15">
        <v>0</v>
      </c>
      <c r="R382" s="90">
        <f t="shared" si="124"/>
        <v>156.63</v>
      </c>
      <c r="S382" s="103" t="str">
        <f t="shared" si="125"/>
        <v>N.M.</v>
      </c>
      <c r="T382" s="104"/>
      <c r="U382" s="15">
        <v>228108.29</v>
      </c>
      <c r="V382" s="15">
        <v>0</v>
      </c>
      <c r="W382" s="90">
        <f t="shared" si="126"/>
        <v>228108.29</v>
      </c>
      <c r="X382" s="103" t="str">
        <f t="shared" si="127"/>
        <v>N.M.</v>
      </c>
    </row>
    <row r="383" spans="1:24" s="14" customFormat="1" ht="12.75" hidden="1" outlineLevel="2">
      <c r="A383" s="14" t="s">
        <v>1184</v>
      </c>
      <c r="B383" s="14" t="s">
        <v>1185</v>
      </c>
      <c r="C383" s="54" t="s">
        <v>63</v>
      </c>
      <c r="D383" s="15"/>
      <c r="E383" s="15"/>
      <c r="F383" s="15">
        <v>0</v>
      </c>
      <c r="G383" s="15">
        <v>0</v>
      </c>
      <c r="H383" s="90">
        <f t="shared" si="120"/>
        <v>0</v>
      </c>
      <c r="I383" s="103">
        <f t="shared" si="121"/>
        <v>0</v>
      </c>
      <c r="J383" s="104"/>
      <c r="K383" s="15">
        <v>0</v>
      </c>
      <c r="L383" s="15">
        <v>0</v>
      </c>
      <c r="M383" s="90">
        <f t="shared" si="122"/>
        <v>0</v>
      </c>
      <c r="N383" s="103">
        <f t="shared" si="123"/>
        <v>0</v>
      </c>
      <c r="O383" s="104"/>
      <c r="P383" s="15">
        <v>0</v>
      </c>
      <c r="Q383" s="15">
        <v>0</v>
      </c>
      <c r="R383" s="90">
        <f t="shared" si="124"/>
        <v>0</v>
      </c>
      <c r="S383" s="103">
        <f t="shared" si="125"/>
        <v>0</v>
      </c>
      <c r="T383" s="104"/>
      <c r="U383" s="15">
        <v>0</v>
      </c>
      <c r="V383" s="15">
        <v>62.35</v>
      </c>
      <c r="W383" s="90">
        <f t="shared" si="126"/>
        <v>-62.35</v>
      </c>
      <c r="X383" s="103" t="str">
        <f t="shared" si="127"/>
        <v>N.M.</v>
      </c>
    </row>
    <row r="384" spans="1:24" s="13" customFormat="1" ht="12.75" collapsed="1">
      <c r="A384" s="13" t="s">
        <v>219</v>
      </c>
      <c r="B384" s="11"/>
      <c r="C384" s="56" t="s">
        <v>261</v>
      </c>
      <c r="D384" s="29"/>
      <c r="E384" s="29"/>
      <c r="F384" s="129">
        <v>4873216.909999998</v>
      </c>
      <c r="G384" s="129">
        <v>3075897.1399999997</v>
      </c>
      <c r="H384" s="129">
        <f>+F384-G384</f>
        <v>1797319.7699999986</v>
      </c>
      <c r="I384" s="99">
        <f>IF(G384&lt;0,IF(H384=0,0,IF(OR(G384=0,F384=0),"N.M.",IF(ABS(H384/G384)&gt;=10,"N.M.",H384/(-G384)))),IF(H384=0,0,IF(OR(G384=0,F384=0),"N.M.",IF(ABS(H384/G384)&gt;=10,"N.M.",H384/G384))))</f>
        <v>0.5843237560278101</v>
      </c>
      <c r="J384" s="115"/>
      <c r="K384" s="129">
        <v>26336136.390000004</v>
      </c>
      <c r="L384" s="129">
        <v>19171032.349999994</v>
      </c>
      <c r="M384" s="129">
        <f>+K384-L384</f>
        <v>7165104.04000001</v>
      </c>
      <c r="N384" s="99">
        <f>IF(L384&lt;0,IF(M384=0,0,IF(OR(L384=0,K384=0),"N.M.",IF(ABS(M384/L384)&gt;=10,"N.M.",M384/(-L384)))),IF(M384=0,0,IF(OR(L384=0,K384=0),"N.M.",IF(ABS(M384/L384)&gt;=10,"N.M.",M384/L384))))</f>
        <v>0.3737463851288119</v>
      </c>
      <c r="O384" s="115"/>
      <c r="P384" s="129">
        <v>15339311.980000002</v>
      </c>
      <c r="Q384" s="129">
        <v>10955535.52</v>
      </c>
      <c r="R384" s="129">
        <f>+P384-Q384</f>
        <v>4383776.460000003</v>
      </c>
      <c r="S384" s="99">
        <f>IF(Q384&lt;0,IF(R384=0,0,IF(OR(Q384=0,P384=0),"N.M.",IF(ABS(R384/Q384)&gt;=10,"N.M.",R384/(-Q384)))),IF(R384=0,0,IF(OR(Q384=0,P384=0),"N.M.",IF(ABS(R384/Q384)&gt;=10,"N.M.",R384/Q384))))</f>
        <v>0.4001425993277235</v>
      </c>
      <c r="T384" s="115"/>
      <c r="U384" s="129">
        <v>53388215.45500001</v>
      </c>
      <c r="V384" s="129">
        <v>31132002.251</v>
      </c>
      <c r="W384" s="129">
        <f>+U384-V384</f>
        <v>22256213.204000015</v>
      </c>
      <c r="X384" s="99">
        <f>IF(V384&lt;0,IF(W384=0,0,IF(OR(V384=0,U384=0),"N.M.",IF(ABS(W384/V384)&gt;=10,"N.M.",W384/(-V384)))),IF(W384=0,0,IF(OR(V384=0,U384=0),"N.M.",IF(ABS(W384/V384)&gt;=10,"N.M.",W384/V384))))</f>
        <v>0.7148982267366089</v>
      </c>
    </row>
    <row r="385" spans="1:24" s="13" customFormat="1" ht="12.75">
      <c r="A385" s="13" t="s">
        <v>220</v>
      </c>
      <c r="B385" s="11"/>
      <c r="C385" s="52" t="s">
        <v>278</v>
      </c>
      <c r="D385" s="29"/>
      <c r="E385" s="29"/>
      <c r="F385" s="29">
        <v>52989804.41400003</v>
      </c>
      <c r="G385" s="29">
        <v>56756664.965</v>
      </c>
      <c r="H385" s="29">
        <f>+F385-G385</f>
        <v>-3766860.5509999767</v>
      </c>
      <c r="I385" s="98">
        <f>IF(G385&lt;0,IF(H385=0,0,IF(OR(G385=0,F385=0),"N.M.",IF(ABS(H385/G385)&gt;=10,"N.M.",H385/(-G385)))),IF(H385=0,0,IF(OR(G385=0,F385=0),"N.M.",IF(ABS(H385/G385)&gt;=10,"N.M.",H385/G385))))</f>
        <v>-0.06636860275921563</v>
      </c>
      <c r="J385" s="115"/>
      <c r="K385" s="29">
        <v>294211730.7469999</v>
      </c>
      <c r="L385" s="29">
        <v>269915114.35099995</v>
      </c>
      <c r="M385" s="29">
        <f>+K385-L385</f>
        <v>24296616.395999968</v>
      </c>
      <c r="N385" s="98">
        <f>IF(L385&lt;0,IF(M385=0,0,IF(OR(L385=0,K385=0),"N.M.",IF(ABS(M385/L385)&gt;=10,"N.M.",M385/(-L385)))),IF(M385=0,0,IF(OR(L385=0,K385=0),"N.M.",IF(ABS(M385/L385)&gt;=10,"N.M.",M385/L385))))</f>
        <v>0.090015768307085</v>
      </c>
      <c r="O385" s="115"/>
      <c r="P385" s="29">
        <v>146559044.8269999</v>
      </c>
      <c r="Q385" s="29">
        <v>129631136.00099999</v>
      </c>
      <c r="R385" s="29">
        <f>+P385-Q385</f>
        <v>16927908.825999916</v>
      </c>
      <c r="S385" s="98">
        <f>IF(Q385&lt;0,IF(R385=0,0,IF(OR(Q385=0,P385=0),"N.M.",IF(ABS(R385/Q385)&gt;=10,"N.M.",R385/(-Q385)))),IF(R385=0,0,IF(OR(Q385=0,P385=0),"N.M.",IF(ABS(R385/Q385)&gt;=10,"N.M.",R385/Q385))))</f>
        <v>0.13058520775340063</v>
      </c>
      <c r="T385" s="115"/>
      <c r="U385" s="29">
        <v>582312588.28</v>
      </c>
      <c r="V385" s="29">
        <v>518142400.9580001</v>
      </c>
      <c r="W385" s="29">
        <f>+U385-V385</f>
        <v>64170187.32199985</v>
      </c>
      <c r="X385" s="98">
        <f>IF(V385&lt;0,IF(W385=0,0,IF(OR(V385=0,U385=0),"N.M.",IF(ABS(W385/V385)&gt;=10,"N.M.",W385/(-V385)))),IF(W385=0,0,IF(OR(V385=0,U385=0),"N.M.",IF(ABS(W385/V385)&gt;=10,"N.M.",W385/V385))))</f>
        <v>0.12384662440934147</v>
      </c>
    </row>
    <row r="386" spans="2:24" s="30" customFormat="1" ht="4.5" customHeight="1" hidden="1" outlineLevel="1">
      <c r="B386" s="31"/>
      <c r="C386" s="58"/>
      <c r="D386" s="33"/>
      <c r="E386" s="33"/>
      <c r="F386" s="36"/>
      <c r="G386" s="36"/>
      <c r="H386" s="36"/>
      <c r="I386" s="100"/>
      <c r="J386" s="116"/>
      <c r="K386" s="36"/>
      <c r="L386" s="36"/>
      <c r="M386" s="36"/>
      <c r="N386" s="100"/>
      <c r="O386" s="116"/>
      <c r="P386" s="36"/>
      <c r="Q386" s="36"/>
      <c r="R386" s="36"/>
      <c r="S386" s="100"/>
      <c r="T386" s="116"/>
      <c r="U386" s="36"/>
      <c r="V386" s="36"/>
      <c r="W386" s="36"/>
      <c r="X386" s="100"/>
    </row>
    <row r="387" spans="1:24" s="14" customFormat="1" ht="12.75" hidden="1" outlineLevel="2">
      <c r="A387" s="14" t="s">
        <v>1186</v>
      </c>
      <c r="B387" s="14" t="s">
        <v>1187</v>
      </c>
      <c r="C387" s="54" t="s">
        <v>64</v>
      </c>
      <c r="D387" s="15"/>
      <c r="E387" s="15"/>
      <c r="F387" s="15">
        <v>4159141.33</v>
      </c>
      <c r="G387" s="15">
        <v>4056529.25</v>
      </c>
      <c r="H387" s="90">
        <f>+F387-G387</f>
        <v>102612.08000000007</v>
      </c>
      <c r="I387" s="103">
        <f aca="true" t="shared" si="128" ref="I387:I398">IF(G387&lt;0,IF(H387=0,0,IF(OR(G387=0,F387=0),"N.M.",IF(ABS(H387/G387)&gt;=10,"N.M.",H387/(-G387)))),IF(H387=0,0,IF(OR(G387=0,F387=0),"N.M.",IF(ABS(H387/G387)&gt;=10,"N.M.",H387/G387))))</f>
        <v>0.025295535586240397</v>
      </c>
      <c r="J387" s="104"/>
      <c r="K387" s="15">
        <v>24774204.41</v>
      </c>
      <c r="L387" s="15">
        <v>24242687.88</v>
      </c>
      <c r="M387" s="90">
        <f>+K387-L387</f>
        <v>531516.5300000012</v>
      </c>
      <c r="N387" s="103">
        <f aca="true" t="shared" si="129" ref="N387:N398">IF(L387&lt;0,IF(M387=0,0,IF(OR(L387=0,K387=0),"N.M.",IF(ABS(M387/L387)&gt;=10,"N.M.",M387/(-L387)))),IF(M387=0,0,IF(OR(L387=0,K387=0),"N.M.",IF(ABS(M387/L387)&gt;=10,"N.M.",M387/L387))))</f>
        <v>0.021924818429003394</v>
      </c>
      <c r="O387" s="104"/>
      <c r="P387" s="15">
        <v>12423471.71</v>
      </c>
      <c r="Q387" s="15">
        <v>12142509.49</v>
      </c>
      <c r="R387" s="90">
        <f>+P387-Q387</f>
        <v>280962.22000000067</v>
      </c>
      <c r="S387" s="103">
        <f aca="true" t="shared" si="130" ref="S387:S398">IF(Q387&lt;0,IF(R387=0,0,IF(OR(Q387=0,P387=0),"N.M.",IF(ABS(R387/Q387)&gt;=10,"N.M.",R387/(-Q387)))),IF(R387=0,0,IF(OR(Q387=0,P387=0),"N.M.",IF(ABS(R387/Q387)&gt;=10,"N.M.",R387/Q387))))</f>
        <v>0.02313872764368749</v>
      </c>
      <c r="T387" s="104"/>
      <c r="U387" s="15">
        <v>49253979.489999995</v>
      </c>
      <c r="V387" s="15">
        <v>48161789.16</v>
      </c>
      <c r="W387" s="90">
        <f>+U387-V387</f>
        <v>1092190.3299999982</v>
      </c>
      <c r="X387" s="103">
        <f aca="true" t="shared" si="131" ref="X387:X398">IF(V387&lt;0,IF(W387=0,0,IF(OR(V387=0,U387=0),"N.M.",IF(ABS(W387/V387)&gt;=10,"N.M.",W387/(-V387)))),IF(W387=0,0,IF(OR(V387=0,U387=0),"N.M.",IF(ABS(W387/V387)&gt;=10,"N.M.",W387/V387))))</f>
        <v>0.022677528161829573</v>
      </c>
    </row>
    <row r="388" spans="1:24" ht="12.75" hidden="1" outlineLevel="1">
      <c r="A388" s="9" t="s">
        <v>393</v>
      </c>
      <c r="C388" s="66" t="s">
        <v>336</v>
      </c>
      <c r="D388" s="28"/>
      <c r="E388" s="28"/>
      <c r="F388" s="17">
        <v>4159141.33</v>
      </c>
      <c r="G388" s="17">
        <v>4056529.25</v>
      </c>
      <c r="H388" s="35">
        <f aca="true" t="shared" si="132" ref="H388:H398">+F388-G388</f>
        <v>102612.08000000007</v>
      </c>
      <c r="I388" s="95">
        <f t="shared" si="128"/>
        <v>0.025295535586240397</v>
      </c>
      <c r="K388" s="17">
        <v>24774204.41</v>
      </c>
      <c r="L388" s="17">
        <v>24242687.88</v>
      </c>
      <c r="M388" s="35">
        <f aca="true" t="shared" si="133" ref="M388:M398">+K388-L388</f>
        <v>531516.5300000012</v>
      </c>
      <c r="N388" s="95">
        <f t="shared" si="129"/>
        <v>0.021924818429003394</v>
      </c>
      <c r="P388" s="17">
        <v>12423471.71</v>
      </c>
      <c r="Q388" s="17">
        <v>12142509.49</v>
      </c>
      <c r="R388" s="35">
        <f aca="true" t="shared" si="134" ref="R388:R398">+P388-Q388</f>
        <v>280962.22000000067</v>
      </c>
      <c r="S388" s="95">
        <f t="shared" si="130"/>
        <v>0.02313872764368749</v>
      </c>
      <c r="U388" s="17">
        <v>49253979.489999995</v>
      </c>
      <c r="V388" s="17">
        <v>48161789.16</v>
      </c>
      <c r="W388" s="35">
        <f aca="true" t="shared" si="135" ref="W388:W398">+U388-V388</f>
        <v>1092190.3299999982</v>
      </c>
      <c r="X388" s="95">
        <f t="shared" si="131"/>
        <v>0.022677528161829573</v>
      </c>
    </row>
    <row r="389" spans="1:24" s="14" customFormat="1" ht="12.75" hidden="1" outlineLevel="2">
      <c r="A389" s="14" t="s">
        <v>1188</v>
      </c>
      <c r="B389" s="14" t="s">
        <v>1189</v>
      </c>
      <c r="C389" s="54" t="s">
        <v>65</v>
      </c>
      <c r="D389" s="15"/>
      <c r="E389" s="15"/>
      <c r="F389" s="15">
        <v>322195.02</v>
      </c>
      <c r="G389" s="15">
        <v>313113.51</v>
      </c>
      <c r="H389" s="90">
        <f>+F389-G389</f>
        <v>9081.51000000001</v>
      </c>
      <c r="I389" s="103">
        <f t="shared" si="128"/>
        <v>0.029003890633783284</v>
      </c>
      <c r="J389" s="104"/>
      <c r="K389" s="15">
        <v>1910152.46</v>
      </c>
      <c r="L389" s="15">
        <v>1840405.4100000001</v>
      </c>
      <c r="M389" s="90">
        <f>+K389-L389</f>
        <v>69747.04999999981</v>
      </c>
      <c r="N389" s="103">
        <f t="shared" si="129"/>
        <v>0.037897655386700806</v>
      </c>
      <c r="O389" s="104"/>
      <c r="P389" s="15">
        <v>962400.86</v>
      </c>
      <c r="Q389" s="15">
        <v>933115.1</v>
      </c>
      <c r="R389" s="90">
        <f>+P389-Q389</f>
        <v>29285.76000000001</v>
      </c>
      <c r="S389" s="103">
        <f t="shared" si="130"/>
        <v>0.03138493847114896</v>
      </c>
      <c r="T389" s="104"/>
      <c r="U389" s="15">
        <v>3864426.1</v>
      </c>
      <c r="V389" s="15">
        <v>3978151.48</v>
      </c>
      <c r="W389" s="90">
        <f>+U389-V389</f>
        <v>-113725.37999999989</v>
      </c>
      <c r="X389" s="103">
        <f t="shared" si="131"/>
        <v>-0.028587493606452585</v>
      </c>
    </row>
    <row r="390" spans="1:24" ht="12.75" hidden="1" outlineLevel="1">
      <c r="A390" s="74" t="s">
        <v>348</v>
      </c>
      <c r="C390" s="75" t="s">
        <v>354</v>
      </c>
      <c r="D390" s="28"/>
      <c r="E390" s="28"/>
      <c r="F390" s="17">
        <v>322195.02</v>
      </c>
      <c r="G390" s="17">
        <v>313113.51</v>
      </c>
      <c r="H390" s="35">
        <f t="shared" si="132"/>
        <v>9081.51000000001</v>
      </c>
      <c r="I390" s="95">
        <f t="shared" si="128"/>
        <v>0.029003890633783284</v>
      </c>
      <c r="K390" s="17">
        <v>1910152.46</v>
      </c>
      <c r="L390" s="17">
        <v>1840405.4100000001</v>
      </c>
      <c r="M390" s="35">
        <f t="shared" si="133"/>
        <v>69747.04999999981</v>
      </c>
      <c r="N390" s="95">
        <f t="shared" si="129"/>
        <v>0.037897655386700806</v>
      </c>
      <c r="P390" s="17">
        <v>962400.86</v>
      </c>
      <c r="Q390" s="17">
        <v>933115.1</v>
      </c>
      <c r="R390" s="35">
        <f t="shared" si="134"/>
        <v>29285.76000000001</v>
      </c>
      <c r="S390" s="95">
        <f t="shared" si="130"/>
        <v>0.03138493847114896</v>
      </c>
      <c r="U390" s="17">
        <v>3864426.1</v>
      </c>
      <c r="V390" s="17">
        <v>3978151.48</v>
      </c>
      <c r="W390" s="35">
        <f t="shared" si="135"/>
        <v>-113725.37999999989</v>
      </c>
      <c r="X390" s="95">
        <f t="shared" si="131"/>
        <v>-0.028587493606452585</v>
      </c>
    </row>
    <row r="391" spans="1:24" ht="12.75" hidden="1" outlineLevel="1">
      <c r="A391" s="74" t="s">
        <v>349</v>
      </c>
      <c r="C391" s="75" t="s">
        <v>353</v>
      </c>
      <c r="D391" s="28"/>
      <c r="E391" s="28"/>
      <c r="F391" s="17">
        <v>0</v>
      </c>
      <c r="G391" s="17">
        <v>0</v>
      </c>
      <c r="H391" s="35">
        <f t="shared" si="132"/>
        <v>0</v>
      </c>
      <c r="I391" s="95">
        <f t="shared" si="128"/>
        <v>0</v>
      </c>
      <c r="K391" s="17">
        <v>0</v>
      </c>
      <c r="L391" s="17">
        <v>0</v>
      </c>
      <c r="M391" s="35">
        <f t="shared" si="133"/>
        <v>0</v>
      </c>
      <c r="N391" s="95">
        <f t="shared" si="129"/>
        <v>0</v>
      </c>
      <c r="P391" s="17">
        <v>0</v>
      </c>
      <c r="Q391" s="17">
        <v>0</v>
      </c>
      <c r="R391" s="35">
        <f t="shared" si="134"/>
        <v>0</v>
      </c>
      <c r="S391" s="95">
        <f t="shared" si="130"/>
        <v>0</v>
      </c>
      <c r="U391" s="17">
        <v>0</v>
      </c>
      <c r="V391" s="17">
        <v>0</v>
      </c>
      <c r="W391" s="35">
        <f t="shared" si="135"/>
        <v>0</v>
      </c>
      <c r="X391" s="95">
        <f t="shared" si="131"/>
        <v>0</v>
      </c>
    </row>
    <row r="392" spans="1:24" s="14" customFormat="1" ht="12.75" hidden="1" outlineLevel="2">
      <c r="A392" s="14" t="s">
        <v>1190</v>
      </c>
      <c r="B392" s="14" t="s">
        <v>1191</v>
      </c>
      <c r="C392" s="54" t="s">
        <v>66</v>
      </c>
      <c r="D392" s="15"/>
      <c r="E392" s="15"/>
      <c r="F392" s="15">
        <v>3218</v>
      </c>
      <c r="G392" s="15">
        <v>3218</v>
      </c>
      <c r="H392" s="90">
        <f>+F392-G392</f>
        <v>0</v>
      </c>
      <c r="I392" s="103">
        <f t="shared" si="128"/>
        <v>0</v>
      </c>
      <c r="J392" s="104"/>
      <c r="K392" s="15">
        <v>19308</v>
      </c>
      <c r="L392" s="15">
        <v>19308</v>
      </c>
      <c r="M392" s="90">
        <f>+K392-L392</f>
        <v>0</v>
      </c>
      <c r="N392" s="103">
        <f t="shared" si="129"/>
        <v>0</v>
      </c>
      <c r="O392" s="104"/>
      <c r="P392" s="15">
        <v>9654</v>
      </c>
      <c r="Q392" s="15">
        <v>9654</v>
      </c>
      <c r="R392" s="90">
        <f>+P392-Q392</f>
        <v>0</v>
      </c>
      <c r="S392" s="103">
        <f t="shared" si="130"/>
        <v>0</v>
      </c>
      <c r="T392" s="104"/>
      <c r="U392" s="15">
        <v>38616</v>
      </c>
      <c r="V392" s="15">
        <v>38616</v>
      </c>
      <c r="W392" s="90">
        <f>+U392-V392</f>
        <v>0</v>
      </c>
      <c r="X392" s="103">
        <f t="shared" si="131"/>
        <v>0</v>
      </c>
    </row>
    <row r="393" spans="1:24" ht="12.75" hidden="1" outlineLevel="1">
      <c r="A393" s="74" t="s">
        <v>350</v>
      </c>
      <c r="C393" s="75" t="s">
        <v>355</v>
      </c>
      <c r="D393" s="28"/>
      <c r="E393" s="28"/>
      <c r="F393" s="17">
        <v>3218</v>
      </c>
      <c r="G393" s="17">
        <v>3218</v>
      </c>
      <c r="H393" s="35">
        <f t="shared" si="132"/>
        <v>0</v>
      </c>
      <c r="I393" s="95">
        <f t="shared" si="128"/>
        <v>0</v>
      </c>
      <c r="K393" s="17">
        <v>19308</v>
      </c>
      <c r="L393" s="17">
        <v>19308</v>
      </c>
      <c r="M393" s="35">
        <f t="shared" si="133"/>
        <v>0</v>
      </c>
      <c r="N393" s="95">
        <f t="shared" si="129"/>
        <v>0</v>
      </c>
      <c r="P393" s="17">
        <v>9654</v>
      </c>
      <c r="Q393" s="17">
        <v>9654</v>
      </c>
      <c r="R393" s="35">
        <f t="shared" si="134"/>
        <v>0</v>
      </c>
      <c r="S393" s="95">
        <f t="shared" si="130"/>
        <v>0</v>
      </c>
      <c r="U393" s="17">
        <v>38616</v>
      </c>
      <c r="V393" s="17">
        <v>38616</v>
      </c>
      <c r="W393" s="35">
        <f t="shared" si="135"/>
        <v>0</v>
      </c>
      <c r="X393" s="95">
        <f t="shared" si="131"/>
        <v>0</v>
      </c>
    </row>
    <row r="394" spans="1:24" ht="12.75" hidden="1" outlineLevel="1">
      <c r="A394" s="74" t="s">
        <v>351</v>
      </c>
      <c r="C394" s="75" t="s">
        <v>356</v>
      </c>
      <c r="D394" s="28"/>
      <c r="E394" s="28"/>
      <c r="F394" s="17">
        <v>0</v>
      </c>
      <c r="G394" s="17">
        <v>0</v>
      </c>
      <c r="H394" s="35">
        <f t="shared" si="132"/>
        <v>0</v>
      </c>
      <c r="I394" s="95">
        <f t="shared" si="128"/>
        <v>0</v>
      </c>
      <c r="K394" s="17">
        <v>0</v>
      </c>
      <c r="L394" s="17">
        <v>0</v>
      </c>
      <c r="M394" s="35">
        <f t="shared" si="133"/>
        <v>0</v>
      </c>
      <c r="N394" s="95">
        <f t="shared" si="129"/>
        <v>0</v>
      </c>
      <c r="P394" s="17">
        <v>0</v>
      </c>
      <c r="Q394" s="17">
        <v>0</v>
      </c>
      <c r="R394" s="35">
        <f t="shared" si="134"/>
        <v>0</v>
      </c>
      <c r="S394" s="95">
        <f t="shared" si="130"/>
        <v>0</v>
      </c>
      <c r="U394" s="17">
        <v>0</v>
      </c>
      <c r="V394" s="17">
        <v>0</v>
      </c>
      <c r="W394" s="35">
        <f t="shared" si="135"/>
        <v>0</v>
      </c>
      <c r="X394" s="95">
        <f t="shared" si="131"/>
        <v>0</v>
      </c>
    </row>
    <row r="395" spans="1:24" s="14" customFormat="1" ht="12.75" hidden="1" outlineLevel="2">
      <c r="A395" s="14" t="s">
        <v>1192</v>
      </c>
      <c r="B395" s="14" t="s">
        <v>1193</v>
      </c>
      <c r="C395" s="54" t="s">
        <v>67</v>
      </c>
      <c r="D395" s="15"/>
      <c r="E395" s="15"/>
      <c r="F395" s="15">
        <v>25959.56</v>
      </c>
      <c r="G395" s="15">
        <v>25959.56</v>
      </c>
      <c r="H395" s="90">
        <f>+F395-G395</f>
        <v>0</v>
      </c>
      <c r="I395" s="103">
        <f t="shared" si="128"/>
        <v>0</v>
      </c>
      <c r="J395" s="104"/>
      <c r="K395" s="15">
        <v>155757.36000000002</v>
      </c>
      <c r="L395" s="15">
        <v>155757.36000000002</v>
      </c>
      <c r="M395" s="90">
        <f>+K395-L395</f>
        <v>0</v>
      </c>
      <c r="N395" s="103">
        <f t="shared" si="129"/>
        <v>0</v>
      </c>
      <c r="O395" s="104"/>
      <c r="P395" s="15">
        <v>77878.68000000001</v>
      </c>
      <c r="Q395" s="15">
        <v>77878.68000000001</v>
      </c>
      <c r="R395" s="90">
        <f>+P395-Q395</f>
        <v>0</v>
      </c>
      <c r="S395" s="103">
        <f t="shared" si="130"/>
        <v>0</v>
      </c>
      <c r="T395" s="104"/>
      <c r="U395" s="15">
        <v>311514.72000000003</v>
      </c>
      <c r="V395" s="15">
        <v>311514.72000000003</v>
      </c>
      <c r="W395" s="90">
        <f>+U395-V395</f>
        <v>0</v>
      </c>
      <c r="X395" s="103">
        <f t="shared" si="131"/>
        <v>0</v>
      </c>
    </row>
    <row r="396" spans="1:24" ht="12.75" hidden="1" outlineLevel="1">
      <c r="A396" s="74" t="s">
        <v>352</v>
      </c>
      <c r="C396" s="75" t="s">
        <v>357</v>
      </c>
      <c r="D396" s="28"/>
      <c r="E396" s="28"/>
      <c r="F396" s="17">
        <v>25959.56</v>
      </c>
      <c r="G396" s="17">
        <v>25959.56</v>
      </c>
      <c r="H396" s="35">
        <f t="shared" si="132"/>
        <v>0</v>
      </c>
      <c r="I396" s="95">
        <f t="shared" si="128"/>
        <v>0</v>
      </c>
      <c r="K396" s="17">
        <v>155757.36000000002</v>
      </c>
      <c r="L396" s="17">
        <v>155757.36000000002</v>
      </c>
      <c r="M396" s="35">
        <f t="shared" si="133"/>
        <v>0</v>
      </c>
      <c r="N396" s="95">
        <f t="shared" si="129"/>
        <v>0</v>
      </c>
      <c r="P396" s="17">
        <v>77878.68000000001</v>
      </c>
      <c r="Q396" s="17">
        <v>77878.68000000001</v>
      </c>
      <c r="R396" s="35">
        <f t="shared" si="134"/>
        <v>0</v>
      </c>
      <c r="S396" s="95">
        <f t="shared" si="130"/>
        <v>0</v>
      </c>
      <c r="U396" s="17">
        <v>311514.72000000003</v>
      </c>
      <c r="V396" s="17">
        <v>311514.72000000003</v>
      </c>
      <c r="W396" s="35">
        <f t="shared" si="135"/>
        <v>0</v>
      </c>
      <c r="X396" s="95">
        <f t="shared" si="131"/>
        <v>0</v>
      </c>
    </row>
    <row r="397" spans="1:24" ht="12.75" hidden="1" outlineLevel="1">
      <c r="A397" s="9" t="s">
        <v>394</v>
      </c>
      <c r="C397" s="66" t="s">
        <v>337</v>
      </c>
      <c r="D397" s="28"/>
      <c r="E397" s="28"/>
      <c r="F397" s="17">
        <v>351372.58</v>
      </c>
      <c r="G397" s="17">
        <v>342291.07</v>
      </c>
      <c r="H397" s="35">
        <f t="shared" si="132"/>
        <v>9081.51000000001</v>
      </c>
      <c r="I397" s="95">
        <f t="shared" si="128"/>
        <v>0.026531542292353723</v>
      </c>
      <c r="K397" s="17">
        <v>2085217.82</v>
      </c>
      <c r="L397" s="17">
        <v>2015470.7700000003</v>
      </c>
      <c r="M397" s="35">
        <f t="shared" si="133"/>
        <v>69747.04999999981</v>
      </c>
      <c r="N397" s="95">
        <f t="shared" si="129"/>
        <v>0.03460583553886014</v>
      </c>
      <c r="P397" s="17">
        <v>1049933.54</v>
      </c>
      <c r="Q397" s="17">
        <v>1020647.78</v>
      </c>
      <c r="R397" s="35">
        <f t="shared" si="134"/>
        <v>29285.76000000001</v>
      </c>
      <c r="S397" s="95">
        <f t="shared" si="130"/>
        <v>0.028693306911420517</v>
      </c>
      <c r="U397" s="17">
        <v>4214556.82</v>
      </c>
      <c r="V397" s="17">
        <v>4328282.2</v>
      </c>
      <c r="W397" s="35">
        <f t="shared" si="135"/>
        <v>-113725.37999999989</v>
      </c>
      <c r="X397" s="95">
        <f t="shared" si="131"/>
        <v>-0.0262749457509956</v>
      </c>
    </row>
    <row r="398" spans="1:24" s="13" customFormat="1" ht="12.75" collapsed="1">
      <c r="A398" s="13" t="s">
        <v>346</v>
      </c>
      <c r="B398" s="11"/>
      <c r="C398" s="52" t="s">
        <v>262</v>
      </c>
      <c r="D398" s="29"/>
      <c r="E398" s="29"/>
      <c r="F398" s="29">
        <v>4510513.909999999</v>
      </c>
      <c r="G398" s="29">
        <v>4398820.319999999</v>
      </c>
      <c r="H398" s="29">
        <f t="shared" si="132"/>
        <v>111693.58999999985</v>
      </c>
      <c r="I398" s="98">
        <f t="shared" si="128"/>
        <v>0.025391714567691154</v>
      </c>
      <c r="J398" s="115"/>
      <c r="K398" s="29">
        <v>26859422.23</v>
      </c>
      <c r="L398" s="29">
        <v>26258158.65</v>
      </c>
      <c r="M398" s="29">
        <f t="shared" si="133"/>
        <v>601263.5800000019</v>
      </c>
      <c r="N398" s="98">
        <f t="shared" si="129"/>
        <v>0.022898162358387684</v>
      </c>
      <c r="O398" s="115"/>
      <c r="P398" s="29">
        <v>13473405.25</v>
      </c>
      <c r="Q398" s="29">
        <v>13163157.27</v>
      </c>
      <c r="R398" s="29">
        <f t="shared" si="134"/>
        <v>310247.98000000045</v>
      </c>
      <c r="S398" s="98">
        <f t="shared" si="130"/>
        <v>0.02356941983114363</v>
      </c>
      <c r="T398" s="115"/>
      <c r="U398" s="29">
        <v>53468536.309999995</v>
      </c>
      <c r="V398" s="29">
        <v>52490071.36</v>
      </c>
      <c r="W398" s="29">
        <f t="shared" si="135"/>
        <v>978464.9499999955</v>
      </c>
      <c r="X398" s="98">
        <f t="shared" si="131"/>
        <v>0.018640952939256883</v>
      </c>
    </row>
    <row r="399" spans="2:24" s="30" customFormat="1" ht="4.5" customHeight="1" hidden="1" outlineLevel="1">
      <c r="B399" s="31"/>
      <c r="C399" s="58"/>
      <c r="D399" s="33"/>
      <c r="E399" s="33"/>
      <c r="F399" s="36"/>
      <c r="G399" s="36"/>
      <c r="H399" s="36"/>
      <c r="I399" s="100"/>
      <c r="J399" s="116"/>
      <c r="K399" s="36"/>
      <c r="L399" s="36"/>
      <c r="M399" s="36"/>
      <c r="N399" s="100"/>
      <c r="O399" s="116"/>
      <c r="P399" s="36"/>
      <c r="Q399" s="36"/>
      <c r="R399" s="36"/>
      <c r="S399" s="100"/>
      <c r="T399" s="116"/>
      <c r="U399" s="36"/>
      <c r="V399" s="36"/>
      <c r="W399" s="36"/>
      <c r="X399" s="100"/>
    </row>
    <row r="400" spans="1:24" s="14" customFormat="1" ht="12.75" hidden="1" outlineLevel="2">
      <c r="A400" s="14" t="s">
        <v>1194</v>
      </c>
      <c r="B400" s="14" t="s">
        <v>1195</v>
      </c>
      <c r="C400" s="54" t="s">
        <v>68</v>
      </c>
      <c r="D400" s="15"/>
      <c r="E400" s="15"/>
      <c r="F400" s="15">
        <v>215324.47</v>
      </c>
      <c r="G400" s="15">
        <v>692142.31</v>
      </c>
      <c r="H400" s="90">
        <f aca="true" t="shared" si="136" ref="H400:H439">+F400-G400</f>
        <v>-476817.8400000001</v>
      </c>
      <c r="I400" s="103">
        <f aca="true" t="shared" si="137" ref="I400:I439">IF(G400&lt;0,IF(H400=0,0,IF(OR(G400=0,F400=0),"N.M.",IF(ABS(H400/G400)&gt;=10,"N.M.",H400/(-G400)))),IF(H400=0,0,IF(OR(G400=0,F400=0),"N.M.",IF(ABS(H400/G400)&gt;=10,"N.M.",H400/G400))))</f>
        <v>-0.6889014486052731</v>
      </c>
      <c r="J400" s="104"/>
      <c r="K400" s="15">
        <v>1273322.436</v>
      </c>
      <c r="L400" s="15">
        <v>1758842.1600000001</v>
      </c>
      <c r="M400" s="90">
        <f aca="true" t="shared" si="138" ref="M400:M439">+K400-L400</f>
        <v>-485519.72400000016</v>
      </c>
      <c r="N400" s="103">
        <f aca="true" t="shared" si="139" ref="N400:N439">IF(L400&lt;0,IF(M400=0,0,IF(OR(L400=0,K400=0),"N.M.",IF(ABS(M400/L400)&gt;=10,"N.M.",M400/(-L400)))),IF(M400=0,0,IF(OR(L400=0,K400=0),"N.M.",IF(ABS(M400/L400)&gt;=10,"N.M.",M400/L400))))</f>
        <v>-0.2760450795652977</v>
      </c>
      <c r="O400" s="104"/>
      <c r="P400" s="15">
        <v>685220.611</v>
      </c>
      <c r="Q400" s="15">
        <v>1124810.75</v>
      </c>
      <c r="R400" s="90">
        <f aca="true" t="shared" si="140" ref="R400:R439">+P400-Q400</f>
        <v>-439590.13899999997</v>
      </c>
      <c r="S400" s="103">
        <f aca="true" t="shared" si="141" ref="S400:S439">IF(Q400&lt;0,IF(R400=0,0,IF(OR(Q400=0,P400=0),"N.M.",IF(ABS(R400/Q400)&gt;=10,"N.M.",R400/(-Q400)))),IF(R400=0,0,IF(OR(Q400=0,P400=0),"N.M.",IF(ABS(R400/Q400)&gt;=10,"N.M.",R400/Q400))))</f>
        <v>-0.3908125335750925</v>
      </c>
      <c r="T400" s="104"/>
      <c r="U400" s="15">
        <v>2714617.2060000002</v>
      </c>
      <c r="V400" s="15">
        <v>3038189.18</v>
      </c>
      <c r="W400" s="90">
        <f aca="true" t="shared" si="142" ref="W400:W439">+U400-V400</f>
        <v>-323571.97399999993</v>
      </c>
      <c r="X400" s="103">
        <f aca="true" t="shared" si="143" ref="X400:X439">IF(V400&lt;0,IF(W400=0,0,IF(OR(V400=0,U400=0),"N.M.",IF(ABS(W400/V400)&gt;=10,"N.M.",W400/(-V400)))),IF(W400=0,0,IF(OR(V400=0,U400=0),"N.M.",IF(ABS(W400/V400)&gt;=10,"N.M.",W400/V400))))</f>
        <v>-0.10650158855479826</v>
      </c>
    </row>
    <row r="401" spans="1:24" s="14" customFormat="1" ht="12.75" hidden="1" outlineLevel="2">
      <c r="A401" s="14" t="s">
        <v>1196</v>
      </c>
      <c r="B401" s="14" t="s">
        <v>1197</v>
      </c>
      <c r="C401" s="54" t="s">
        <v>69</v>
      </c>
      <c r="D401" s="15"/>
      <c r="E401" s="15"/>
      <c r="F401" s="15">
        <v>65.87</v>
      </c>
      <c r="G401" s="15">
        <v>677.65</v>
      </c>
      <c r="H401" s="90">
        <f t="shared" si="136"/>
        <v>-611.78</v>
      </c>
      <c r="I401" s="103">
        <f t="shared" si="137"/>
        <v>-0.9027964288349443</v>
      </c>
      <c r="J401" s="104"/>
      <c r="K401" s="15">
        <v>18084.36</v>
      </c>
      <c r="L401" s="15">
        <v>23103.43</v>
      </c>
      <c r="M401" s="90">
        <f t="shared" si="138"/>
        <v>-5019.07</v>
      </c>
      <c r="N401" s="103">
        <f t="shared" si="139"/>
        <v>-0.21724350020754493</v>
      </c>
      <c r="O401" s="104"/>
      <c r="P401" s="15">
        <v>280.52</v>
      </c>
      <c r="Q401" s="15">
        <v>836.87</v>
      </c>
      <c r="R401" s="90">
        <f t="shared" si="140"/>
        <v>-556.35</v>
      </c>
      <c r="S401" s="103">
        <f t="shared" si="141"/>
        <v>-0.6647985947638224</v>
      </c>
      <c r="T401" s="104"/>
      <c r="U401" s="15">
        <v>26010.4</v>
      </c>
      <c r="V401" s="15">
        <v>28228.65</v>
      </c>
      <c r="W401" s="90">
        <f t="shared" si="142"/>
        <v>-2218.25</v>
      </c>
      <c r="X401" s="103">
        <f t="shared" si="143"/>
        <v>-0.0785815120453865</v>
      </c>
    </row>
    <row r="402" spans="1:24" s="14" customFormat="1" ht="12.75" hidden="1" outlineLevel="2">
      <c r="A402" s="14" t="s">
        <v>1198</v>
      </c>
      <c r="B402" s="14" t="s">
        <v>1199</v>
      </c>
      <c r="C402" s="54" t="s">
        <v>70</v>
      </c>
      <c r="D402" s="15"/>
      <c r="E402" s="15"/>
      <c r="F402" s="15">
        <v>0</v>
      </c>
      <c r="G402" s="15">
        <v>0</v>
      </c>
      <c r="H402" s="90">
        <f t="shared" si="136"/>
        <v>0</v>
      </c>
      <c r="I402" s="103">
        <f t="shared" si="137"/>
        <v>0</v>
      </c>
      <c r="J402" s="104"/>
      <c r="K402" s="15">
        <v>0</v>
      </c>
      <c r="L402" s="15">
        <v>0</v>
      </c>
      <c r="M402" s="90">
        <f t="shared" si="138"/>
        <v>0</v>
      </c>
      <c r="N402" s="103">
        <f t="shared" si="139"/>
        <v>0</v>
      </c>
      <c r="O402" s="104"/>
      <c r="P402" s="15">
        <v>0</v>
      </c>
      <c r="Q402" s="15">
        <v>0</v>
      </c>
      <c r="R402" s="90">
        <f t="shared" si="140"/>
        <v>0</v>
      </c>
      <c r="S402" s="103">
        <f t="shared" si="141"/>
        <v>0</v>
      </c>
      <c r="T402" s="104"/>
      <c r="U402" s="15">
        <v>0</v>
      </c>
      <c r="V402" s="15">
        <v>1266.77</v>
      </c>
      <c r="W402" s="90">
        <f t="shared" si="142"/>
        <v>-1266.77</v>
      </c>
      <c r="X402" s="103" t="str">
        <f t="shared" si="143"/>
        <v>N.M.</v>
      </c>
    </row>
    <row r="403" spans="1:24" s="14" customFormat="1" ht="12.75" hidden="1" outlineLevel="2">
      <c r="A403" s="14" t="s">
        <v>1200</v>
      </c>
      <c r="B403" s="14" t="s">
        <v>1201</v>
      </c>
      <c r="C403" s="54" t="s">
        <v>70</v>
      </c>
      <c r="D403" s="15"/>
      <c r="E403" s="15"/>
      <c r="F403" s="15">
        <v>0</v>
      </c>
      <c r="G403" s="15">
        <v>0</v>
      </c>
      <c r="H403" s="90">
        <f t="shared" si="136"/>
        <v>0</v>
      </c>
      <c r="I403" s="103">
        <f t="shared" si="137"/>
        <v>0</v>
      </c>
      <c r="J403" s="104"/>
      <c r="K403" s="15">
        <v>0</v>
      </c>
      <c r="L403" s="15">
        <v>1016.27</v>
      </c>
      <c r="M403" s="90">
        <f t="shared" si="138"/>
        <v>-1016.27</v>
      </c>
      <c r="N403" s="103" t="str">
        <f t="shared" si="139"/>
        <v>N.M.</v>
      </c>
      <c r="O403" s="104"/>
      <c r="P403" s="15">
        <v>0</v>
      </c>
      <c r="Q403" s="15">
        <v>0</v>
      </c>
      <c r="R403" s="90">
        <f t="shared" si="140"/>
        <v>0</v>
      </c>
      <c r="S403" s="103">
        <f t="shared" si="141"/>
        <v>0</v>
      </c>
      <c r="T403" s="104"/>
      <c r="U403" s="15">
        <v>-1479052.95</v>
      </c>
      <c r="V403" s="15">
        <v>4502598.609999999</v>
      </c>
      <c r="W403" s="90">
        <f t="shared" si="142"/>
        <v>-5981651.56</v>
      </c>
      <c r="X403" s="103">
        <f t="shared" si="143"/>
        <v>-1.3284887413048796</v>
      </c>
    </row>
    <row r="404" spans="1:24" s="14" customFormat="1" ht="12.75" hidden="1" outlineLevel="2">
      <c r="A404" s="14" t="s">
        <v>1202</v>
      </c>
      <c r="B404" s="14" t="s">
        <v>1203</v>
      </c>
      <c r="C404" s="54" t="s">
        <v>70</v>
      </c>
      <c r="D404" s="15"/>
      <c r="E404" s="15"/>
      <c r="F404" s="15">
        <v>0</v>
      </c>
      <c r="G404" s="15">
        <v>748818</v>
      </c>
      <c r="H404" s="90">
        <f t="shared" si="136"/>
        <v>-748818</v>
      </c>
      <c r="I404" s="103" t="str">
        <f t="shared" si="137"/>
        <v>N.M.</v>
      </c>
      <c r="J404" s="104"/>
      <c r="K404" s="15">
        <v>-823500</v>
      </c>
      <c r="L404" s="15">
        <v>4492908</v>
      </c>
      <c r="M404" s="90">
        <f t="shared" si="138"/>
        <v>-5316408</v>
      </c>
      <c r="N404" s="103">
        <f t="shared" si="139"/>
        <v>-1.1832888632484797</v>
      </c>
      <c r="O404" s="104"/>
      <c r="P404" s="15">
        <v>0</v>
      </c>
      <c r="Q404" s="15">
        <v>2246454</v>
      </c>
      <c r="R404" s="90">
        <f t="shared" si="140"/>
        <v>-2246454</v>
      </c>
      <c r="S404" s="103" t="str">
        <f t="shared" si="141"/>
        <v>N.M.</v>
      </c>
      <c r="T404" s="104"/>
      <c r="U404" s="15">
        <v>3669392</v>
      </c>
      <c r="V404" s="15">
        <v>4493106.37</v>
      </c>
      <c r="W404" s="90">
        <f t="shared" si="142"/>
        <v>-823714.3700000001</v>
      </c>
      <c r="X404" s="103">
        <f t="shared" si="143"/>
        <v>-0.1833284819384323</v>
      </c>
    </row>
    <row r="405" spans="1:24" s="14" customFormat="1" ht="12.75" hidden="1" outlineLevel="2">
      <c r="A405" s="14" t="s">
        <v>1204</v>
      </c>
      <c r="B405" s="14" t="s">
        <v>1205</v>
      </c>
      <c r="C405" s="54" t="s">
        <v>71</v>
      </c>
      <c r="D405" s="15"/>
      <c r="E405" s="15"/>
      <c r="F405" s="15">
        <v>723697.0700000001</v>
      </c>
      <c r="G405" s="15">
        <v>0</v>
      </c>
      <c r="H405" s="90">
        <f t="shared" si="136"/>
        <v>723697.0700000001</v>
      </c>
      <c r="I405" s="103" t="str">
        <f t="shared" si="137"/>
        <v>N.M.</v>
      </c>
      <c r="J405" s="104"/>
      <c r="K405" s="15">
        <v>4193538.66</v>
      </c>
      <c r="L405" s="15">
        <v>0</v>
      </c>
      <c r="M405" s="90">
        <f t="shared" si="138"/>
        <v>4193538.66</v>
      </c>
      <c r="N405" s="103" t="str">
        <f t="shared" si="139"/>
        <v>N.M.</v>
      </c>
      <c r="O405" s="104"/>
      <c r="P405" s="15">
        <v>2121543.07</v>
      </c>
      <c r="Q405" s="15">
        <v>0</v>
      </c>
      <c r="R405" s="90">
        <f t="shared" si="140"/>
        <v>2121543.07</v>
      </c>
      <c r="S405" s="103" t="str">
        <f t="shared" si="141"/>
        <v>N.M.</v>
      </c>
      <c r="T405" s="104"/>
      <c r="U405" s="15">
        <v>4193737.0500000003</v>
      </c>
      <c r="V405" s="15">
        <v>0</v>
      </c>
      <c r="W405" s="90">
        <f t="shared" si="142"/>
        <v>4193737.0500000003</v>
      </c>
      <c r="X405" s="103" t="str">
        <f t="shared" si="143"/>
        <v>N.M.</v>
      </c>
    </row>
    <row r="406" spans="1:24" s="14" customFormat="1" ht="12.75" hidden="1" outlineLevel="2">
      <c r="A406" s="14" t="s">
        <v>1206</v>
      </c>
      <c r="B406" s="14" t="s">
        <v>1207</v>
      </c>
      <c r="C406" s="54" t="s">
        <v>72</v>
      </c>
      <c r="D406" s="15"/>
      <c r="E406" s="15"/>
      <c r="F406" s="15">
        <v>0</v>
      </c>
      <c r="G406" s="15">
        <v>0</v>
      </c>
      <c r="H406" s="90">
        <f t="shared" si="136"/>
        <v>0</v>
      </c>
      <c r="I406" s="103">
        <f t="shared" si="137"/>
        <v>0</v>
      </c>
      <c r="J406" s="104"/>
      <c r="K406" s="15">
        <v>0</v>
      </c>
      <c r="L406" s="15">
        <v>-54754</v>
      </c>
      <c r="M406" s="90">
        <f t="shared" si="138"/>
        <v>54754</v>
      </c>
      <c r="N406" s="103" t="str">
        <f t="shared" si="139"/>
        <v>N.M.</v>
      </c>
      <c r="O406" s="104"/>
      <c r="P406" s="15">
        <v>0</v>
      </c>
      <c r="Q406" s="15">
        <v>0</v>
      </c>
      <c r="R406" s="90">
        <f t="shared" si="140"/>
        <v>0</v>
      </c>
      <c r="S406" s="103">
        <f t="shared" si="141"/>
        <v>0</v>
      </c>
      <c r="T406" s="104"/>
      <c r="U406" s="15">
        <v>0</v>
      </c>
      <c r="V406" s="15">
        <v>48228</v>
      </c>
      <c r="W406" s="90">
        <f t="shared" si="142"/>
        <v>-48228</v>
      </c>
      <c r="X406" s="103" t="str">
        <f t="shared" si="143"/>
        <v>N.M.</v>
      </c>
    </row>
    <row r="407" spans="1:24" s="14" customFormat="1" ht="12.75" hidden="1" outlineLevel="2">
      <c r="A407" s="14" t="s">
        <v>1208</v>
      </c>
      <c r="B407" s="14" t="s">
        <v>1209</v>
      </c>
      <c r="C407" s="54" t="s">
        <v>72</v>
      </c>
      <c r="D407" s="15"/>
      <c r="E407" s="15"/>
      <c r="F407" s="15">
        <v>0</v>
      </c>
      <c r="G407" s="15">
        <v>21572</v>
      </c>
      <c r="H407" s="90">
        <f t="shared" si="136"/>
        <v>-21572</v>
      </c>
      <c r="I407" s="103" t="str">
        <f t="shared" si="137"/>
        <v>N.M.</v>
      </c>
      <c r="J407" s="104"/>
      <c r="K407" s="15">
        <v>-565</v>
      </c>
      <c r="L407" s="15">
        <v>152536</v>
      </c>
      <c r="M407" s="90">
        <f t="shared" si="138"/>
        <v>-153101</v>
      </c>
      <c r="N407" s="103">
        <f t="shared" si="139"/>
        <v>-1.0037040436356008</v>
      </c>
      <c r="O407" s="104"/>
      <c r="P407" s="15">
        <v>0</v>
      </c>
      <c r="Q407" s="15">
        <v>87820</v>
      </c>
      <c r="R407" s="90">
        <f t="shared" si="140"/>
        <v>-87820</v>
      </c>
      <c r="S407" s="103" t="str">
        <f t="shared" si="141"/>
        <v>N.M.</v>
      </c>
      <c r="T407" s="104"/>
      <c r="U407" s="15">
        <v>115057</v>
      </c>
      <c r="V407" s="15">
        <v>152536</v>
      </c>
      <c r="W407" s="90">
        <f t="shared" si="142"/>
        <v>-37479</v>
      </c>
      <c r="X407" s="103">
        <f t="shared" si="143"/>
        <v>-0.24570593171448052</v>
      </c>
    </row>
    <row r="408" spans="1:24" s="14" customFormat="1" ht="12.75" hidden="1" outlineLevel="2">
      <c r="A408" s="14" t="s">
        <v>1210</v>
      </c>
      <c r="B408" s="14" t="s">
        <v>1211</v>
      </c>
      <c r="C408" s="54" t="s">
        <v>72</v>
      </c>
      <c r="D408" s="15"/>
      <c r="E408" s="15"/>
      <c r="F408" s="15">
        <v>16000</v>
      </c>
      <c r="G408" s="15">
        <v>0</v>
      </c>
      <c r="H408" s="90">
        <f t="shared" si="136"/>
        <v>16000</v>
      </c>
      <c r="I408" s="103" t="str">
        <f t="shared" si="137"/>
        <v>N.M.</v>
      </c>
      <c r="J408" s="104"/>
      <c r="K408" s="15">
        <v>158029</v>
      </c>
      <c r="L408" s="15">
        <v>0</v>
      </c>
      <c r="M408" s="90">
        <f t="shared" si="138"/>
        <v>158029</v>
      </c>
      <c r="N408" s="103" t="str">
        <f t="shared" si="139"/>
        <v>N.M.</v>
      </c>
      <c r="O408" s="104"/>
      <c r="P408" s="15">
        <v>110029</v>
      </c>
      <c r="Q408" s="15">
        <v>0</v>
      </c>
      <c r="R408" s="90">
        <f t="shared" si="140"/>
        <v>110029</v>
      </c>
      <c r="S408" s="103" t="str">
        <f t="shared" si="141"/>
        <v>N.M.</v>
      </c>
      <c r="T408" s="104"/>
      <c r="U408" s="15">
        <v>158029</v>
      </c>
      <c r="V408" s="15">
        <v>0</v>
      </c>
      <c r="W408" s="90">
        <f t="shared" si="142"/>
        <v>158029</v>
      </c>
      <c r="X408" s="103" t="str">
        <f t="shared" si="143"/>
        <v>N.M.</v>
      </c>
    </row>
    <row r="409" spans="1:24" s="14" customFormat="1" ht="12.75" hidden="1" outlineLevel="2">
      <c r="A409" s="14" t="s">
        <v>1212</v>
      </c>
      <c r="B409" s="14" t="s">
        <v>1213</v>
      </c>
      <c r="C409" s="54" t="s">
        <v>73</v>
      </c>
      <c r="D409" s="15"/>
      <c r="E409" s="15"/>
      <c r="F409" s="15">
        <v>105.18</v>
      </c>
      <c r="G409" s="15">
        <v>982.97</v>
      </c>
      <c r="H409" s="90">
        <f t="shared" si="136"/>
        <v>-877.79</v>
      </c>
      <c r="I409" s="103">
        <f t="shared" si="137"/>
        <v>-0.8929977517116493</v>
      </c>
      <c r="J409" s="104"/>
      <c r="K409" s="15">
        <v>27010.93</v>
      </c>
      <c r="L409" s="15">
        <v>36292.83</v>
      </c>
      <c r="M409" s="90">
        <f t="shared" si="138"/>
        <v>-9281.900000000001</v>
      </c>
      <c r="N409" s="103">
        <f t="shared" si="139"/>
        <v>-0.25575024047449596</v>
      </c>
      <c r="O409" s="104"/>
      <c r="P409" s="15">
        <v>469.24</v>
      </c>
      <c r="Q409" s="15">
        <v>1211.69</v>
      </c>
      <c r="R409" s="90">
        <f t="shared" si="140"/>
        <v>-742.45</v>
      </c>
      <c r="S409" s="103">
        <f t="shared" si="141"/>
        <v>-0.6127392319817775</v>
      </c>
      <c r="T409" s="104"/>
      <c r="U409" s="15">
        <v>37618.12</v>
      </c>
      <c r="V409" s="15">
        <v>41190.03</v>
      </c>
      <c r="W409" s="90">
        <f t="shared" si="142"/>
        <v>-3571.909999999996</v>
      </c>
      <c r="X409" s="103">
        <f t="shared" si="143"/>
        <v>-0.0867178295330204</v>
      </c>
    </row>
    <row r="410" spans="1:24" s="14" customFormat="1" ht="12.75" hidden="1" outlineLevel="2">
      <c r="A410" s="14" t="s">
        <v>1214</v>
      </c>
      <c r="B410" s="14" t="s">
        <v>1215</v>
      </c>
      <c r="C410" s="54" t="s">
        <v>74</v>
      </c>
      <c r="D410" s="15"/>
      <c r="E410" s="15"/>
      <c r="F410" s="15">
        <v>0</v>
      </c>
      <c r="G410" s="15">
        <v>-43982</v>
      </c>
      <c r="H410" s="90">
        <f t="shared" si="136"/>
        <v>43982</v>
      </c>
      <c r="I410" s="103" t="str">
        <f t="shared" si="137"/>
        <v>N.M.</v>
      </c>
      <c r="J410" s="104"/>
      <c r="K410" s="15">
        <v>0</v>
      </c>
      <c r="L410" s="15">
        <v>-43982</v>
      </c>
      <c r="M410" s="90">
        <f t="shared" si="138"/>
        <v>43982</v>
      </c>
      <c r="N410" s="103" t="str">
        <f t="shared" si="139"/>
        <v>N.M.</v>
      </c>
      <c r="O410" s="104"/>
      <c r="P410" s="15">
        <v>0</v>
      </c>
      <c r="Q410" s="15">
        <v>-43982</v>
      </c>
      <c r="R410" s="90">
        <f t="shared" si="140"/>
        <v>43982</v>
      </c>
      <c r="S410" s="103" t="str">
        <f t="shared" si="141"/>
        <v>N.M.</v>
      </c>
      <c r="T410" s="104"/>
      <c r="U410" s="15">
        <v>0</v>
      </c>
      <c r="V410" s="15">
        <v>-43982</v>
      </c>
      <c r="W410" s="90">
        <f t="shared" si="142"/>
        <v>43982</v>
      </c>
      <c r="X410" s="103" t="str">
        <f t="shared" si="143"/>
        <v>N.M.</v>
      </c>
    </row>
    <row r="411" spans="1:24" s="14" customFormat="1" ht="12.75" hidden="1" outlineLevel="2">
      <c r="A411" s="14" t="s">
        <v>1216</v>
      </c>
      <c r="B411" s="14" t="s">
        <v>1217</v>
      </c>
      <c r="C411" s="54" t="s">
        <v>74</v>
      </c>
      <c r="D411" s="15"/>
      <c r="E411" s="15"/>
      <c r="F411" s="15">
        <v>0</v>
      </c>
      <c r="G411" s="15">
        <v>0</v>
      </c>
      <c r="H411" s="90">
        <f t="shared" si="136"/>
        <v>0</v>
      </c>
      <c r="I411" s="103">
        <f t="shared" si="137"/>
        <v>0</v>
      </c>
      <c r="J411" s="104"/>
      <c r="K411" s="15">
        <v>0</v>
      </c>
      <c r="L411" s="15">
        <v>0</v>
      </c>
      <c r="M411" s="90">
        <f t="shared" si="138"/>
        <v>0</v>
      </c>
      <c r="N411" s="103">
        <f t="shared" si="139"/>
        <v>0</v>
      </c>
      <c r="O411" s="104"/>
      <c r="P411" s="15">
        <v>0</v>
      </c>
      <c r="Q411" s="15">
        <v>0</v>
      </c>
      <c r="R411" s="90">
        <f t="shared" si="140"/>
        <v>0</v>
      </c>
      <c r="S411" s="103">
        <f t="shared" si="141"/>
        <v>0</v>
      </c>
      <c r="T411" s="104"/>
      <c r="U411" s="15">
        <v>0</v>
      </c>
      <c r="V411" s="15">
        <v>-5085</v>
      </c>
      <c r="W411" s="90">
        <f t="shared" si="142"/>
        <v>5085</v>
      </c>
      <c r="X411" s="103" t="str">
        <f t="shared" si="143"/>
        <v>N.M.</v>
      </c>
    </row>
    <row r="412" spans="1:24" s="14" customFormat="1" ht="12.75" hidden="1" outlineLevel="2">
      <c r="A412" s="14" t="s">
        <v>1218</v>
      </c>
      <c r="B412" s="14" t="s">
        <v>1219</v>
      </c>
      <c r="C412" s="54" t="s">
        <v>74</v>
      </c>
      <c r="D412" s="15"/>
      <c r="E412" s="15"/>
      <c r="F412" s="15">
        <v>0</v>
      </c>
      <c r="G412" s="15">
        <v>0</v>
      </c>
      <c r="H412" s="90">
        <f t="shared" si="136"/>
        <v>0</v>
      </c>
      <c r="I412" s="103">
        <f t="shared" si="137"/>
        <v>0</v>
      </c>
      <c r="J412" s="104"/>
      <c r="K412" s="15">
        <v>0</v>
      </c>
      <c r="L412" s="15">
        <v>0</v>
      </c>
      <c r="M412" s="90">
        <f t="shared" si="138"/>
        <v>0</v>
      </c>
      <c r="N412" s="103">
        <f t="shared" si="139"/>
        <v>0</v>
      </c>
      <c r="O412" s="104"/>
      <c r="P412" s="15">
        <v>0</v>
      </c>
      <c r="Q412" s="15">
        <v>0</v>
      </c>
      <c r="R412" s="90">
        <f t="shared" si="140"/>
        <v>0</v>
      </c>
      <c r="S412" s="103">
        <f t="shared" si="141"/>
        <v>0</v>
      </c>
      <c r="T412" s="104"/>
      <c r="U412" s="15">
        <v>-16547</v>
      </c>
      <c r="V412" s="15">
        <v>24350</v>
      </c>
      <c r="W412" s="90">
        <f t="shared" si="142"/>
        <v>-40897</v>
      </c>
      <c r="X412" s="103">
        <f t="shared" si="143"/>
        <v>-1.6795482546201232</v>
      </c>
    </row>
    <row r="413" spans="1:24" s="14" customFormat="1" ht="12.75" hidden="1" outlineLevel="2">
      <c r="A413" s="14" t="s">
        <v>1220</v>
      </c>
      <c r="B413" s="14" t="s">
        <v>1221</v>
      </c>
      <c r="C413" s="54" t="s">
        <v>74</v>
      </c>
      <c r="D413" s="15"/>
      <c r="E413" s="15"/>
      <c r="F413" s="15">
        <v>0</v>
      </c>
      <c r="G413" s="15">
        <v>0</v>
      </c>
      <c r="H413" s="90">
        <f t="shared" si="136"/>
        <v>0</v>
      </c>
      <c r="I413" s="103">
        <f t="shared" si="137"/>
        <v>0</v>
      </c>
      <c r="J413" s="104"/>
      <c r="K413" s="15">
        <v>0</v>
      </c>
      <c r="L413" s="15">
        <v>80100</v>
      </c>
      <c r="M413" s="90">
        <f t="shared" si="138"/>
        <v>-80100</v>
      </c>
      <c r="N413" s="103" t="str">
        <f t="shared" si="139"/>
        <v>N.M.</v>
      </c>
      <c r="O413" s="104"/>
      <c r="P413" s="15">
        <v>0</v>
      </c>
      <c r="Q413" s="15">
        <v>0</v>
      </c>
      <c r="R413" s="90">
        <f t="shared" si="140"/>
        <v>0</v>
      </c>
      <c r="S413" s="103">
        <f t="shared" si="141"/>
        <v>0</v>
      </c>
      <c r="T413" s="104"/>
      <c r="U413" s="15">
        <v>-41800</v>
      </c>
      <c r="V413" s="15">
        <v>80100</v>
      </c>
      <c r="W413" s="90">
        <f t="shared" si="142"/>
        <v>-121900</v>
      </c>
      <c r="X413" s="103">
        <f t="shared" si="143"/>
        <v>-1.5218476903870162</v>
      </c>
    </row>
    <row r="414" spans="1:24" s="14" customFormat="1" ht="12.75" hidden="1" outlineLevel="2">
      <c r="A414" s="14" t="s">
        <v>1222</v>
      </c>
      <c r="B414" s="14" t="s">
        <v>1223</v>
      </c>
      <c r="C414" s="54" t="s">
        <v>74</v>
      </c>
      <c r="D414" s="15"/>
      <c r="E414" s="15"/>
      <c r="F414" s="15">
        <v>0</v>
      </c>
      <c r="G414" s="15">
        <v>0</v>
      </c>
      <c r="H414" s="90">
        <f t="shared" si="136"/>
        <v>0</v>
      </c>
      <c r="I414" s="103">
        <f t="shared" si="137"/>
        <v>0</v>
      </c>
      <c r="J414" s="104"/>
      <c r="K414" s="15">
        <v>29392</v>
      </c>
      <c r="L414" s="15">
        <v>0</v>
      </c>
      <c r="M414" s="90">
        <f t="shared" si="138"/>
        <v>29392</v>
      </c>
      <c r="N414" s="103" t="str">
        <f t="shared" si="139"/>
        <v>N.M.</v>
      </c>
      <c r="O414" s="104"/>
      <c r="P414" s="15">
        <v>-8761</v>
      </c>
      <c r="Q414" s="15">
        <v>0</v>
      </c>
      <c r="R414" s="90">
        <f t="shared" si="140"/>
        <v>-8761</v>
      </c>
      <c r="S414" s="103" t="str">
        <f t="shared" si="141"/>
        <v>N.M.</v>
      </c>
      <c r="T414" s="104"/>
      <c r="U414" s="15">
        <v>29392</v>
      </c>
      <c r="V414" s="15">
        <v>0</v>
      </c>
      <c r="W414" s="90">
        <f t="shared" si="142"/>
        <v>29392</v>
      </c>
      <c r="X414" s="103" t="str">
        <f t="shared" si="143"/>
        <v>N.M.</v>
      </c>
    </row>
    <row r="415" spans="1:24" s="14" customFormat="1" ht="12.75" hidden="1" outlineLevel="2">
      <c r="A415" s="14" t="s">
        <v>1224</v>
      </c>
      <c r="B415" s="14" t="s">
        <v>1225</v>
      </c>
      <c r="C415" s="54" t="s">
        <v>75</v>
      </c>
      <c r="D415" s="15"/>
      <c r="E415" s="15"/>
      <c r="F415" s="15">
        <v>0</v>
      </c>
      <c r="G415" s="15">
        <v>0</v>
      </c>
      <c r="H415" s="90">
        <f t="shared" si="136"/>
        <v>0</v>
      </c>
      <c r="I415" s="103">
        <f t="shared" si="137"/>
        <v>0</v>
      </c>
      <c r="J415" s="104"/>
      <c r="K415" s="15">
        <v>0</v>
      </c>
      <c r="L415" s="15">
        <v>0</v>
      </c>
      <c r="M415" s="90">
        <f t="shared" si="138"/>
        <v>0</v>
      </c>
      <c r="N415" s="103">
        <f t="shared" si="139"/>
        <v>0</v>
      </c>
      <c r="O415" s="104"/>
      <c r="P415" s="15">
        <v>0</v>
      </c>
      <c r="Q415" s="15">
        <v>0</v>
      </c>
      <c r="R415" s="90">
        <f t="shared" si="140"/>
        <v>0</v>
      </c>
      <c r="S415" s="103">
        <f t="shared" si="141"/>
        <v>0</v>
      </c>
      <c r="T415" s="104"/>
      <c r="U415" s="15">
        <v>0</v>
      </c>
      <c r="V415" s="15">
        <v>3686.08</v>
      </c>
      <c r="W415" s="90">
        <f t="shared" si="142"/>
        <v>-3686.08</v>
      </c>
      <c r="X415" s="103" t="str">
        <f t="shared" si="143"/>
        <v>N.M.</v>
      </c>
    </row>
    <row r="416" spans="1:24" s="14" customFormat="1" ht="12.75" hidden="1" outlineLevel="2">
      <c r="A416" s="14" t="s">
        <v>1226</v>
      </c>
      <c r="B416" s="14" t="s">
        <v>1227</v>
      </c>
      <c r="C416" s="54" t="s">
        <v>75</v>
      </c>
      <c r="D416" s="15"/>
      <c r="E416" s="15"/>
      <c r="F416" s="15">
        <v>0</v>
      </c>
      <c r="G416" s="15">
        <v>0</v>
      </c>
      <c r="H416" s="90">
        <f t="shared" si="136"/>
        <v>0</v>
      </c>
      <c r="I416" s="103">
        <f t="shared" si="137"/>
        <v>0</v>
      </c>
      <c r="J416" s="104"/>
      <c r="K416" s="15">
        <v>0</v>
      </c>
      <c r="L416" s="15">
        <v>0</v>
      </c>
      <c r="M416" s="90">
        <f t="shared" si="138"/>
        <v>0</v>
      </c>
      <c r="N416" s="103">
        <f t="shared" si="139"/>
        <v>0</v>
      </c>
      <c r="O416" s="104"/>
      <c r="P416" s="15">
        <v>0</v>
      </c>
      <c r="Q416" s="15">
        <v>0</v>
      </c>
      <c r="R416" s="90">
        <f t="shared" si="140"/>
        <v>0</v>
      </c>
      <c r="S416" s="103">
        <f t="shared" si="141"/>
        <v>0</v>
      </c>
      <c r="T416" s="104"/>
      <c r="U416" s="15">
        <v>2098.4</v>
      </c>
      <c r="V416" s="15">
        <v>0</v>
      </c>
      <c r="W416" s="90">
        <f t="shared" si="142"/>
        <v>2098.4</v>
      </c>
      <c r="X416" s="103" t="str">
        <f t="shared" si="143"/>
        <v>N.M.</v>
      </c>
    </row>
    <row r="417" spans="1:24" s="14" customFormat="1" ht="12.75" hidden="1" outlineLevel="2">
      <c r="A417" s="14" t="s">
        <v>1228</v>
      </c>
      <c r="B417" s="14" t="s">
        <v>1229</v>
      </c>
      <c r="C417" s="54" t="s">
        <v>75</v>
      </c>
      <c r="D417" s="15"/>
      <c r="E417" s="15"/>
      <c r="F417" s="15">
        <v>0</v>
      </c>
      <c r="G417" s="15">
        <v>0</v>
      </c>
      <c r="H417" s="90">
        <f t="shared" si="136"/>
        <v>0</v>
      </c>
      <c r="I417" s="103">
        <f t="shared" si="137"/>
        <v>0</v>
      </c>
      <c r="J417" s="104"/>
      <c r="K417" s="15">
        <v>300</v>
      </c>
      <c r="L417" s="15">
        <v>0</v>
      </c>
      <c r="M417" s="90">
        <f t="shared" si="138"/>
        <v>300</v>
      </c>
      <c r="N417" s="103" t="str">
        <f t="shared" si="139"/>
        <v>N.M.</v>
      </c>
      <c r="O417" s="104"/>
      <c r="P417" s="15">
        <v>15</v>
      </c>
      <c r="Q417" s="15">
        <v>0</v>
      </c>
      <c r="R417" s="90">
        <f t="shared" si="140"/>
        <v>15</v>
      </c>
      <c r="S417" s="103" t="str">
        <f t="shared" si="141"/>
        <v>N.M.</v>
      </c>
      <c r="T417" s="104"/>
      <c r="U417" s="15">
        <v>300</v>
      </c>
      <c r="V417" s="15">
        <v>0</v>
      </c>
      <c r="W417" s="90">
        <f t="shared" si="142"/>
        <v>300</v>
      </c>
      <c r="X417" s="103" t="str">
        <f t="shared" si="143"/>
        <v>N.M.</v>
      </c>
    </row>
    <row r="418" spans="1:24" s="14" customFormat="1" ht="12.75" hidden="1" outlineLevel="2">
      <c r="A418" s="14" t="s">
        <v>1230</v>
      </c>
      <c r="B418" s="14" t="s">
        <v>1231</v>
      </c>
      <c r="C418" s="54" t="s">
        <v>76</v>
      </c>
      <c r="D418" s="15"/>
      <c r="E418" s="15"/>
      <c r="F418" s="15">
        <v>0</v>
      </c>
      <c r="G418" s="15">
        <v>0</v>
      </c>
      <c r="H418" s="90">
        <f t="shared" si="136"/>
        <v>0</v>
      </c>
      <c r="I418" s="103">
        <f t="shared" si="137"/>
        <v>0</v>
      </c>
      <c r="J418" s="104"/>
      <c r="K418" s="15">
        <v>0</v>
      </c>
      <c r="L418" s="15">
        <v>0</v>
      </c>
      <c r="M418" s="90">
        <f t="shared" si="138"/>
        <v>0</v>
      </c>
      <c r="N418" s="103">
        <f t="shared" si="139"/>
        <v>0</v>
      </c>
      <c r="O418" s="104"/>
      <c r="P418" s="15">
        <v>0</v>
      </c>
      <c r="Q418" s="15">
        <v>0</v>
      </c>
      <c r="R418" s="90">
        <f t="shared" si="140"/>
        <v>0</v>
      </c>
      <c r="S418" s="103">
        <f t="shared" si="141"/>
        <v>0</v>
      </c>
      <c r="T418" s="104"/>
      <c r="U418" s="15">
        <v>0</v>
      </c>
      <c r="V418" s="15">
        <v>170</v>
      </c>
      <c r="W418" s="90">
        <f t="shared" si="142"/>
        <v>-170</v>
      </c>
      <c r="X418" s="103" t="str">
        <f t="shared" si="143"/>
        <v>N.M.</v>
      </c>
    </row>
    <row r="419" spans="1:24" s="14" customFormat="1" ht="12.75" hidden="1" outlineLevel="2">
      <c r="A419" s="14" t="s">
        <v>1232</v>
      </c>
      <c r="B419" s="14" t="s">
        <v>1233</v>
      </c>
      <c r="C419" s="54" t="s">
        <v>77</v>
      </c>
      <c r="D419" s="15"/>
      <c r="E419" s="15"/>
      <c r="F419" s="15">
        <v>0</v>
      </c>
      <c r="G419" s="15">
        <v>-100</v>
      </c>
      <c r="H419" s="90">
        <f t="shared" si="136"/>
        <v>100</v>
      </c>
      <c r="I419" s="103" t="str">
        <f t="shared" si="137"/>
        <v>N.M.</v>
      </c>
      <c r="J419" s="104"/>
      <c r="K419" s="15">
        <v>0</v>
      </c>
      <c r="L419" s="15">
        <v>114.25</v>
      </c>
      <c r="M419" s="90">
        <f t="shared" si="138"/>
        <v>-114.25</v>
      </c>
      <c r="N419" s="103" t="str">
        <f t="shared" si="139"/>
        <v>N.M.</v>
      </c>
      <c r="O419" s="104"/>
      <c r="P419" s="15">
        <v>0</v>
      </c>
      <c r="Q419" s="15">
        <v>114.25</v>
      </c>
      <c r="R419" s="90">
        <f t="shared" si="140"/>
        <v>-114.25</v>
      </c>
      <c r="S419" s="103" t="str">
        <f t="shared" si="141"/>
        <v>N.M.</v>
      </c>
      <c r="T419" s="104"/>
      <c r="U419" s="15">
        <v>141</v>
      </c>
      <c r="V419" s="15">
        <v>114.25</v>
      </c>
      <c r="W419" s="90">
        <f t="shared" si="142"/>
        <v>26.75</v>
      </c>
      <c r="X419" s="103">
        <f t="shared" si="143"/>
        <v>0.23413566739606126</v>
      </c>
    </row>
    <row r="420" spans="1:24" s="14" customFormat="1" ht="12.75" hidden="1" outlineLevel="2">
      <c r="A420" s="14" t="s">
        <v>1234</v>
      </c>
      <c r="B420" s="14" t="s">
        <v>1235</v>
      </c>
      <c r="C420" s="54" t="s">
        <v>77</v>
      </c>
      <c r="D420" s="15"/>
      <c r="E420" s="15"/>
      <c r="F420" s="15">
        <v>202.25</v>
      </c>
      <c r="G420" s="15">
        <v>0</v>
      </c>
      <c r="H420" s="90">
        <f t="shared" si="136"/>
        <v>202.25</v>
      </c>
      <c r="I420" s="103" t="str">
        <f t="shared" si="137"/>
        <v>N.M.</v>
      </c>
      <c r="J420" s="104"/>
      <c r="K420" s="15">
        <v>202.25</v>
      </c>
      <c r="L420" s="15">
        <v>0</v>
      </c>
      <c r="M420" s="90">
        <f t="shared" si="138"/>
        <v>202.25</v>
      </c>
      <c r="N420" s="103" t="str">
        <f t="shared" si="139"/>
        <v>N.M.</v>
      </c>
      <c r="O420" s="104"/>
      <c r="P420" s="15">
        <v>202.25</v>
      </c>
      <c r="Q420" s="15">
        <v>0</v>
      </c>
      <c r="R420" s="90">
        <f t="shared" si="140"/>
        <v>202.25</v>
      </c>
      <c r="S420" s="103" t="str">
        <f t="shared" si="141"/>
        <v>N.M.</v>
      </c>
      <c r="T420" s="104"/>
      <c r="U420" s="15">
        <v>202.25</v>
      </c>
      <c r="V420" s="15">
        <v>0</v>
      </c>
      <c r="W420" s="90">
        <f t="shared" si="142"/>
        <v>202.25</v>
      </c>
      <c r="X420" s="103" t="str">
        <f t="shared" si="143"/>
        <v>N.M.</v>
      </c>
    </row>
    <row r="421" spans="1:24" s="14" customFormat="1" ht="12.75" hidden="1" outlineLevel="2">
      <c r="A421" s="14" t="s">
        <v>1236</v>
      </c>
      <c r="B421" s="14" t="s">
        <v>1237</v>
      </c>
      <c r="C421" s="54" t="s">
        <v>78</v>
      </c>
      <c r="D421" s="15"/>
      <c r="E421" s="15"/>
      <c r="F421" s="15">
        <v>0</v>
      </c>
      <c r="G421" s="15">
        <v>62479.61</v>
      </c>
      <c r="H421" s="90">
        <f t="shared" si="136"/>
        <v>-62479.61</v>
      </c>
      <c r="I421" s="103" t="str">
        <f t="shared" si="137"/>
        <v>N.M.</v>
      </c>
      <c r="J421" s="104"/>
      <c r="K421" s="15">
        <v>0</v>
      </c>
      <c r="L421" s="15">
        <v>374877.41000000003</v>
      </c>
      <c r="M421" s="90">
        <f t="shared" si="138"/>
        <v>-374877.41000000003</v>
      </c>
      <c r="N421" s="103" t="str">
        <f t="shared" si="139"/>
        <v>N.M.</v>
      </c>
      <c r="O421" s="104"/>
      <c r="P421" s="15">
        <v>0</v>
      </c>
      <c r="Q421" s="15">
        <v>187438.73</v>
      </c>
      <c r="R421" s="90">
        <f t="shared" si="140"/>
        <v>-187438.73</v>
      </c>
      <c r="S421" s="103" t="str">
        <f t="shared" si="141"/>
        <v>N.M.</v>
      </c>
      <c r="T421" s="104"/>
      <c r="U421" s="15">
        <v>0</v>
      </c>
      <c r="V421" s="15">
        <v>749754.77</v>
      </c>
      <c r="W421" s="90">
        <f t="shared" si="142"/>
        <v>-749754.77</v>
      </c>
      <c r="X421" s="103" t="str">
        <f t="shared" si="143"/>
        <v>N.M.</v>
      </c>
    </row>
    <row r="422" spans="1:24" s="14" customFormat="1" ht="12.75" hidden="1" outlineLevel="2">
      <c r="A422" s="14" t="s">
        <v>1238</v>
      </c>
      <c r="B422" s="14" t="s">
        <v>1239</v>
      </c>
      <c r="C422" s="54" t="s">
        <v>79</v>
      </c>
      <c r="D422" s="15"/>
      <c r="E422" s="15"/>
      <c r="F422" s="15">
        <v>66612.48</v>
      </c>
      <c r="G422" s="15">
        <v>0</v>
      </c>
      <c r="H422" s="90">
        <f t="shared" si="136"/>
        <v>66612.48</v>
      </c>
      <c r="I422" s="103" t="str">
        <f t="shared" si="137"/>
        <v>N.M.</v>
      </c>
      <c r="J422" s="104"/>
      <c r="K422" s="15">
        <v>399674.78</v>
      </c>
      <c r="L422" s="15">
        <v>0</v>
      </c>
      <c r="M422" s="90">
        <f t="shared" si="138"/>
        <v>399674.78</v>
      </c>
      <c r="N422" s="103" t="str">
        <f t="shared" si="139"/>
        <v>N.M.</v>
      </c>
      <c r="O422" s="104"/>
      <c r="P422" s="15">
        <v>199837.4</v>
      </c>
      <c r="Q422" s="15">
        <v>0</v>
      </c>
      <c r="R422" s="90">
        <f t="shared" si="140"/>
        <v>199837.4</v>
      </c>
      <c r="S422" s="103" t="str">
        <f t="shared" si="141"/>
        <v>N.M.</v>
      </c>
      <c r="T422" s="104"/>
      <c r="U422" s="15">
        <v>799349.54</v>
      </c>
      <c r="V422" s="15">
        <v>0</v>
      </c>
      <c r="W422" s="90">
        <f t="shared" si="142"/>
        <v>799349.54</v>
      </c>
      <c r="X422" s="103" t="str">
        <f t="shared" si="143"/>
        <v>N.M.</v>
      </c>
    </row>
    <row r="423" spans="1:24" s="14" customFormat="1" ht="12.75" hidden="1" outlineLevel="2">
      <c r="A423" s="14" t="s">
        <v>1240</v>
      </c>
      <c r="B423" s="14" t="s">
        <v>1241</v>
      </c>
      <c r="C423" s="54" t="s">
        <v>80</v>
      </c>
      <c r="D423" s="15"/>
      <c r="E423" s="15"/>
      <c r="F423" s="15">
        <v>0</v>
      </c>
      <c r="G423" s="15">
        <v>0</v>
      </c>
      <c r="H423" s="90">
        <f t="shared" si="136"/>
        <v>0</v>
      </c>
      <c r="I423" s="103">
        <f t="shared" si="137"/>
        <v>0</v>
      </c>
      <c r="J423" s="104"/>
      <c r="K423" s="15">
        <v>0</v>
      </c>
      <c r="L423" s="15">
        <v>0</v>
      </c>
      <c r="M423" s="90">
        <f t="shared" si="138"/>
        <v>0</v>
      </c>
      <c r="N423" s="103">
        <f t="shared" si="139"/>
        <v>0</v>
      </c>
      <c r="O423" s="104"/>
      <c r="P423" s="15">
        <v>0</v>
      </c>
      <c r="Q423" s="15">
        <v>0</v>
      </c>
      <c r="R423" s="90">
        <f t="shared" si="140"/>
        <v>0</v>
      </c>
      <c r="S423" s="103">
        <f t="shared" si="141"/>
        <v>0</v>
      </c>
      <c r="T423" s="104"/>
      <c r="U423" s="15">
        <v>0</v>
      </c>
      <c r="V423" s="15">
        <v>-227000</v>
      </c>
      <c r="W423" s="90">
        <f t="shared" si="142"/>
        <v>227000</v>
      </c>
      <c r="X423" s="103" t="str">
        <f t="shared" si="143"/>
        <v>N.M.</v>
      </c>
    </row>
    <row r="424" spans="1:24" s="14" customFormat="1" ht="12.75" hidden="1" outlineLevel="2">
      <c r="A424" s="14" t="s">
        <v>1242</v>
      </c>
      <c r="B424" s="14" t="s">
        <v>1243</v>
      </c>
      <c r="C424" s="54" t="s">
        <v>80</v>
      </c>
      <c r="D424" s="15"/>
      <c r="E424" s="15"/>
      <c r="F424" s="15">
        <v>0</v>
      </c>
      <c r="G424" s="15">
        <v>0</v>
      </c>
      <c r="H424" s="90">
        <f t="shared" si="136"/>
        <v>0</v>
      </c>
      <c r="I424" s="103">
        <f t="shared" si="137"/>
        <v>0</v>
      </c>
      <c r="J424" s="104"/>
      <c r="K424" s="15">
        <v>0</v>
      </c>
      <c r="L424" s="15">
        <v>0</v>
      </c>
      <c r="M424" s="90">
        <f t="shared" si="138"/>
        <v>0</v>
      </c>
      <c r="N424" s="103">
        <f t="shared" si="139"/>
        <v>0</v>
      </c>
      <c r="O424" s="104"/>
      <c r="P424" s="15">
        <v>0</v>
      </c>
      <c r="Q424" s="15">
        <v>0</v>
      </c>
      <c r="R424" s="90">
        <f t="shared" si="140"/>
        <v>0</v>
      </c>
      <c r="S424" s="103">
        <f t="shared" si="141"/>
        <v>0</v>
      </c>
      <c r="T424" s="104"/>
      <c r="U424" s="15">
        <v>0</v>
      </c>
      <c r="V424" s="15">
        <v>164843.83000000002</v>
      </c>
      <c r="W424" s="90">
        <f t="shared" si="142"/>
        <v>-164843.83000000002</v>
      </c>
      <c r="X424" s="103" t="str">
        <f t="shared" si="143"/>
        <v>N.M.</v>
      </c>
    </row>
    <row r="425" spans="1:24" s="14" customFormat="1" ht="12.75" hidden="1" outlineLevel="2">
      <c r="A425" s="14" t="s">
        <v>1244</v>
      </c>
      <c r="B425" s="14" t="s">
        <v>1245</v>
      </c>
      <c r="C425" s="54" t="s">
        <v>80</v>
      </c>
      <c r="D425" s="15"/>
      <c r="E425" s="15"/>
      <c r="F425" s="15">
        <v>0</v>
      </c>
      <c r="G425" s="15">
        <v>0</v>
      </c>
      <c r="H425" s="90">
        <f t="shared" si="136"/>
        <v>0</v>
      </c>
      <c r="I425" s="103">
        <f t="shared" si="137"/>
        <v>0</v>
      </c>
      <c r="J425" s="104"/>
      <c r="K425" s="15">
        <v>0</v>
      </c>
      <c r="L425" s="15">
        <v>1513.34</v>
      </c>
      <c r="M425" s="90">
        <f t="shared" si="138"/>
        <v>-1513.34</v>
      </c>
      <c r="N425" s="103" t="str">
        <f t="shared" si="139"/>
        <v>N.M.</v>
      </c>
      <c r="O425" s="104"/>
      <c r="P425" s="15">
        <v>0</v>
      </c>
      <c r="Q425" s="15">
        <v>0</v>
      </c>
      <c r="R425" s="90">
        <f t="shared" si="140"/>
        <v>0</v>
      </c>
      <c r="S425" s="103">
        <f t="shared" si="141"/>
        <v>0</v>
      </c>
      <c r="T425" s="104"/>
      <c r="U425" s="15">
        <v>0</v>
      </c>
      <c r="V425" s="15">
        <v>8095.88</v>
      </c>
      <c r="W425" s="90">
        <f t="shared" si="142"/>
        <v>-8095.88</v>
      </c>
      <c r="X425" s="103" t="str">
        <f t="shared" si="143"/>
        <v>N.M.</v>
      </c>
    </row>
    <row r="426" spans="1:24" s="14" customFormat="1" ht="12.75" hidden="1" outlineLevel="2">
      <c r="A426" s="14" t="s">
        <v>1246</v>
      </c>
      <c r="B426" s="14" t="s">
        <v>1247</v>
      </c>
      <c r="C426" s="54" t="s">
        <v>80</v>
      </c>
      <c r="D426" s="15"/>
      <c r="E426" s="15"/>
      <c r="F426" s="15">
        <v>0</v>
      </c>
      <c r="G426" s="15">
        <v>983.0500000000001</v>
      </c>
      <c r="H426" s="90">
        <f t="shared" si="136"/>
        <v>-983.0500000000001</v>
      </c>
      <c r="I426" s="103" t="str">
        <f t="shared" si="137"/>
        <v>N.M.</v>
      </c>
      <c r="J426" s="104"/>
      <c r="K426" s="15">
        <v>1779.68</v>
      </c>
      <c r="L426" s="15">
        <v>7390.51</v>
      </c>
      <c r="M426" s="90">
        <f t="shared" si="138"/>
        <v>-5610.83</v>
      </c>
      <c r="N426" s="103">
        <f t="shared" si="139"/>
        <v>-0.7591938851310667</v>
      </c>
      <c r="O426" s="104"/>
      <c r="P426" s="15">
        <v>0</v>
      </c>
      <c r="Q426" s="15">
        <v>4286.37</v>
      </c>
      <c r="R426" s="90">
        <f t="shared" si="140"/>
        <v>-4286.37</v>
      </c>
      <c r="S426" s="103" t="str">
        <f t="shared" si="141"/>
        <v>N.M.</v>
      </c>
      <c r="T426" s="104"/>
      <c r="U426" s="15">
        <v>8599.45</v>
      </c>
      <c r="V426" s="15">
        <v>7390.51</v>
      </c>
      <c r="W426" s="90">
        <f t="shared" si="142"/>
        <v>1208.9400000000005</v>
      </c>
      <c r="X426" s="103">
        <f t="shared" si="143"/>
        <v>0.1635800506325004</v>
      </c>
    </row>
    <row r="427" spans="1:24" s="14" customFormat="1" ht="12.75" hidden="1" outlineLevel="2">
      <c r="A427" s="14" t="s">
        <v>1248</v>
      </c>
      <c r="B427" s="14" t="s">
        <v>1249</v>
      </c>
      <c r="C427" s="54" t="s">
        <v>80</v>
      </c>
      <c r="D427" s="15"/>
      <c r="E427" s="15"/>
      <c r="F427" s="15">
        <v>1214.28</v>
      </c>
      <c r="G427" s="15">
        <v>0</v>
      </c>
      <c r="H427" s="90">
        <f t="shared" si="136"/>
        <v>1214.28</v>
      </c>
      <c r="I427" s="103" t="str">
        <f t="shared" si="137"/>
        <v>N.M.</v>
      </c>
      <c r="J427" s="104"/>
      <c r="K427" s="15">
        <v>7557.83</v>
      </c>
      <c r="L427" s="15">
        <v>0</v>
      </c>
      <c r="M427" s="90">
        <f t="shared" si="138"/>
        <v>7557.83</v>
      </c>
      <c r="N427" s="103" t="str">
        <f t="shared" si="139"/>
        <v>N.M.</v>
      </c>
      <c r="O427" s="104"/>
      <c r="P427" s="15">
        <v>3751.79</v>
      </c>
      <c r="Q427" s="15">
        <v>0</v>
      </c>
      <c r="R427" s="90">
        <f t="shared" si="140"/>
        <v>3751.79</v>
      </c>
      <c r="S427" s="103" t="str">
        <f t="shared" si="141"/>
        <v>N.M.</v>
      </c>
      <c r="T427" s="104"/>
      <c r="U427" s="15">
        <v>7557.83</v>
      </c>
      <c r="V427" s="15">
        <v>0</v>
      </c>
      <c r="W427" s="90">
        <f t="shared" si="142"/>
        <v>7557.83</v>
      </c>
      <c r="X427" s="103" t="str">
        <f t="shared" si="143"/>
        <v>N.M.</v>
      </c>
    </row>
    <row r="428" spans="1:24" s="14" customFormat="1" ht="12.75" hidden="1" outlineLevel="2">
      <c r="A428" s="14" t="s">
        <v>1250</v>
      </c>
      <c r="B428" s="14" t="s">
        <v>1251</v>
      </c>
      <c r="C428" s="54" t="s">
        <v>81</v>
      </c>
      <c r="D428" s="15"/>
      <c r="E428" s="15"/>
      <c r="F428" s="15">
        <v>0</v>
      </c>
      <c r="G428" s="15">
        <v>100</v>
      </c>
      <c r="H428" s="90">
        <f t="shared" si="136"/>
        <v>-100</v>
      </c>
      <c r="I428" s="103" t="str">
        <f t="shared" si="137"/>
        <v>N.M.</v>
      </c>
      <c r="J428" s="104"/>
      <c r="K428" s="15">
        <v>0</v>
      </c>
      <c r="L428" s="15">
        <v>100</v>
      </c>
      <c r="M428" s="90">
        <f t="shared" si="138"/>
        <v>-100</v>
      </c>
      <c r="N428" s="103" t="str">
        <f t="shared" si="139"/>
        <v>N.M.</v>
      </c>
      <c r="O428" s="104"/>
      <c r="P428" s="15">
        <v>0</v>
      </c>
      <c r="Q428" s="15">
        <v>100</v>
      </c>
      <c r="R428" s="90">
        <f t="shared" si="140"/>
        <v>-100</v>
      </c>
      <c r="S428" s="103" t="str">
        <f t="shared" si="141"/>
        <v>N.M.</v>
      </c>
      <c r="T428" s="104"/>
      <c r="U428" s="15">
        <v>0</v>
      </c>
      <c r="V428" s="15">
        <v>100</v>
      </c>
      <c r="W428" s="90">
        <f t="shared" si="142"/>
        <v>-100</v>
      </c>
      <c r="X428" s="103" t="str">
        <f t="shared" si="143"/>
        <v>N.M.</v>
      </c>
    </row>
    <row r="429" spans="1:24" s="14" customFormat="1" ht="12.75" hidden="1" outlineLevel="2">
      <c r="A429" s="14" t="s">
        <v>1252</v>
      </c>
      <c r="B429" s="14" t="s">
        <v>1253</v>
      </c>
      <c r="C429" s="54" t="s">
        <v>81</v>
      </c>
      <c r="D429" s="15"/>
      <c r="E429" s="15"/>
      <c r="F429" s="15">
        <v>0</v>
      </c>
      <c r="G429" s="15">
        <v>0</v>
      </c>
      <c r="H429" s="90">
        <f t="shared" si="136"/>
        <v>0</v>
      </c>
      <c r="I429" s="103">
        <f t="shared" si="137"/>
        <v>0</v>
      </c>
      <c r="J429" s="104"/>
      <c r="K429" s="15">
        <v>100</v>
      </c>
      <c r="L429" s="15">
        <v>0</v>
      </c>
      <c r="M429" s="90">
        <f t="shared" si="138"/>
        <v>100</v>
      </c>
      <c r="N429" s="103" t="str">
        <f t="shared" si="139"/>
        <v>N.M.</v>
      </c>
      <c r="O429" s="104"/>
      <c r="P429" s="15">
        <v>0</v>
      </c>
      <c r="Q429" s="15">
        <v>0</v>
      </c>
      <c r="R429" s="90">
        <f t="shared" si="140"/>
        <v>0</v>
      </c>
      <c r="S429" s="103">
        <f t="shared" si="141"/>
        <v>0</v>
      </c>
      <c r="T429" s="104"/>
      <c r="U429" s="15">
        <v>100</v>
      </c>
      <c r="V429" s="15">
        <v>0</v>
      </c>
      <c r="W429" s="90">
        <f t="shared" si="142"/>
        <v>100</v>
      </c>
      <c r="X429" s="103" t="str">
        <f t="shared" si="143"/>
        <v>N.M.</v>
      </c>
    </row>
    <row r="430" spans="1:24" s="14" customFormat="1" ht="12.75" hidden="1" outlineLevel="2">
      <c r="A430" s="14" t="s">
        <v>1254</v>
      </c>
      <c r="B430" s="14" t="s">
        <v>1255</v>
      </c>
      <c r="C430" s="54" t="s">
        <v>82</v>
      </c>
      <c r="D430" s="15"/>
      <c r="E430" s="15"/>
      <c r="F430" s="15">
        <v>0</v>
      </c>
      <c r="G430" s="15">
        <v>0</v>
      </c>
      <c r="H430" s="90">
        <f t="shared" si="136"/>
        <v>0</v>
      </c>
      <c r="I430" s="103">
        <f t="shared" si="137"/>
        <v>0</v>
      </c>
      <c r="J430" s="104"/>
      <c r="K430" s="15">
        <v>0</v>
      </c>
      <c r="L430" s="15">
        <v>871.26</v>
      </c>
      <c r="M430" s="90">
        <f t="shared" si="138"/>
        <v>-871.26</v>
      </c>
      <c r="N430" s="103" t="str">
        <f t="shared" si="139"/>
        <v>N.M.</v>
      </c>
      <c r="O430" s="104"/>
      <c r="P430" s="15">
        <v>0</v>
      </c>
      <c r="Q430" s="15">
        <v>0</v>
      </c>
      <c r="R430" s="90">
        <f t="shared" si="140"/>
        <v>0</v>
      </c>
      <c r="S430" s="103">
        <f t="shared" si="141"/>
        <v>0</v>
      </c>
      <c r="T430" s="104"/>
      <c r="U430" s="15">
        <v>0</v>
      </c>
      <c r="V430" s="15">
        <v>1742.52</v>
      </c>
      <c r="W430" s="90">
        <f t="shared" si="142"/>
        <v>-1742.52</v>
      </c>
      <c r="X430" s="103" t="str">
        <f t="shared" si="143"/>
        <v>N.M.</v>
      </c>
    </row>
    <row r="431" spans="1:24" s="14" customFormat="1" ht="12.75" hidden="1" outlineLevel="2">
      <c r="A431" s="14" t="s">
        <v>1256</v>
      </c>
      <c r="B431" s="14" t="s">
        <v>1257</v>
      </c>
      <c r="C431" s="54" t="s">
        <v>82</v>
      </c>
      <c r="D431" s="15"/>
      <c r="E431" s="15"/>
      <c r="F431" s="15">
        <v>15.790000000000001</v>
      </c>
      <c r="G431" s="15">
        <v>0</v>
      </c>
      <c r="H431" s="90">
        <f t="shared" si="136"/>
        <v>15.790000000000001</v>
      </c>
      <c r="I431" s="103" t="str">
        <f t="shared" si="137"/>
        <v>N.M.</v>
      </c>
      <c r="J431" s="104"/>
      <c r="K431" s="15">
        <v>3368.87</v>
      </c>
      <c r="L431" s="15">
        <v>26.75</v>
      </c>
      <c r="M431" s="90">
        <f t="shared" si="138"/>
        <v>3342.12</v>
      </c>
      <c r="N431" s="103" t="str">
        <f t="shared" si="139"/>
        <v>N.M.</v>
      </c>
      <c r="O431" s="104"/>
      <c r="P431" s="15">
        <v>27.240000000000002</v>
      </c>
      <c r="Q431" s="15">
        <v>0</v>
      </c>
      <c r="R431" s="90">
        <f t="shared" si="140"/>
        <v>27.240000000000002</v>
      </c>
      <c r="S431" s="103" t="str">
        <f t="shared" si="141"/>
        <v>N.M.</v>
      </c>
      <c r="T431" s="104"/>
      <c r="U431" s="15">
        <v>3663.0299999999997</v>
      </c>
      <c r="V431" s="15">
        <v>28693.440000000002</v>
      </c>
      <c r="W431" s="90">
        <f t="shared" si="142"/>
        <v>-25030.410000000003</v>
      </c>
      <c r="X431" s="103">
        <f t="shared" si="143"/>
        <v>-0.8723391130516244</v>
      </c>
    </row>
    <row r="432" spans="1:24" s="14" customFormat="1" ht="12.75" hidden="1" outlineLevel="2">
      <c r="A432" s="14" t="s">
        <v>1258</v>
      </c>
      <c r="B432" s="14" t="s">
        <v>1259</v>
      </c>
      <c r="C432" s="54" t="s">
        <v>83</v>
      </c>
      <c r="D432" s="15"/>
      <c r="E432" s="15"/>
      <c r="F432" s="15">
        <v>0</v>
      </c>
      <c r="G432" s="15">
        <v>8859</v>
      </c>
      <c r="H432" s="90">
        <f t="shared" si="136"/>
        <v>-8859</v>
      </c>
      <c r="I432" s="103" t="str">
        <f t="shared" si="137"/>
        <v>N.M.</v>
      </c>
      <c r="J432" s="104"/>
      <c r="K432" s="15">
        <v>0</v>
      </c>
      <c r="L432" s="15">
        <v>53154</v>
      </c>
      <c r="M432" s="90">
        <f t="shared" si="138"/>
        <v>-53154</v>
      </c>
      <c r="N432" s="103" t="str">
        <f t="shared" si="139"/>
        <v>N.M.</v>
      </c>
      <c r="O432" s="104"/>
      <c r="P432" s="15">
        <v>0</v>
      </c>
      <c r="Q432" s="15">
        <v>26577</v>
      </c>
      <c r="R432" s="90">
        <f t="shared" si="140"/>
        <v>-26577</v>
      </c>
      <c r="S432" s="103" t="str">
        <f t="shared" si="141"/>
        <v>N.M.</v>
      </c>
      <c r="T432" s="104"/>
      <c r="U432" s="15">
        <v>53146</v>
      </c>
      <c r="V432" s="15">
        <v>53154</v>
      </c>
      <c r="W432" s="90">
        <f t="shared" si="142"/>
        <v>-8</v>
      </c>
      <c r="X432" s="103">
        <f t="shared" si="143"/>
        <v>-0.00015050607668284607</v>
      </c>
    </row>
    <row r="433" spans="1:24" s="14" customFormat="1" ht="12.75" hidden="1" outlineLevel="2">
      <c r="A433" s="14" t="s">
        <v>1260</v>
      </c>
      <c r="B433" s="14" t="s">
        <v>1261</v>
      </c>
      <c r="C433" s="54" t="s">
        <v>83</v>
      </c>
      <c r="D433" s="15"/>
      <c r="E433" s="15"/>
      <c r="F433" s="15">
        <v>6584</v>
      </c>
      <c r="G433" s="15">
        <v>0</v>
      </c>
      <c r="H433" s="90">
        <f t="shared" si="136"/>
        <v>6584</v>
      </c>
      <c r="I433" s="103" t="str">
        <f t="shared" si="137"/>
        <v>N.M.</v>
      </c>
      <c r="J433" s="104"/>
      <c r="K433" s="15">
        <v>39504</v>
      </c>
      <c r="L433" s="15">
        <v>0</v>
      </c>
      <c r="M433" s="90">
        <f t="shared" si="138"/>
        <v>39504</v>
      </c>
      <c r="N433" s="103" t="str">
        <f t="shared" si="139"/>
        <v>N.M.</v>
      </c>
      <c r="O433" s="104"/>
      <c r="P433" s="15">
        <v>19752</v>
      </c>
      <c r="Q433" s="15">
        <v>0</v>
      </c>
      <c r="R433" s="90">
        <f t="shared" si="140"/>
        <v>19752</v>
      </c>
      <c r="S433" s="103" t="str">
        <f t="shared" si="141"/>
        <v>N.M.</v>
      </c>
      <c r="T433" s="104"/>
      <c r="U433" s="15">
        <v>39504</v>
      </c>
      <c r="V433" s="15">
        <v>0</v>
      </c>
      <c r="W433" s="90">
        <f t="shared" si="142"/>
        <v>39504</v>
      </c>
      <c r="X433" s="103" t="str">
        <f t="shared" si="143"/>
        <v>N.M.</v>
      </c>
    </row>
    <row r="434" spans="1:24" s="14" customFormat="1" ht="12.75" hidden="1" outlineLevel="2">
      <c r="A434" s="14" t="s">
        <v>1262</v>
      </c>
      <c r="B434" s="14" t="s">
        <v>1263</v>
      </c>
      <c r="C434" s="54" t="s">
        <v>84</v>
      </c>
      <c r="D434" s="15"/>
      <c r="E434" s="15"/>
      <c r="F434" s="15">
        <v>-66305.47</v>
      </c>
      <c r="G434" s="15">
        <v>-68025.27</v>
      </c>
      <c r="H434" s="90">
        <f t="shared" si="136"/>
        <v>1719.800000000003</v>
      </c>
      <c r="I434" s="103">
        <f t="shared" si="137"/>
        <v>0.025281781314502726</v>
      </c>
      <c r="J434" s="104"/>
      <c r="K434" s="15">
        <v>-420378.01</v>
      </c>
      <c r="L434" s="15">
        <v>-429488.59</v>
      </c>
      <c r="M434" s="90">
        <f t="shared" si="138"/>
        <v>9110.580000000016</v>
      </c>
      <c r="N434" s="103">
        <f t="shared" si="139"/>
        <v>0.021212624065286612</v>
      </c>
      <c r="O434" s="104"/>
      <c r="P434" s="15">
        <v>-207996.46</v>
      </c>
      <c r="Q434" s="15">
        <v>-219256.04</v>
      </c>
      <c r="R434" s="90">
        <f t="shared" si="140"/>
        <v>11259.580000000016</v>
      </c>
      <c r="S434" s="103">
        <f t="shared" si="141"/>
        <v>0.05135356818448429</v>
      </c>
      <c r="T434" s="104"/>
      <c r="U434" s="15">
        <v>-934250.96</v>
      </c>
      <c r="V434" s="15">
        <v>-963882.1300000001</v>
      </c>
      <c r="W434" s="90">
        <f t="shared" si="142"/>
        <v>29631.17000000016</v>
      </c>
      <c r="X434" s="103">
        <f t="shared" si="143"/>
        <v>0.030741487032237183</v>
      </c>
    </row>
    <row r="435" spans="1:24" s="14" customFormat="1" ht="12.75" hidden="1" outlineLevel="2">
      <c r="A435" s="14" t="s">
        <v>1264</v>
      </c>
      <c r="B435" s="14" t="s">
        <v>1265</v>
      </c>
      <c r="C435" s="54" t="s">
        <v>85</v>
      </c>
      <c r="D435" s="15"/>
      <c r="E435" s="15"/>
      <c r="F435" s="15">
        <v>-739.51</v>
      </c>
      <c r="G435" s="15">
        <v>-824.52</v>
      </c>
      <c r="H435" s="90">
        <f t="shared" si="136"/>
        <v>85.00999999999999</v>
      </c>
      <c r="I435" s="103">
        <f t="shared" si="137"/>
        <v>0.10310241109979139</v>
      </c>
      <c r="J435" s="104"/>
      <c r="K435" s="15">
        <v>-4581.84</v>
      </c>
      <c r="L435" s="15">
        <v>-5161.06</v>
      </c>
      <c r="M435" s="90">
        <f t="shared" si="138"/>
        <v>579.2200000000003</v>
      </c>
      <c r="N435" s="103">
        <f t="shared" si="139"/>
        <v>0.11222888321391346</v>
      </c>
      <c r="O435" s="104"/>
      <c r="P435" s="15">
        <v>-2219.05</v>
      </c>
      <c r="Q435" s="15">
        <v>-2661.55</v>
      </c>
      <c r="R435" s="90">
        <f t="shared" si="140"/>
        <v>442.5</v>
      </c>
      <c r="S435" s="103">
        <f t="shared" si="141"/>
        <v>0.16625650466833236</v>
      </c>
      <c r="T435" s="104"/>
      <c r="U435" s="15">
        <v>-9843.740000000002</v>
      </c>
      <c r="V435" s="15">
        <v>-11040.76</v>
      </c>
      <c r="W435" s="90">
        <f t="shared" si="142"/>
        <v>1197.0199999999986</v>
      </c>
      <c r="X435" s="103">
        <f t="shared" si="143"/>
        <v>0.10841826106173838</v>
      </c>
    </row>
    <row r="436" spans="1:24" s="14" customFormat="1" ht="12.75" hidden="1" outlineLevel="2">
      <c r="A436" s="14" t="s">
        <v>1266</v>
      </c>
      <c r="B436" s="14" t="s">
        <v>1267</v>
      </c>
      <c r="C436" s="54" t="s">
        <v>86</v>
      </c>
      <c r="D436" s="15"/>
      <c r="E436" s="15"/>
      <c r="F436" s="15">
        <v>-1109.22</v>
      </c>
      <c r="G436" s="15">
        <v>-824.52</v>
      </c>
      <c r="H436" s="90">
        <f t="shared" si="136"/>
        <v>-284.70000000000005</v>
      </c>
      <c r="I436" s="103">
        <f t="shared" si="137"/>
        <v>-0.34529180614175525</v>
      </c>
      <c r="J436" s="104"/>
      <c r="K436" s="15">
        <v>-8053.41</v>
      </c>
      <c r="L436" s="15">
        <v>-5161.21</v>
      </c>
      <c r="M436" s="90">
        <f t="shared" si="138"/>
        <v>-2892.2</v>
      </c>
      <c r="N436" s="103">
        <f t="shared" si="139"/>
        <v>-0.5603724707965767</v>
      </c>
      <c r="O436" s="104"/>
      <c r="P436" s="15">
        <v>-3328.06</v>
      </c>
      <c r="Q436" s="15">
        <v>-2661.56</v>
      </c>
      <c r="R436" s="90">
        <f t="shared" si="140"/>
        <v>-666.5</v>
      </c>
      <c r="S436" s="103">
        <f t="shared" si="141"/>
        <v>-0.2504170486481612</v>
      </c>
      <c r="T436" s="104"/>
      <c r="U436" s="15">
        <v>-17545.57</v>
      </c>
      <c r="V436" s="15">
        <v>-11040.91</v>
      </c>
      <c r="W436" s="90">
        <f t="shared" si="142"/>
        <v>-6504.66</v>
      </c>
      <c r="X436" s="103">
        <f t="shared" si="143"/>
        <v>-0.5891416558961172</v>
      </c>
    </row>
    <row r="437" spans="1:24" s="14" customFormat="1" ht="12.75" hidden="1" outlineLevel="2">
      <c r="A437" s="14" t="s">
        <v>1268</v>
      </c>
      <c r="B437" s="14" t="s">
        <v>1269</v>
      </c>
      <c r="C437" s="54" t="s">
        <v>87</v>
      </c>
      <c r="D437" s="15"/>
      <c r="E437" s="15"/>
      <c r="F437" s="15">
        <v>0</v>
      </c>
      <c r="G437" s="15">
        <v>0</v>
      </c>
      <c r="H437" s="90">
        <f t="shared" si="136"/>
        <v>0</v>
      </c>
      <c r="I437" s="103">
        <f t="shared" si="137"/>
        <v>0</v>
      </c>
      <c r="J437" s="104"/>
      <c r="K437" s="15">
        <v>14702.31</v>
      </c>
      <c r="L437" s="15">
        <v>0</v>
      </c>
      <c r="M437" s="90">
        <f t="shared" si="138"/>
        <v>14702.31</v>
      </c>
      <c r="N437" s="103" t="str">
        <f t="shared" si="139"/>
        <v>N.M.</v>
      </c>
      <c r="O437" s="104"/>
      <c r="P437" s="15">
        <v>2.5</v>
      </c>
      <c r="Q437" s="15">
        <v>0</v>
      </c>
      <c r="R437" s="90">
        <f t="shared" si="140"/>
        <v>2.5</v>
      </c>
      <c r="S437" s="103" t="str">
        <f t="shared" si="141"/>
        <v>N.M.</v>
      </c>
      <c r="T437" s="104"/>
      <c r="U437" s="15">
        <v>14702.31</v>
      </c>
      <c r="V437" s="15">
        <v>6008</v>
      </c>
      <c r="W437" s="90">
        <f t="shared" si="142"/>
        <v>8694.31</v>
      </c>
      <c r="X437" s="103">
        <f t="shared" si="143"/>
        <v>1.447122170439414</v>
      </c>
    </row>
    <row r="438" spans="1:24" s="14" customFormat="1" ht="12.75" hidden="1" outlineLevel="2">
      <c r="A438" s="14" t="s">
        <v>1270</v>
      </c>
      <c r="B438" s="14" t="s">
        <v>1271</v>
      </c>
      <c r="C438" s="54" t="s">
        <v>87</v>
      </c>
      <c r="D438" s="15"/>
      <c r="E438" s="15"/>
      <c r="F438" s="15">
        <v>0</v>
      </c>
      <c r="G438" s="15">
        <v>2225</v>
      </c>
      <c r="H438" s="90">
        <f t="shared" si="136"/>
        <v>-2225</v>
      </c>
      <c r="I438" s="103" t="str">
        <f t="shared" si="137"/>
        <v>N.M.</v>
      </c>
      <c r="J438" s="104"/>
      <c r="K438" s="15">
        <v>0</v>
      </c>
      <c r="L438" s="15">
        <v>13350</v>
      </c>
      <c r="M438" s="90">
        <f t="shared" si="138"/>
        <v>-13350</v>
      </c>
      <c r="N438" s="103" t="str">
        <f t="shared" si="139"/>
        <v>N.M.</v>
      </c>
      <c r="O438" s="104"/>
      <c r="P438" s="15">
        <v>0</v>
      </c>
      <c r="Q438" s="15">
        <v>6675</v>
      </c>
      <c r="R438" s="90">
        <f t="shared" si="140"/>
        <v>-6675</v>
      </c>
      <c r="S438" s="103" t="str">
        <f t="shared" si="141"/>
        <v>N.M.</v>
      </c>
      <c r="T438" s="104"/>
      <c r="U438" s="15">
        <v>13350</v>
      </c>
      <c r="V438" s="15">
        <v>13350</v>
      </c>
      <c r="W438" s="90">
        <f t="shared" si="142"/>
        <v>0</v>
      </c>
      <c r="X438" s="103">
        <f t="shared" si="143"/>
        <v>0</v>
      </c>
    </row>
    <row r="439" spans="1:24" s="14" customFormat="1" ht="12.75" hidden="1" outlineLevel="2">
      <c r="A439" s="14" t="s">
        <v>1272</v>
      </c>
      <c r="B439" s="14" t="s">
        <v>1273</v>
      </c>
      <c r="C439" s="54" t="s">
        <v>87</v>
      </c>
      <c r="D439" s="15"/>
      <c r="E439" s="15"/>
      <c r="F439" s="15">
        <v>2063</v>
      </c>
      <c r="G439" s="15">
        <v>0</v>
      </c>
      <c r="H439" s="90">
        <f t="shared" si="136"/>
        <v>2063</v>
      </c>
      <c r="I439" s="103" t="str">
        <f t="shared" si="137"/>
        <v>N.M.</v>
      </c>
      <c r="J439" s="104"/>
      <c r="K439" s="15">
        <v>12378</v>
      </c>
      <c r="L439" s="15">
        <v>0</v>
      </c>
      <c r="M439" s="90">
        <f t="shared" si="138"/>
        <v>12378</v>
      </c>
      <c r="N439" s="103" t="str">
        <f t="shared" si="139"/>
        <v>N.M.</v>
      </c>
      <c r="O439" s="104"/>
      <c r="P439" s="15">
        <v>6189</v>
      </c>
      <c r="Q439" s="15">
        <v>0</v>
      </c>
      <c r="R439" s="90">
        <f t="shared" si="140"/>
        <v>6189</v>
      </c>
      <c r="S439" s="103" t="str">
        <f t="shared" si="141"/>
        <v>N.M.</v>
      </c>
      <c r="T439" s="104"/>
      <c r="U439" s="15">
        <v>12378</v>
      </c>
      <c r="V439" s="15">
        <v>0</v>
      </c>
      <c r="W439" s="90">
        <f t="shared" si="142"/>
        <v>12378</v>
      </c>
      <c r="X439" s="103" t="str">
        <f t="shared" si="143"/>
        <v>N.M.</v>
      </c>
    </row>
    <row r="440" spans="1:24" s="13" customFormat="1" ht="12.75" collapsed="1">
      <c r="A440" s="13" t="s">
        <v>221</v>
      </c>
      <c r="B440" s="11"/>
      <c r="C440" s="52" t="s">
        <v>263</v>
      </c>
      <c r="D440" s="29"/>
      <c r="E440" s="29"/>
      <c r="F440" s="29">
        <v>963730.1900000002</v>
      </c>
      <c r="G440" s="29">
        <v>1425083.28</v>
      </c>
      <c r="H440" s="29">
        <f>+F440-G440</f>
        <v>-461353.08999999985</v>
      </c>
      <c r="I440" s="98">
        <f>IF(G440&lt;0,IF(H440=0,0,IF(OR(G440=0,F440=0),"N.M.",IF(ABS(H440/G440)&gt;=10,"N.M.",H440/(-G440)))),IF(H440=0,0,IF(OR(G440=0,F440=0),"N.M.",IF(ABS(H440/G440)&gt;=10,"N.M.",H440/G440))))</f>
        <v>-0.32373763447705306</v>
      </c>
      <c r="J440" s="115"/>
      <c r="K440" s="29">
        <v>4921866.846</v>
      </c>
      <c r="L440" s="29">
        <v>6457649.350000001</v>
      </c>
      <c r="M440" s="29">
        <f>+K440-L440</f>
        <v>-1535782.5040000007</v>
      </c>
      <c r="N440" s="98">
        <f>IF(L440&lt;0,IF(M440=0,0,IF(OR(L440=0,K440=0),"N.M.",IF(ABS(M440/L440)&gt;=10,"N.M.",M440/(-L440)))),IF(M440=0,0,IF(OR(L440=0,K440=0),"N.M.",IF(ABS(M440/L440)&gt;=10,"N.M.",M440/L440))))</f>
        <v>-0.2378237684893808</v>
      </c>
      <c r="O440" s="115"/>
      <c r="P440" s="29">
        <v>2925015.0510000004</v>
      </c>
      <c r="Q440" s="29">
        <v>3417763.5100000002</v>
      </c>
      <c r="R440" s="29">
        <f>+P440-Q440</f>
        <v>-492748.4589999998</v>
      </c>
      <c r="S440" s="98">
        <f>IF(Q440&lt;0,IF(R440=0,0,IF(OR(Q440=0,P440=0),"N.M.",IF(ABS(R440/Q440)&gt;=10,"N.M.",R440/(-Q440)))),IF(R440=0,0,IF(OR(Q440=0,P440=0),"N.M.",IF(ABS(R440/Q440)&gt;=10,"N.M.",R440/Q440))))</f>
        <v>-0.14417277777068893</v>
      </c>
      <c r="T440" s="115"/>
      <c r="U440" s="29">
        <v>9399904.365999999</v>
      </c>
      <c r="V440" s="29">
        <v>12184866.089999998</v>
      </c>
      <c r="W440" s="29">
        <f>+U440-V440</f>
        <v>-2784961.7239999995</v>
      </c>
      <c r="X440" s="98">
        <f>IF(V440&lt;0,IF(W440=0,0,IF(OR(V440=0,U440=0),"N.M.",IF(ABS(W440/V440)&gt;=10,"N.M.",W440/(-V440)))),IF(W440=0,0,IF(OR(V440=0,U440=0),"N.M.",IF(ABS(W440/V440)&gt;=10,"N.M.",W440/V440))))</f>
        <v>-0.22855907512070162</v>
      </c>
    </row>
    <row r="441" spans="2:24" s="30" customFormat="1" ht="4.5" customHeight="1" hidden="1" outlineLevel="1">
      <c r="B441" s="31"/>
      <c r="C441" s="58"/>
      <c r="D441" s="33"/>
      <c r="E441" s="33"/>
      <c r="F441" s="36"/>
      <c r="G441" s="36"/>
      <c r="H441" s="36"/>
      <c r="I441" s="100"/>
      <c r="J441" s="116"/>
      <c r="K441" s="36"/>
      <c r="L441" s="36"/>
      <c r="M441" s="36"/>
      <c r="N441" s="100"/>
      <c r="O441" s="116"/>
      <c r="P441" s="36"/>
      <c r="Q441" s="36"/>
      <c r="R441" s="36"/>
      <c r="S441" s="100"/>
      <c r="T441" s="116"/>
      <c r="U441" s="36"/>
      <c r="V441" s="36"/>
      <c r="W441" s="36"/>
      <c r="X441" s="100"/>
    </row>
    <row r="442" spans="1:24" s="14" customFormat="1" ht="12.75" hidden="1" outlineLevel="2">
      <c r="A442" s="14" t="s">
        <v>1274</v>
      </c>
      <c r="B442" s="14" t="s">
        <v>1275</v>
      </c>
      <c r="C442" s="54" t="s">
        <v>88</v>
      </c>
      <c r="D442" s="15"/>
      <c r="E442" s="15"/>
      <c r="F442" s="15">
        <v>0</v>
      </c>
      <c r="G442" s="15">
        <v>0</v>
      </c>
      <c r="H442" s="90">
        <f aca="true" t="shared" si="144" ref="H442:H447">+F442-G442</f>
        <v>0</v>
      </c>
      <c r="I442" s="103">
        <f aca="true" t="shared" si="145" ref="I442:I447">IF(G442&lt;0,IF(H442=0,0,IF(OR(G442=0,F442=0),"N.M.",IF(ABS(H442/G442)&gt;=10,"N.M.",H442/(-G442)))),IF(H442=0,0,IF(OR(G442=0,F442=0),"N.M.",IF(ABS(H442/G442)&gt;=10,"N.M.",H442/G442))))</f>
        <v>0</v>
      </c>
      <c r="J442" s="104"/>
      <c r="K442" s="15">
        <v>0</v>
      </c>
      <c r="L442" s="15">
        <v>0</v>
      </c>
      <c r="M442" s="90">
        <f aca="true" t="shared" si="146" ref="M442:M447">+K442-L442</f>
        <v>0</v>
      </c>
      <c r="N442" s="103">
        <f aca="true" t="shared" si="147" ref="N442:N447">IF(L442&lt;0,IF(M442=0,0,IF(OR(L442=0,K442=0),"N.M.",IF(ABS(M442/L442)&gt;=10,"N.M.",M442/(-L442)))),IF(M442=0,0,IF(OR(L442=0,K442=0),"N.M.",IF(ABS(M442/L442)&gt;=10,"N.M.",M442/L442))))</f>
        <v>0</v>
      </c>
      <c r="O442" s="104"/>
      <c r="P442" s="15">
        <v>0</v>
      </c>
      <c r="Q442" s="15">
        <v>0</v>
      </c>
      <c r="R442" s="90">
        <f aca="true" t="shared" si="148" ref="R442:R447">+P442-Q442</f>
        <v>0</v>
      </c>
      <c r="S442" s="103">
        <f aca="true" t="shared" si="149" ref="S442:S447">IF(Q442&lt;0,IF(R442=0,0,IF(OR(Q442=0,P442=0),"N.M.",IF(ABS(R442/Q442)&gt;=10,"N.M.",R442/(-Q442)))),IF(R442=0,0,IF(OR(Q442=0,P442=0),"N.M.",IF(ABS(R442/Q442)&gt;=10,"N.M.",R442/Q442))))</f>
        <v>0</v>
      </c>
      <c r="T442" s="104"/>
      <c r="U442" s="15">
        <v>37533</v>
      </c>
      <c r="V442" s="15">
        <v>0</v>
      </c>
      <c r="W442" s="90">
        <f aca="true" t="shared" si="150" ref="W442:W447">+U442-V442</f>
        <v>37533</v>
      </c>
      <c r="X442" s="103" t="str">
        <f aca="true" t="shared" si="151" ref="X442:X447">IF(V442&lt;0,IF(W442=0,0,IF(OR(V442=0,U442=0),"N.M.",IF(ABS(W442/V442)&gt;=10,"N.M.",W442/(-V442)))),IF(W442=0,0,IF(OR(V442=0,U442=0),"N.M.",IF(ABS(W442/V442)&gt;=10,"N.M.",W442/V442))))</f>
        <v>N.M.</v>
      </c>
    </row>
    <row r="443" spans="1:24" s="14" customFormat="1" ht="12.75" hidden="1" outlineLevel="2">
      <c r="A443" s="14" t="s">
        <v>1276</v>
      </c>
      <c r="B443" s="14" t="s">
        <v>1277</v>
      </c>
      <c r="C443" s="54" t="s">
        <v>88</v>
      </c>
      <c r="D443" s="15"/>
      <c r="E443" s="15"/>
      <c r="F443" s="15">
        <v>0</v>
      </c>
      <c r="G443" s="15">
        <v>0</v>
      </c>
      <c r="H443" s="90">
        <f t="shared" si="144"/>
        <v>0</v>
      </c>
      <c r="I443" s="103">
        <f t="shared" si="145"/>
        <v>0</v>
      </c>
      <c r="J443" s="104"/>
      <c r="K443" s="15">
        <v>-4516</v>
      </c>
      <c r="L443" s="15">
        <v>0</v>
      </c>
      <c r="M443" s="90">
        <f t="shared" si="146"/>
        <v>-4516</v>
      </c>
      <c r="N443" s="103" t="str">
        <f t="shared" si="147"/>
        <v>N.M.</v>
      </c>
      <c r="O443" s="104"/>
      <c r="P443" s="15">
        <v>-4516</v>
      </c>
      <c r="Q443" s="15">
        <v>0</v>
      </c>
      <c r="R443" s="90">
        <f t="shared" si="148"/>
        <v>-4516</v>
      </c>
      <c r="S443" s="103" t="str">
        <f t="shared" si="149"/>
        <v>N.M.</v>
      </c>
      <c r="T443" s="104"/>
      <c r="U443" s="15">
        <v>-4516</v>
      </c>
      <c r="V443" s="15">
        <v>0</v>
      </c>
      <c r="W443" s="90">
        <f t="shared" si="150"/>
        <v>-4516</v>
      </c>
      <c r="X443" s="103" t="str">
        <f t="shared" si="151"/>
        <v>N.M.</v>
      </c>
    </row>
    <row r="444" spans="1:24" s="14" customFormat="1" ht="12.75" hidden="1" outlineLevel="2">
      <c r="A444" s="14" t="s">
        <v>1278</v>
      </c>
      <c r="B444" s="14" t="s">
        <v>1279</v>
      </c>
      <c r="C444" s="54" t="s">
        <v>88</v>
      </c>
      <c r="D444" s="15"/>
      <c r="E444" s="15"/>
      <c r="F444" s="15">
        <v>0</v>
      </c>
      <c r="G444" s="15">
        <v>0</v>
      </c>
      <c r="H444" s="90">
        <f t="shared" si="144"/>
        <v>0</v>
      </c>
      <c r="I444" s="103">
        <f t="shared" si="145"/>
        <v>0</v>
      </c>
      <c r="J444" s="104"/>
      <c r="K444" s="15">
        <v>-2648</v>
      </c>
      <c r="L444" s="15">
        <v>0</v>
      </c>
      <c r="M444" s="90">
        <f t="shared" si="146"/>
        <v>-2648</v>
      </c>
      <c r="N444" s="103" t="str">
        <f t="shared" si="147"/>
        <v>N.M.</v>
      </c>
      <c r="O444" s="104"/>
      <c r="P444" s="15">
        <v>-2648</v>
      </c>
      <c r="Q444" s="15">
        <v>0</v>
      </c>
      <c r="R444" s="90">
        <f t="shared" si="148"/>
        <v>-2648</v>
      </c>
      <c r="S444" s="103" t="str">
        <f t="shared" si="149"/>
        <v>N.M.</v>
      </c>
      <c r="T444" s="104"/>
      <c r="U444" s="15">
        <v>-2648</v>
      </c>
      <c r="V444" s="15">
        <v>-546981.1</v>
      </c>
      <c r="W444" s="90">
        <f t="shared" si="150"/>
        <v>544333.1</v>
      </c>
      <c r="X444" s="103">
        <f t="shared" si="151"/>
        <v>0.9951588820893446</v>
      </c>
    </row>
    <row r="445" spans="1:24" s="14" customFormat="1" ht="12.75" hidden="1" outlineLevel="2">
      <c r="A445" s="14" t="s">
        <v>1280</v>
      </c>
      <c r="B445" s="14" t="s">
        <v>1281</v>
      </c>
      <c r="C445" s="54" t="s">
        <v>88</v>
      </c>
      <c r="D445" s="15"/>
      <c r="E445" s="15"/>
      <c r="F445" s="15">
        <v>0</v>
      </c>
      <c r="G445" s="15">
        <v>0</v>
      </c>
      <c r="H445" s="90">
        <f t="shared" si="144"/>
        <v>0</v>
      </c>
      <c r="I445" s="103">
        <f t="shared" si="145"/>
        <v>0</v>
      </c>
      <c r="J445" s="104"/>
      <c r="K445" s="15">
        <v>0</v>
      </c>
      <c r="L445" s="15">
        <v>0</v>
      </c>
      <c r="M445" s="90">
        <f t="shared" si="146"/>
        <v>0</v>
      </c>
      <c r="N445" s="103">
        <f t="shared" si="147"/>
        <v>0</v>
      </c>
      <c r="O445" s="104"/>
      <c r="P445" s="15">
        <v>0</v>
      </c>
      <c r="Q445" s="15">
        <v>0</v>
      </c>
      <c r="R445" s="90">
        <f t="shared" si="148"/>
        <v>0</v>
      </c>
      <c r="S445" s="103">
        <f t="shared" si="149"/>
        <v>0</v>
      </c>
      <c r="T445" s="104"/>
      <c r="U445" s="15">
        <v>294606.96</v>
      </c>
      <c r="V445" s="15">
        <v>-3953054.49</v>
      </c>
      <c r="W445" s="90">
        <f t="shared" si="150"/>
        <v>4247661.45</v>
      </c>
      <c r="X445" s="103">
        <f t="shared" si="151"/>
        <v>1.0745264100824474</v>
      </c>
    </row>
    <row r="446" spans="1:24" s="14" customFormat="1" ht="12.75" hidden="1" outlineLevel="2">
      <c r="A446" s="14" t="s">
        <v>1282</v>
      </c>
      <c r="B446" s="14" t="s">
        <v>1283</v>
      </c>
      <c r="C446" s="54" t="s">
        <v>89</v>
      </c>
      <c r="D446" s="15"/>
      <c r="E446" s="15"/>
      <c r="F446" s="15">
        <v>0</v>
      </c>
      <c r="G446" s="15">
        <v>-588070.75</v>
      </c>
      <c r="H446" s="90">
        <f t="shared" si="144"/>
        <v>588070.75</v>
      </c>
      <c r="I446" s="103" t="str">
        <f t="shared" si="145"/>
        <v>N.M.</v>
      </c>
      <c r="J446" s="104"/>
      <c r="K446" s="15">
        <v>0</v>
      </c>
      <c r="L446" s="15">
        <v>-243469.43</v>
      </c>
      <c r="M446" s="90">
        <f t="shared" si="146"/>
        <v>243469.43</v>
      </c>
      <c r="N446" s="103" t="str">
        <f t="shared" si="147"/>
        <v>N.M.</v>
      </c>
      <c r="O446" s="104"/>
      <c r="P446" s="15">
        <v>0</v>
      </c>
      <c r="Q446" s="15">
        <v>-881316.01</v>
      </c>
      <c r="R446" s="90">
        <f t="shared" si="148"/>
        <v>881316.01</v>
      </c>
      <c r="S446" s="103" t="str">
        <f t="shared" si="149"/>
        <v>N.M.</v>
      </c>
      <c r="T446" s="104"/>
      <c r="U446" s="15">
        <v>3101979.47</v>
      </c>
      <c r="V446" s="15">
        <v>-243469.43</v>
      </c>
      <c r="W446" s="90">
        <f t="shared" si="150"/>
        <v>3345448.9000000004</v>
      </c>
      <c r="X446" s="103" t="str">
        <f t="shared" si="151"/>
        <v>N.M.</v>
      </c>
    </row>
    <row r="447" spans="1:24" s="14" customFormat="1" ht="12.75" hidden="1" outlineLevel="2">
      <c r="A447" s="14" t="s">
        <v>1284</v>
      </c>
      <c r="B447" s="14" t="s">
        <v>1285</v>
      </c>
      <c r="C447" s="54" t="s">
        <v>89</v>
      </c>
      <c r="D447" s="15"/>
      <c r="E447" s="15"/>
      <c r="F447" s="15">
        <v>487584.67</v>
      </c>
      <c r="G447" s="15">
        <v>0</v>
      </c>
      <c r="H447" s="90">
        <f t="shared" si="144"/>
        <v>487584.67</v>
      </c>
      <c r="I447" s="103" t="str">
        <f t="shared" si="145"/>
        <v>N.M.</v>
      </c>
      <c r="J447" s="104"/>
      <c r="K447" s="15">
        <v>2509701.66</v>
      </c>
      <c r="L447" s="15">
        <v>0</v>
      </c>
      <c r="M447" s="90">
        <f t="shared" si="146"/>
        <v>2509701.66</v>
      </c>
      <c r="N447" s="103" t="str">
        <f t="shared" si="147"/>
        <v>N.M.</v>
      </c>
      <c r="O447" s="104"/>
      <c r="P447" s="15">
        <v>667382.04</v>
      </c>
      <c r="Q447" s="15">
        <v>0</v>
      </c>
      <c r="R447" s="90">
        <f t="shared" si="148"/>
        <v>667382.04</v>
      </c>
      <c r="S447" s="103" t="str">
        <f t="shared" si="149"/>
        <v>N.M.</v>
      </c>
      <c r="T447" s="104"/>
      <c r="U447" s="15">
        <v>2509701.66</v>
      </c>
      <c r="V447" s="15">
        <v>0</v>
      </c>
      <c r="W447" s="90">
        <f t="shared" si="150"/>
        <v>2509701.66</v>
      </c>
      <c r="X447" s="103" t="str">
        <f t="shared" si="151"/>
        <v>N.M.</v>
      </c>
    </row>
    <row r="448" spans="1:24" s="13" customFormat="1" ht="12.75" collapsed="1">
      <c r="A448" s="13" t="s">
        <v>400</v>
      </c>
      <c r="B448" s="11"/>
      <c r="C448" s="52" t="s">
        <v>265</v>
      </c>
      <c r="D448" s="29"/>
      <c r="E448" s="29"/>
      <c r="F448" s="29">
        <v>487584.67</v>
      </c>
      <c r="G448" s="29">
        <v>-588070.75</v>
      </c>
      <c r="H448" s="29">
        <f>+F448-G448</f>
        <v>1075655.42</v>
      </c>
      <c r="I448" s="98">
        <f>IF(G448&lt;0,IF(H448=0,0,IF(OR(G448=0,F448=0),"N.M.",IF(ABS(H448/G448)&gt;=10,"N.M.",H448/(-G448)))),IF(H448=0,0,IF(OR(G448=0,F448=0),"N.M.",IF(ABS(H448/G448)&gt;=10,"N.M.",H448/G448))))</f>
        <v>1.829125866232932</v>
      </c>
      <c r="J448" s="115"/>
      <c r="K448" s="29">
        <v>2502537.66</v>
      </c>
      <c r="L448" s="29">
        <v>-243469.43</v>
      </c>
      <c r="M448" s="29">
        <f>+K448-L448</f>
        <v>2746007.0900000003</v>
      </c>
      <c r="N448" s="98" t="str">
        <f>IF(L448&lt;0,IF(M448=0,0,IF(OR(L448=0,K448=0),"N.M.",IF(ABS(M448/L448)&gt;=10,"N.M.",M448/(-L448)))),IF(M448=0,0,IF(OR(L448=0,K448=0),"N.M.",IF(ABS(M448/L448)&gt;=10,"N.M.",M448/L448))))</f>
        <v>N.M.</v>
      </c>
      <c r="O448" s="115"/>
      <c r="P448" s="29">
        <v>660218.04</v>
      </c>
      <c r="Q448" s="29">
        <v>-881316.01</v>
      </c>
      <c r="R448" s="29">
        <f>+P448-Q448</f>
        <v>1541534.05</v>
      </c>
      <c r="S448" s="98">
        <f>IF(Q448&lt;0,IF(R448=0,0,IF(OR(Q448=0,P448=0),"N.M.",IF(ABS(R448/Q448)&gt;=10,"N.M.",R448/(-Q448)))),IF(R448=0,0,IF(OR(Q448=0,P448=0),"N.M.",IF(ABS(R448/Q448)&gt;=10,"N.M.",R448/Q448))))</f>
        <v>1.7491274781221777</v>
      </c>
      <c r="T448" s="115"/>
      <c r="U448" s="29">
        <v>5936657.09</v>
      </c>
      <c r="V448" s="29">
        <v>-4743505.02</v>
      </c>
      <c r="W448" s="29">
        <f>+U448-V448</f>
        <v>10680162.11</v>
      </c>
      <c r="X448" s="98">
        <f>IF(V448&lt;0,IF(W448=0,0,IF(OR(V448=0,U448=0),"N.M.",IF(ABS(W448/V448)&gt;=10,"N.M.",W448/(-V448)))),IF(W448=0,0,IF(OR(V448=0,U448=0),"N.M.",IF(ABS(W448/V448)&gt;=10,"N.M.",W448/V448))))</f>
        <v>2.251533847854977</v>
      </c>
    </row>
    <row r="449" spans="2:24" s="30" customFormat="1" ht="4.5" customHeight="1" hidden="1" outlineLevel="1">
      <c r="B449" s="31"/>
      <c r="C449" s="58"/>
      <c r="D449" s="33"/>
      <c r="E449" s="33"/>
      <c r="F449" s="36"/>
      <c r="G449" s="36"/>
      <c r="H449" s="36"/>
      <c r="I449" s="100"/>
      <c r="J449" s="116"/>
      <c r="K449" s="36"/>
      <c r="L449" s="36"/>
      <c r="M449" s="36"/>
      <c r="N449" s="100"/>
      <c r="O449" s="116"/>
      <c r="P449" s="36"/>
      <c r="Q449" s="36"/>
      <c r="R449" s="36"/>
      <c r="S449" s="100"/>
      <c r="T449" s="116"/>
      <c r="U449" s="36"/>
      <c r="V449" s="36"/>
      <c r="W449" s="36"/>
      <c r="X449" s="100"/>
    </row>
    <row r="450" spans="1:24" s="14" customFormat="1" ht="12.75" hidden="1" outlineLevel="2">
      <c r="A450" s="14" t="s">
        <v>1286</v>
      </c>
      <c r="B450" s="14" t="s">
        <v>1287</v>
      </c>
      <c r="C450" s="54" t="s">
        <v>90</v>
      </c>
      <c r="D450" s="15"/>
      <c r="E450" s="15"/>
      <c r="F450" s="15">
        <v>1277060.3900000001</v>
      </c>
      <c r="G450" s="15">
        <v>-3879667.92</v>
      </c>
      <c r="H450" s="90">
        <f aca="true" t="shared" si="152" ref="H450:H455">+F450-G450</f>
        <v>5156728.3100000005</v>
      </c>
      <c r="I450" s="103">
        <f aca="true" t="shared" si="153" ref="I450:I455">IF(G450&lt;0,IF(H450=0,0,IF(OR(G450=0,F450=0),"N.M.",IF(ABS(H450/G450)&gt;=10,"N.M.",H450/(-G450)))),IF(H450=0,0,IF(OR(G450=0,F450=0),"N.M.",IF(ABS(H450/G450)&gt;=10,"N.M.",H450/G450))))</f>
        <v>1.3291674484346074</v>
      </c>
      <c r="J450" s="104"/>
      <c r="K450" s="15">
        <v>4945486.11</v>
      </c>
      <c r="L450" s="15">
        <v>-695529.58</v>
      </c>
      <c r="M450" s="90">
        <f aca="true" t="shared" si="154" ref="M450:M455">+K450-L450</f>
        <v>5641015.69</v>
      </c>
      <c r="N450" s="103">
        <f aca="true" t="shared" si="155" ref="N450:N455">IF(L450&lt;0,IF(M450=0,0,IF(OR(L450=0,K450=0),"N.M.",IF(ABS(M450/L450)&gt;=10,"N.M.",M450/(-L450)))),IF(M450=0,0,IF(OR(L450=0,K450=0),"N.M.",IF(ABS(M450/L450)&gt;=10,"N.M.",M450/L450))))</f>
        <v>8.110389338150076</v>
      </c>
      <c r="O450" s="104"/>
      <c r="P450" s="15">
        <v>-511992.75</v>
      </c>
      <c r="Q450" s="15">
        <v>-5568195.16</v>
      </c>
      <c r="R450" s="90">
        <f aca="true" t="shared" si="156" ref="R450:R455">+P450-Q450</f>
        <v>5056202.41</v>
      </c>
      <c r="S450" s="103">
        <f aca="true" t="shared" si="157" ref="S450:S455">IF(Q450&lt;0,IF(R450=0,0,IF(OR(Q450=0,P450=0),"N.M.",IF(ABS(R450/Q450)&gt;=10,"N.M.",R450/(-Q450)))),IF(R450=0,0,IF(OR(Q450=0,P450=0),"N.M.",IF(ABS(R450/Q450)&gt;=10,"N.M.",R450/Q450))))</f>
        <v>0.9080505019511564</v>
      </c>
      <c r="T450" s="104"/>
      <c r="U450" s="15">
        <v>20308268.8</v>
      </c>
      <c r="V450" s="15">
        <v>-32751797.88</v>
      </c>
      <c r="W450" s="90">
        <f aca="true" t="shared" si="158" ref="W450:W455">+U450-V450</f>
        <v>53060066.68</v>
      </c>
      <c r="X450" s="103">
        <f aca="true" t="shared" si="159" ref="X450:X455">IF(V450&lt;0,IF(W450=0,0,IF(OR(V450=0,U450=0),"N.M.",IF(ABS(W450/V450)&gt;=10,"N.M.",W450/(-V450)))),IF(W450=0,0,IF(OR(V450=0,U450=0),"N.M.",IF(ABS(W450/V450)&gt;=10,"N.M.",W450/V450))))</f>
        <v>1.620065770874866</v>
      </c>
    </row>
    <row r="451" spans="1:24" s="14" customFormat="1" ht="12.75" hidden="1" outlineLevel="2">
      <c r="A451" s="14" t="s">
        <v>1288</v>
      </c>
      <c r="B451" s="14" t="s">
        <v>1289</v>
      </c>
      <c r="C451" s="54" t="s">
        <v>91</v>
      </c>
      <c r="D451" s="15"/>
      <c r="E451" s="15"/>
      <c r="F451" s="15">
        <v>4095324.08</v>
      </c>
      <c r="G451" s="15">
        <v>3123340.26</v>
      </c>
      <c r="H451" s="90">
        <f t="shared" si="152"/>
        <v>971983.8200000003</v>
      </c>
      <c r="I451" s="103">
        <f t="shared" si="153"/>
        <v>0.31120010600446085</v>
      </c>
      <c r="J451" s="104"/>
      <c r="K451" s="15">
        <v>24627673.15</v>
      </c>
      <c r="L451" s="15">
        <v>17464559.01</v>
      </c>
      <c r="M451" s="90">
        <f t="shared" si="154"/>
        <v>7163114.139999997</v>
      </c>
      <c r="N451" s="103">
        <f t="shared" si="155"/>
        <v>0.41015144647502877</v>
      </c>
      <c r="O451" s="104"/>
      <c r="P451" s="15">
        <v>12082150.58</v>
      </c>
      <c r="Q451" s="15">
        <v>8987082.77</v>
      </c>
      <c r="R451" s="90">
        <f t="shared" si="156"/>
        <v>3095067.8100000005</v>
      </c>
      <c r="S451" s="103">
        <f t="shared" si="157"/>
        <v>0.3443907093335918</v>
      </c>
      <c r="T451" s="104"/>
      <c r="U451" s="15">
        <v>70573171.18</v>
      </c>
      <c r="V451" s="15">
        <v>100613859.23</v>
      </c>
      <c r="W451" s="90">
        <f t="shared" si="158"/>
        <v>-30040688.049999997</v>
      </c>
      <c r="X451" s="103">
        <f t="shared" si="159"/>
        <v>-0.29857405609825544</v>
      </c>
    </row>
    <row r="452" spans="1:24" s="14" customFormat="1" ht="12.75" hidden="1" outlineLevel="2">
      <c r="A452" s="14" t="s">
        <v>1290</v>
      </c>
      <c r="B452" s="14" t="s">
        <v>1291</v>
      </c>
      <c r="C452" s="54" t="s">
        <v>92</v>
      </c>
      <c r="D452" s="15"/>
      <c r="E452" s="15"/>
      <c r="F452" s="15">
        <v>-3381075.71</v>
      </c>
      <c r="G452" s="15">
        <v>-2574518.59</v>
      </c>
      <c r="H452" s="90">
        <f t="shared" si="152"/>
        <v>-806557.1200000001</v>
      </c>
      <c r="I452" s="103">
        <f t="shared" si="153"/>
        <v>-0.31328463625504455</v>
      </c>
      <c r="J452" s="104"/>
      <c r="K452" s="15">
        <v>-19976915.84</v>
      </c>
      <c r="L452" s="15">
        <v>-14403335.91</v>
      </c>
      <c r="M452" s="90">
        <f t="shared" si="154"/>
        <v>-5573579.93</v>
      </c>
      <c r="N452" s="103">
        <f t="shared" si="155"/>
        <v>-0.3869645174442092</v>
      </c>
      <c r="O452" s="104"/>
      <c r="P452" s="15">
        <v>-9806176.45</v>
      </c>
      <c r="Q452" s="15">
        <v>-6987501.3</v>
      </c>
      <c r="R452" s="90">
        <f t="shared" si="156"/>
        <v>-2818675.1499999994</v>
      </c>
      <c r="S452" s="103">
        <f t="shared" si="157"/>
        <v>-0.4033881396200956</v>
      </c>
      <c r="T452" s="104"/>
      <c r="U452" s="15">
        <v>-67850319.64</v>
      </c>
      <c r="V452" s="15">
        <v>-58222678.18000001</v>
      </c>
      <c r="W452" s="90">
        <f t="shared" si="158"/>
        <v>-9627641.459999993</v>
      </c>
      <c r="X452" s="103">
        <f t="shared" si="159"/>
        <v>-0.16535895910242018</v>
      </c>
    </row>
    <row r="453" spans="1:24" s="14" customFormat="1" ht="12.75" hidden="1" outlineLevel="2">
      <c r="A453" s="14" t="s">
        <v>1292</v>
      </c>
      <c r="B453" s="14" t="s">
        <v>1293</v>
      </c>
      <c r="C453" s="54" t="s">
        <v>93</v>
      </c>
      <c r="D453" s="15"/>
      <c r="E453" s="15"/>
      <c r="F453" s="15">
        <v>-29947.84</v>
      </c>
      <c r="G453" s="15">
        <v>-58687</v>
      </c>
      <c r="H453" s="90">
        <f t="shared" si="152"/>
        <v>28739.16</v>
      </c>
      <c r="I453" s="103">
        <f t="shared" si="153"/>
        <v>0.4897023190825907</v>
      </c>
      <c r="J453" s="104"/>
      <c r="K453" s="15">
        <v>-179687.04</v>
      </c>
      <c r="L453" s="15">
        <v>-352122</v>
      </c>
      <c r="M453" s="90">
        <f t="shared" si="154"/>
        <v>172434.96</v>
      </c>
      <c r="N453" s="103">
        <f t="shared" si="155"/>
        <v>0.48970231908259065</v>
      </c>
      <c r="O453" s="104"/>
      <c r="P453" s="15">
        <v>-89843.52</v>
      </c>
      <c r="Q453" s="15">
        <v>-176061</v>
      </c>
      <c r="R453" s="90">
        <f t="shared" si="156"/>
        <v>86217.48</v>
      </c>
      <c r="S453" s="103">
        <f t="shared" si="157"/>
        <v>0.48970231908259065</v>
      </c>
      <c r="T453" s="104"/>
      <c r="U453" s="15">
        <v>-531788.04</v>
      </c>
      <c r="V453" s="15">
        <v>-763102</v>
      </c>
      <c r="W453" s="90">
        <f t="shared" si="158"/>
        <v>231313.95999999996</v>
      </c>
      <c r="X453" s="103">
        <f t="shared" si="159"/>
        <v>0.30312325219957487</v>
      </c>
    </row>
    <row r="454" spans="1:24" s="13" customFormat="1" ht="12.75" collapsed="1">
      <c r="A454" s="13" t="s">
        <v>222</v>
      </c>
      <c r="B454" s="11"/>
      <c r="C454" s="52" t="s">
        <v>264</v>
      </c>
      <c r="D454" s="29"/>
      <c r="E454" s="29"/>
      <c r="F454" s="129">
        <v>1961360.9200000006</v>
      </c>
      <c r="G454" s="129">
        <v>-3389533.25</v>
      </c>
      <c r="H454" s="129">
        <f t="shared" si="152"/>
        <v>5350894.170000001</v>
      </c>
      <c r="I454" s="99">
        <f t="shared" si="153"/>
        <v>1.5786522141359731</v>
      </c>
      <c r="J454" s="115"/>
      <c r="K454" s="129">
        <v>9416556.379999999</v>
      </c>
      <c r="L454" s="129">
        <v>2013571.5200000014</v>
      </c>
      <c r="M454" s="129">
        <f t="shared" si="154"/>
        <v>7402984.859999998</v>
      </c>
      <c r="N454" s="99">
        <f t="shared" si="155"/>
        <v>3.676544282867088</v>
      </c>
      <c r="O454" s="115"/>
      <c r="P454" s="129">
        <v>1674137.8600000008</v>
      </c>
      <c r="Q454" s="129">
        <v>-3744674.6900000004</v>
      </c>
      <c r="R454" s="129">
        <f t="shared" si="156"/>
        <v>5418812.550000001</v>
      </c>
      <c r="S454" s="99">
        <f t="shared" si="157"/>
        <v>1.4470716413553135</v>
      </c>
      <c r="T454" s="115"/>
      <c r="U454" s="129">
        <v>22499332.3</v>
      </c>
      <c r="V454" s="129">
        <v>8876281.169999998</v>
      </c>
      <c r="W454" s="129">
        <f t="shared" si="158"/>
        <v>13623051.130000003</v>
      </c>
      <c r="X454" s="99">
        <f t="shared" si="159"/>
        <v>1.5347701215282712</v>
      </c>
    </row>
    <row r="455" spans="1:24" s="13" customFormat="1" ht="12.75">
      <c r="A455" s="13" t="s">
        <v>223</v>
      </c>
      <c r="B455" s="11"/>
      <c r="C455" s="51" t="s">
        <v>280</v>
      </c>
      <c r="D455" s="29"/>
      <c r="E455" s="29"/>
      <c r="F455" s="29">
        <v>60912994.10400003</v>
      </c>
      <c r="G455" s="29">
        <v>58602964.565</v>
      </c>
      <c r="H455" s="29">
        <f t="shared" si="152"/>
        <v>2310029.5390000343</v>
      </c>
      <c r="I455" s="98">
        <f t="shared" si="153"/>
        <v>0.039418305134339145</v>
      </c>
      <c r="J455" s="115"/>
      <c r="K455" s="29">
        <v>337912113.8629999</v>
      </c>
      <c r="L455" s="29">
        <v>304401024.4409999</v>
      </c>
      <c r="M455" s="29">
        <f t="shared" si="154"/>
        <v>33511089.42199999</v>
      </c>
      <c r="N455" s="98">
        <f t="shared" si="155"/>
        <v>0.11008862234790287</v>
      </c>
      <c r="O455" s="115"/>
      <c r="P455" s="29">
        <v>165291821.02799994</v>
      </c>
      <c r="Q455" s="29">
        <v>141586066.081</v>
      </c>
      <c r="R455" s="29">
        <f t="shared" si="156"/>
        <v>23705754.946999937</v>
      </c>
      <c r="S455" s="98">
        <f t="shared" si="157"/>
        <v>0.16742999931531474</v>
      </c>
      <c r="T455" s="115"/>
      <c r="U455" s="29">
        <v>673617018.3459997</v>
      </c>
      <c r="V455" s="29">
        <v>586950114.5580001</v>
      </c>
      <c r="W455" s="29">
        <f t="shared" si="158"/>
        <v>86666903.78799963</v>
      </c>
      <c r="X455" s="98">
        <f t="shared" si="159"/>
        <v>0.1476563367795979</v>
      </c>
    </row>
    <row r="456" spans="6:24" ht="5.25" customHeight="1">
      <c r="F456" s="36" t="str">
        <f>IF(ABS(F158+F187+F193+F347+F384+F398+F440+F448+F454-F455)&gt;$C$572,$C$573," ")</f>
        <v> </v>
      </c>
      <c r="G456" s="36" t="str">
        <f>IF(ABS(G158+G187+G193+G347+G384+G398+G440+G448+G454-G455)&gt;$C$572,$C$573," ")</f>
        <v> </v>
      </c>
      <c r="H456" s="36" t="str">
        <f>IF(ABS(H158+H187+H193+H347+H384+H398+H440+H448+H454-H455)&gt;$C$572,$C$573," ")</f>
        <v> </v>
      </c>
      <c r="I456" s="100"/>
      <c r="K456" s="36" t="str">
        <f>IF(ABS(K158+K187+K193+K347+K384+K398+K440+K448+K454-K455)&gt;$C$572,$C$573," ")</f>
        <v> </v>
      </c>
      <c r="L456" s="36" t="str">
        <f>IF(ABS(L158+L187+L193+L347+L384+L398+L440+L448+L454-L455)&gt;$C$572,$C$573," ")</f>
        <v> </v>
      </c>
      <c r="M456" s="36" t="str">
        <f>IF(ABS(M158+M187+M193+M347+M384+M398+M440+M448+M454-M455)&gt;$C$572,$C$573," ")</f>
        <v> </v>
      </c>
      <c r="N456" s="100"/>
      <c r="P456" s="36" t="str">
        <f>IF(ABS(P158+P187+P193+P347+P384+P398+P440+P448+P454-P455)&gt;$C$572,$C$573," ")</f>
        <v> </v>
      </c>
      <c r="Q456" s="36" t="str">
        <f>IF(ABS(Q158+Q187+Q193+Q347+Q384+Q398+Q440+Q448+Q454-Q455)&gt;$C$572,$C$573," ")</f>
        <v> </v>
      </c>
      <c r="R456" s="36" t="str">
        <f>IF(ABS(R158+R187+R193+R347+R384+R398+R440+R448+R454-R455)&gt;$C$572,$C$573," ")</f>
        <v> </v>
      </c>
      <c r="S456" s="100"/>
      <c r="U456" s="36" t="str">
        <f>IF(ABS(U158+U187+U193+U347+U384+U398+U440+U448+U454-U455)&gt;$C$572,$C$573," ")</f>
        <v> </v>
      </c>
      <c r="V456" s="36" t="str">
        <f>IF(ABS(V158+V187+V193+V347+V384+V398+V440+V448+V454-V455)&gt;$C$572,$C$573," ")</f>
        <v> </v>
      </c>
      <c r="W456" s="36" t="str">
        <f>IF(ABS(W158+W187+W193+W347+W384+W398+W440+W448+W454-W455)&gt;$C$572,$C$573," ")</f>
        <v> </v>
      </c>
      <c r="X456" s="100"/>
    </row>
    <row r="457" spans="1:24" ht="12.75">
      <c r="A457" s="37" t="s">
        <v>224</v>
      </c>
      <c r="C457" s="12" t="s">
        <v>225</v>
      </c>
      <c r="D457" s="34"/>
      <c r="E457" s="34"/>
      <c r="F457" s="34">
        <v>6751672.831000008</v>
      </c>
      <c r="G457" s="34">
        <v>-3008615.2559999973</v>
      </c>
      <c r="H457" s="29">
        <f>(+F457-G457)</f>
        <v>9760288.087000005</v>
      </c>
      <c r="I457" s="98">
        <f>IF(G457&lt;0,IF(H457=0,0,IF(OR(G457=0,F457=0),"N.M.",IF(ABS(H457/G457)&gt;=10,"N.M.",H457/(-G457)))),IF(H457=0,0,IF(OR(G457=0,F457=0),"N.M.",IF(ABS(H457/G457)&gt;=10,"N.M.",H457/G457))))</f>
        <v>3.2441130741244946</v>
      </c>
      <c r="J457" s="115"/>
      <c r="K457" s="34">
        <v>38320139.293000154</v>
      </c>
      <c r="L457" s="34">
        <v>20593310.805000093</v>
      </c>
      <c r="M457" s="29">
        <f>(+K457-L457)</f>
        <v>17726828.48800006</v>
      </c>
      <c r="N457" s="98">
        <f>IF(L457&lt;0,IF(M457=0,0,IF(OR(L457=0,K457=0),"N.M.",IF(ABS(M457/L457)&gt;=10,"N.M.",M457/(-L457)))),IF(M457=0,0,IF(OR(L457=0,K457=0),"N.M.",IF(ABS(M457/L457)&gt;=10,"N.M.",M457/L457))))</f>
        <v>0.8608051738672324</v>
      </c>
      <c r="O457" s="115"/>
      <c r="P457" s="34">
        <v>12408313.210000023</v>
      </c>
      <c r="Q457" s="34">
        <v>1973228.1250000016</v>
      </c>
      <c r="R457" s="29">
        <f>(+P457-Q457)</f>
        <v>10435085.085000021</v>
      </c>
      <c r="S457" s="98">
        <f>IF(Q457&lt;0,IF(R457=0,0,IF(OR(Q457=0,P457=0),"N.M.",IF(ABS(R457/Q457)&gt;=10,"N.M.",R457/(-Q457)))),IF(R457=0,0,IF(OR(Q457=0,P457=0),"N.M.",IF(ABS(R457/Q457)&gt;=10,"N.M.",R457/Q457))))</f>
        <v>5.288331821745148</v>
      </c>
      <c r="T457" s="115"/>
      <c r="U457" s="34">
        <v>88657292.15399992</v>
      </c>
      <c r="V457" s="34">
        <v>46360516.2580001</v>
      </c>
      <c r="W457" s="29">
        <f>(+U457-V457)</f>
        <v>42296775.89599983</v>
      </c>
      <c r="X457" s="98">
        <f>IF(V457&lt;0,IF(W457=0,0,IF(OR(V457=0,U457=0),"N.M.",IF(ABS(W457/V457)&gt;=10,"N.M.",W457/(-V457)))),IF(W457=0,0,IF(OR(V457=0,U457=0),"N.M.",IF(ABS(W457/V457)&gt;=10,"N.M.",W457/V457))))</f>
        <v>0.9123447991953925</v>
      </c>
    </row>
    <row r="458" spans="1:24" ht="12.75">
      <c r="A458" s="37"/>
      <c r="C458" s="12"/>
      <c r="D458" s="34"/>
      <c r="E458" s="34"/>
      <c r="F458" s="34"/>
      <c r="G458" s="34"/>
      <c r="H458" s="29"/>
      <c r="I458" s="98">
        <f>IF(G458&lt;0,IF(H458=0,0,IF(OR(G458=0,F458=0),"N.M.",IF(ABS(H458/G458)&gt;=10,"N.M.",H458/(-G458)))),IF(H458=0,0,IF(OR(G458=0,F458=0),"N.M.",IF(ABS(H458/G458)&gt;=10,"N.M.",H458/G458))))</f>
        <v>0</v>
      </c>
      <c r="J458" s="115"/>
      <c r="K458" s="34"/>
      <c r="L458" s="34"/>
      <c r="M458" s="29"/>
      <c r="N458" s="98">
        <f>IF(L458&lt;0,IF(M458=0,0,IF(OR(L458=0,K458=0),"N.M.",IF(ABS(M458/L458)&gt;=10,"N.M.",M458/(-L458)))),IF(M458=0,0,IF(OR(L458=0,K458=0),"N.M.",IF(ABS(M458/L458)&gt;=10,"N.M.",M458/L458))))</f>
        <v>0</v>
      </c>
      <c r="O458" s="115"/>
      <c r="P458" s="34"/>
      <c r="Q458" s="34"/>
      <c r="R458" s="29"/>
      <c r="S458" s="98">
        <f>IF(Q458&lt;0,IF(R458=0,0,IF(OR(Q458=0,P458=0),"N.M.",IF(ABS(R458/Q458)&gt;=10,"N.M.",R458/(-Q458)))),IF(R458=0,0,IF(OR(Q458=0,P458=0),"N.M.",IF(ABS(R458/Q458)&gt;=10,"N.M.",R458/Q458))))</f>
        <v>0</v>
      </c>
      <c r="T458" s="115"/>
      <c r="U458" s="34"/>
      <c r="V458" s="34"/>
      <c r="W458" s="29"/>
      <c r="X458" s="98">
        <f>IF(V458&lt;0,IF(W458=0,0,IF(OR(V458=0,U458=0),"N.M.",IF(ABS(W458/V458)&gt;=10,"N.M.",W458/(-V458)))),IF(W458=0,0,IF(OR(V458=0,U458=0),"N.M.",IF(ABS(W458/V458)&gt;=10,"N.M.",W458/V458))))</f>
        <v>0</v>
      </c>
    </row>
    <row r="459" spans="2:24" s="30" customFormat="1" ht="4.5" customHeight="1" hidden="1" outlineLevel="1">
      <c r="B459" s="31"/>
      <c r="C459" s="58"/>
      <c r="D459" s="33"/>
      <c r="E459" s="33"/>
      <c r="F459" s="36"/>
      <c r="G459" s="36"/>
      <c r="H459" s="36"/>
      <c r="I459" s="100"/>
      <c r="J459" s="116"/>
      <c r="K459" s="36"/>
      <c r="L459" s="36"/>
      <c r="M459" s="36"/>
      <c r="N459" s="100"/>
      <c r="O459" s="116"/>
      <c r="P459" s="36"/>
      <c r="Q459" s="36"/>
      <c r="R459" s="36"/>
      <c r="S459" s="100"/>
      <c r="T459" s="116"/>
      <c r="U459" s="36"/>
      <c r="V459" s="36"/>
      <c r="W459" s="36"/>
      <c r="X459" s="100"/>
    </row>
    <row r="460" spans="1:24" s="14" customFormat="1" ht="12.75" hidden="1" outlineLevel="2">
      <c r="A460" s="14" t="s">
        <v>1294</v>
      </c>
      <c r="B460" s="14" t="s">
        <v>1295</v>
      </c>
      <c r="C460" s="54" t="s">
        <v>94</v>
      </c>
      <c r="D460" s="15"/>
      <c r="E460" s="15"/>
      <c r="F460" s="15">
        <v>87621.46</v>
      </c>
      <c r="G460" s="15">
        <v>58302.590000000004</v>
      </c>
      <c r="H460" s="90">
        <f aca="true" t="shared" si="160" ref="H460:H472">+F460-G460</f>
        <v>29318.870000000003</v>
      </c>
      <c r="I460" s="103">
        <f aca="true" t="shared" si="161" ref="I460:I472">IF(G460&lt;0,IF(H460=0,0,IF(OR(G460=0,F460=0),"N.M.",IF(ABS(H460/G460)&gt;=10,"N.M.",H460/(-G460)))),IF(H460=0,0,IF(OR(G460=0,F460=0),"N.M.",IF(ABS(H460/G460)&gt;=10,"N.M.",H460/G460))))</f>
        <v>0.5028742290865638</v>
      </c>
      <c r="J460" s="104"/>
      <c r="K460" s="15">
        <v>513617.37</v>
      </c>
      <c r="L460" s="15">
        <v>441606.18</v>
      </c>
      <c r="M460" s="90">
        <f aca="true" t="shared" si="162" ref="M460:M472">+K460-L460</f>
        <v>72011.19</v>
      </c>
      <c r="N460" s="103">
        <f aca="true" t="shared" si="163" ref="N460:N472">IF(L460&lt;0,IF(M460=0,0,IF(OR(L460=0,K460=0),"N.M.",IF(ABS(M460/L460)&gt;=10,"N.M.",M460/(-L460)))),IF(M460=0,0,IF(OR(L460=0,K460=0),"N.M.",IF(ABS(M460/L460)&gt;=10,"N.M.",M460/L460))))</f>
        <v>0.16306653588951134</v>
      </c>
      <c r="O460" s="104"/>
      <c r="P460" s="15">
        <v>278952.52</v>
      </c>
      <c r="Q460" s="15">
        <v>223767.58000000002</v>
      </c>
      <c r="R460" s="90">
        <f aca="true" t="shared" si="164" ref="R460:R472">+P460-Q460</f>
        <v>55184.94</v>
      </c>
      <c r="S460" s="103">
        <f aca="true" t="shared" si="165" ref="S460:S472">IF(Q460&lt;0,IF(R460=0,0,IF(OR(Q460=0,P460=0),"N.M.",IF(ABS(R460/Q460)&gt;=10,"N.M.",R460/(-Q460)))),IF(R460=0,0,IF(OR(Q460=0,P460=0),"N.M.",IF(ABS(R460/Q460)&gt;=10,"N.M.",R460/Q460))))</f>
        <v>0.2466172266777877</v>
      </c>
      <c r="T460" s="104"/>
      <c r="U460" s="15">
        <v>840035.87</v>
      </c>
      <c r="V460" s="15">
        <v>854084.1799999999</v>
      </c>
      <c r="W460" s="90">
        <f aca="true" t="shared" si="166" ref="W460:W472">+U460-V460</f>
        <v>-14048.30999999994</v>
      </c>
      <c r="X460" s="103">
        <f aca="true" t="shared" si="167" ref="X460:X472">IF(V460&lt;0,IF(W460=0,0,IF(OR(V460=0,U460=0),"N.M.",IF(ABS(W460/V460)&gt;=10,"N.M.",W460/(-V460)))),IF(W460=0,0,IF(OR(V460=0,U460=0),"N.M.",IF(ABS(W460/V460)&gt;=10,"N.M.",W460/V460))))</f>
        <v>-0.016448390368265505</v>
      </c>
    </row>
    <row r="461" spans="1:24" ht="12.75" hidden="1" outlineLevel="1">
      <c r="A461" s="9" t="s">
        <v>342</v>
      </c>
      <c r="C461" s="66" t="s">
        <v>338</v>
      </c>
      <c r="D461" s="28"/>
      <c r="E461" s="28"/>
      <c r="F461" s="17">
        <v>87621.46</v>
      </c>
      <c r="G461" s="17">
        <v>58302.590000000004</v>
      </c>
      <c r="H461" s="35">
        <f t="shared" si="160"/>
        <v>29318.870000000003</v>
      </c>
      <c r="I461" s="95">
        <f t="shared" si="161"/>
        <v>0.5028742290865638</v>
      </c>
      <c r="K461" s="17">
        <v>513617.37</v>
      </c>
      <c r="L461" s="17">
        <v>441606.18</v>
      </c>
      <c r="M461" s="35">
        <f t="shared" si="162"/>
        <v>72011.19</v>
      </c>
      <c r="N461" s="95">
        <f t="shared" si="163"/>
        <v>0.16306653588951134</v>
      </c>
      <c r="P461" s="17">
        <v>278952.52</v>
      </c>
      <c r="Q461" s="17">
        <v>223767.58000000002</v>
      </c>
      <c r="R461" s="35">
        <f t="shared" si="164"/>
        <v>55184.94</v>
      </c>
      <c r="S461" s="95">
        <f t="shared" si="165"/>
        <v>0.2466172266777877</v>
      </c>
      <c r="U461" s="17">
        <v>840035.87</v>
      </c>
      <c r="V461" s="17">
        <v>854084.1799999999</v>
      </c>
      <c r="W461" s="35">
        <f t="shared" si="166"/>
        <v>-14048.30999999994</v>
      </c>
      <c r="X461" s="95">
        <f t="shared" si="167"/>
        <v>-0.016448390368265505</v>
      </c>
    </row>
    <row r="462" spans="1:24" ht="12.75" hidden="1" outlineLevel="1">
      <c r="A462" s="9" t="s">
        <v>343</v>
      </c>
      <c r="C462" s="66" t="s">
        <v>339</v>
      </c>
      <c r="D462" s="28"/>
      <c r="E462" s="28"/>
      <c r="F462" s="17">
        <v>0</v>
      </c>
      <c r="G462" s="17">
        <v>0</v>
      </c>
      <c r="H462" s="35">
        <f t="shared" si="160"/>
        <v>0</v>
      </c>
      <c r="I462" s="95">
        <f t="shared" si="161"/>
        <v>0</v>
      </c>
      <c r="K462" s="17">
        <v>0</v>
      </c>
      <c r="L462" s="17">
        <v>0</v>
      </c>
      <c r="M462" s="35">
        <f t="shared" si="162"/>
        <v>0</v>
      </c>
      <c r="N462" s="95">
        <f t="shared" si="163"/>
        <v>0</v>
      </c>
      <c r="P462" s="17">
        <v>0</v>
      </c>
      <c r="Q462" s="17">
        <v>0</v>
      </c>
      <c r="R462" s="35">
        <f t="shared" si="164"/>
        <v>0</v>
      </c>
      <c r="S462" s="95">
        <f t="shared" si="165"/>
        <v>0</v>
      </c>
      <c r="U462" s="17">
        <v>0</v>
      </c>
      <c r="V462" s="17">
        <v>0</v>
      </c>
      <c r="W462" s="35">
        <f t="shared" si="166"/>
        <v>0</v>
      </c>
      <c r="X462" s="95">
        <f t="shared" si="167"/>
        <v>0</v>
      </c>
    </row>
    <row r="463" spans="1:24" s="14" customFormat="1" ht="12.75" hidden="1" outlineLevel="2">
      <c r="A463" s="14" t="s">
        <v>1296</v>
      </c>
      <c r="B463" s="14" t="s">
        <v>1297</v>
      </c>
      <c r="C463" s="54" t="s">
        <v>95</v>
      </c>
      <c r="D463" s="15"/>
      <c r="E463" s="15"/>
      <c r="F463" s="15">
        <v>1986.8400000000001</v>
      </c>
      <c r="G463" s="15">
        <v>2152.55</v>
      </c>
      <c r="H463" s="90">
        <f t="shared" si="160"/>
        <v>-165.71000000000004</v>
      </c>
      <c r="I463" s="103">
        <f t="shared" si="161"/>
        <v>-0.07698311305196164</v>
      </c>
      <c r="J463" s="104"/>
      <c r="K463" s="15">
        <v>13342.130000000001</v>
      </c>
      <c r="L463" s="15">
        <v>25441.84</v>
      </c>
      <c r="M463" s="90">
        <f t="shared" si="162"/>
        <v>-12099.71</v>
      </c>
      <c r="N463" s="103">
        <f t="shared" si="163"/>
        <v>-0.47558313392427587</v>
      </c>
      <c r="O463" s="104"/>
      <c r="P463" s="15">
        <v>6885.650000000001</v>
      </c>
      <c r="Q463" s="15">
        <v>18540.37</v>
      </c>
      <c r="R463" s="90">
        <f t="shared" si="164"/>
        <v>-11654.719999999998</v>
      </c>
      <c r="S463" s="103">
        <f t="shared" si="165"/>
        <v>-0.6286131290799482</v>
      </c>
      <c r="T463" s="104"/>
      <c r="U463" s="15">
        <v>30008.100000000002</v>
      </c>
      <c r="V463" s="15">
        <v>43406.56</v>
      </c>
      <c r="W463" s="90">
        <f t="shared" si="166"/>
        <v>-13398.459999999995</v>
      </c>
      <c r="X463" s="103">
        <f t="shared" si="167"/>
        <v>-0.3086736198399504</v>
      </c>
    </row>
    <row r="464" spans="1:24" s="14" customFormat="1" ht="12.75" hidden="1" outlineLevel="2">
      <c r="A464" s="14" t="s">
        <v>1298</v>
      </c>
      <c r="B464" s="14" t="s">
        <v>1299</v>
      </c>
      <c r="C464" s="54" t="s">
        <v>96</v>
      </c>
      <c r="D464" s="15"/>
      <c r="E464" s="15"/>
      <c r="F464" s="15">
        <v>32156.15</v>
      </c>
      <c r="G464" s="15">
        <v>1074.5</v>
      </c>
      <c r="H464" s="90">
        <f t="shared" si="160"/>
        <v>31081.65</v>
      </c>
      <c r="I464" s="103" t="str">
        <f t="shared" si="161"/>
        <v>N.M.</v>
      </c>
      <c r="J464" s="104"/>
      <c r="K464" s="15">
        <v>130439.79000000001</v>
      </c>
      <c r="L464" s="15">
        <v>2158.91</v>
      </c>
      <c r="M464" s="90">
        <f t="shared" si="162"/>
        <v>128280.88</v>
      </c>
      <c r="N464" s="103" t="str">
        <f t="shared" si="163"/>
        <v>N.M.</v>
      </c>
      <c r="O464" s="104"/>
      <c r="P464" s="15">
        <v>64696.26</v>
      </c>
      <c r="Q464" s="15">
        <v>1684.66</v>
      </c>
      <c r="R464" s="90">
        <f t="shared" si="164"/>
        <v>63011.6</v>
      </c>
      <c r="S464" s="103" t="str">
        <f t="shared" si="165"/>
        <v>N.M.</v>
      </c>
      <c r="T464" s="104"/>
      <c r="U464" s="15">
        <v>178994.52000000002</v>
      </c>
      <c r="V464" s="15">
        <v>12175.39</v>
      </c>
      <c r="W464" s="90">
        <f t="shared" si="166"/>
        <v>166819.13</v>
      </c>
      <c r="X464" s="103" t="str">
        <f t="shared" si="167"/>
        <v>N.M.</v>
      </c>
    </row>
    <row r="465" spans="1:24" s="14" customFormat="1" ht="12.75" hidden="1" outlineLevel="2">
      <c r="A465" s="14" t="s">
        <v>1300</v>
      </c>
      <c r="B465" s="14" t="s">
        <v>1301</v>
      </c>
      <c r="C465" s="54" t="s">
        <v>97</v>
      </c>
      <c r="D465" s="15"/>
      <c r="E465" s="15"/>
      <c r="F465" s="15">
        <v>11056.2</v>
      </c>
      <c r="G465" s="15">
        <v>12266.04</v>
      </c>
      <c r="H465" s="90">
        <f t="shared" si="160"/>
        <v>-1209.8400000000001</v>
      </c>
      <c r="I465" s="103">
        <f t="shared" si="161"/>
        <v>-0.09863329974466087</v>
      </c>
      <c r="J465" s="104"/>
      <c r="K465" s="15">
        <v>67889.05</v>
      </c>
      <c r="L465" s="15">
        <v>75036.03</v>
      </c>
      <c r="M465" s="90">
        <f t="shared" si="162"/>
        <v>-7146.979999999996</v>
      </c>
      <c r="N465" s="103">
        <f t="shared" si="163"/>
        <v>-0.09524730985901035</v>
      </c>
      <c r="O465" s="104"/>
      <c r="P465" s="15">
        <v>33480.91</v>
      </c>
      <c r="Q465" s="15">
        <v>37087.88</v>
      </c>
      <c r="R465" s="90">
        <f t="shared" si="164"/>
        <v>-3606.969999999994</v>
      </c>
      <c r="S465" s="103">
        <f t="shared" si="165"/>
        <v>-0.09725468266182899</v>
      </c>
      <c r="T465" s="104"/>
      <c r="U465" s="15">
        <v>139418.52000000002</v>
      </c>
      <c r="V465" s="15">
        <v>153449.64</v>
      </c>
      <c r="W465" s="90">
        <f t="shared" si="166"/>
        <v>-14031.119999999995</v>
      </c>
      <c r="X465" s="103">
        <f t="shared" si="167"/>
        <v>-0.09143794667748972</v>
      </c>
    </row>
    <row r="466" spans="1:24" ht="12.75" hidden="1" outlineLevel="1">
      <c r="A466" s="9" t="s">
        <v>344</v>
      </c>
      <c r="C466" s="66" t="s">
        <v>340</v>
      </c>
      <c r="D466" s="28"/>
      <c r="E466" s="28"/>
      <c r="F466" s="17">
        <v>45199.19</v>
      </c>
      <c r="G466" s="17">
        <v>15493.09</v>
      </c>
      <c r="H466" s="35">
        <f t="shared" si="160"/>
        <v>29706.100000000002</v>
      </c>
      <c r="I466" s="95">
        <f t="shared" si="161"/>
        <v>1.9173773598423556</v>
      </c>
      <c r="K466" s="17">
        <v>211670.97000000003</v>
      </c>
      <c r="L466" s="17">
        <v>102636.78</v>
      </c>
      <c r="M466" s="35">
        <f t="shared" si="162"/>
        <v>109034.19000000003</v>
      </c>
      <c r="N466" s="95">
        <f t="shared" si="163"/>
        <v>1.062330579739544</v>
      </c>
      <c r="P466" s="17">
        <v>105062.82</v>
      </c>
      <c r="Q466" s="17">
        <v>57312.909999999996</v>
      </c>
      <c r="R466" s="35">
        <f t="shared" si="164"/>
        <v>47749.91000000001</v>
      </c>
      <c r="S466" s="95">
        <f t="shared" si="165"/>
        <v>0.8331440507906511</v>
      </c>
      <c r="U466" s="17">
        <v>348421.14</v>
      </c>
      <c r="V466" s="17">
        <v>209031.59</v>
      </c>
      <c r="W466" s="35">
        <f t="shared" si="166"/>
        <v>139389.55000000002</v>
      </c>
      <c r="X466" s="95">
        <f t="shared" si="167"/>
        <v>0.6668348549613962</v>
      </c>
    </row>
    <row r="467" spans="1:24" ht="12.75" hidden="1" outlineLevel="1">
      <c r="A467" s="9" t="s">
        <v>345</v>
      </c>
      <c r="C467" s="66" t="s">
        <v>385</v>
      </c>
      <c r="D467" s="28"/>
      <c r="E467" s="28"/>
      <c r="F467" s="17">
        <v>0</v>
      </c>
      <c r="G467" s="17">
        <v>0</v>
      </c>
      <c r="H467" s="35">
        <f t="shared" si="160"/>
        <v>0</v>
      </c>
      <c r="I467" s="95">
        <f t="shared" si="161"/>
        <v>0</v>
      </c>
      <c r="K467" s="17">
        <v>0</v>
      </c>
      <c r="L467" s="17">
        <v>0</v>
      </c>
      <c r="M467" s="35">
        <f t="shared" si="162"/>
        <v>0</v>
      </c>
      <c r="N467" s="95">
        <f t="shared" si="163"/>
        <v>0</v>
      </c>
      <c r="P467" s="17">
        <v>0</v>
      </c>
      <c r="Q467" s="17">
        <v>0</v>
      </c>
      <c r="R467" s="35">
        <f t="shared" si="164"/>
        <v>0</v>
      </c>
      <c r="S467" s="95">
        <f t="shared" si="165"/>
        <v>0</v>
      </c>
      <c r="U467" s="17">
        <v>0</v>
      </c>
      <c r="V467" s="17">
        <v>0</v>
      </c>
      <c r="W467" s="35">
        <f t="shared" si="166"/>
        <v>0</v>
      </c>
      <c r="X467" s="95">
        <f t="shared" si="167"/>
        <v>0</v>
      </c>
    </row>
    <row r="468" spans="1:24" ht="12.75" hidden="1" outlineLevel="1">
      <c r="A468" s="35" t="s">
        <v>358</v>
      </c>
      <c r="C468" s="76" t="s">
        <v>362</v>
      </c>
      <c r="D468" s="28"/>
      <c r="E468" s="28"/>
      <c r="F468" s="17">
        <v>0</v>
      </c>
      <c r="G468" s="17">
        <v>0</v>
      </c>
      <c r="H468" s="35">
        <f t="shared" si="160"/>
        <v>0</v>
      </c>
      <c r="I468" s="95">
        <f t="shared" si="161"/>
        <v>0</v>
      </c>
      <c r="K468" s="17">
        <v>0</v>
      </c>
      <c r="L468" s="17">
        <v>0</v>
      </c>
      <c r="M468" s="35">
        <f t="shared" si="162"/>
        <v>0</v>
      </c>
      <c r="N468" s="95">
        <f t="shared" si="163"/>
        <v>0</v>
      </c>
      <c r="P468" s="17">
        <v>0</v>
      </c>
      <c r="Q468" s="17">
        <v>0</v>
      </c>
      <c r="R468" s="35">
        <f t="shared" si="164"/>
        <v>0</v>
      </c>
      <c r="S468" s="95">
        <f t="shared" si="165"/>
        <v>0</v>
      </c>
      <c r="U468" s="17">
        <v>0</v>
      </c>
      <c r="V468" s="17">
        <v>0</v>
      </c>
      <c r="W468" s="35">
        <f t="shared" si="166"/>
        <v>0</v>
      </c>
      <c r="X468" s="95">
        <f t="shared" si="167"/>
        <v>0</v>
      </c>
    </row>
    <row r="469" spans="1:24" ht="12.75" hidden="1" outlineLevel="1">
      <c r="A469" s="35" t="s">
        <v>359</v>
      </c>
      <c r="C469" s="76" t="s">
        <v>363</v>
      </c>
      <c r="D469" s="28"/>
      <c r="E469" s="28"/>
      <c r="F469" s="17">
        <v>0</v>
      </c>
      <c r="G469" s="17">
        <v>0</v>
      </c>
      <c r="H469" s="35">
        <f t="shared" si="160"/>
        <v>0</v>
      </c>
      <c r="I469" s="95">
        <f t="shared" si="161"/>
        <v>0</v>
      </c>
      <c r="K469" s="17">
        <v>0</v>
      </c>
      <c r="L469" s="17">
        <v>0</v>
      </c>
      <c r="M469" s="35">
        <f t="shared" si="162"/>
        <v>0</v>
      </c>
      <c r="N469" s="95">
        <f t="shared" si="163"/>
        <v>0</v>
      </c>
      <c r="P469" s="17">
        <v>0</v>
      </c>
      <c r="Q469" s="17">
        <v>0</v>
      </c>
      <c r="R469" s="35">
        <f t="shared" si="164"/>
        <v>0</v>
      </c>
      <c r="S469" s="95">
        <f t="shared" si="165"/>
        <v>0</v>
      </c>
      <c r="U469" s="17">
        <v>0</v>
      </c>
      <c r="V469" s="17">
        <v>0</v>
      </c>
      <c r="W469" s="35">
        <f t="shared" si="166"/>
        <v>0</v>
      </c>
      <c r="X469" s="95">
        <f t="shared" si="167"/>
        <v>0</v>
      </c>
    </row>
    <row r="470" spans="1:24" s="14" customFormat="1" ht="12.75" hidden="1" outlineLevel="2">
      <c r="A470" s="14" t="s">
        <v>1302</v>
      </c>
      <c r="B470" s="14" t="s">
        <v>1303</v>
      </c>
      <c r="C470" s="54" t="s">
        <v>98</v>
      </c>
      <c r="D470" s="15"/>
      <c r="E470" s="15"/>
      <c r="F470" s="15">
        <v>4600</v>
      </c>
      <c r="G470" s="15">
        <v>4600</v>
      </c>
      <c r="H470" s="90">
        <f t="shared" si="160"/>
        <v>0</v>
      </c>
      <c r="I470" s="103">
        <f t="shared" si="161"/>
        <v>0</v>
      </c>
      <c r="J470" s="104"/>
      <c r="K470" s="15">
        <v>28600</v>
      </c>
      <c r="L470" s="15">
        <v>28600</v>
      </c>
      <c r="M470" s="90">
        <f t="shared" si="162"/>
        <v>0</v>
      </c>
      <c r="N470" s="103">
        <f t="shared" si="163"/>
        <v>0</v>
      </c>
      <c r="O470" s="104"/>
      <c r="P470" s="15">
        <v>14400</v>
      </c>
      <c r="Q470" s="15">
        <v>13800</v>
      </c>
      <c r="R470" s="90">
        <f t="shared" si="164"/>
        <v>600</v>
      </c>
      <c r="S470" s="103">
        <f t="shared" si="165"/>
        <v>0.043478260869565216</v>
      </c>
      <c r="T470" s="104"/>
      <c r="U470" s="15">
        <v>56200</v>
      </c>
      <c r="V470" s="15">
        <v>56200</v>
      </c>
      <c r="W470" s="90">
        <f t="shared" si="166"/>
        <v>0</v>
      </c>
      <c r="X470" s="103">
        <f t="shared" si="167"/>
        <v>0</v>
      </c>
    </row>
    <row r="471" spans="1:24" s="14" customFormat="1" ht="12.75" hidden="1" outlineLevel="2">
      <c r="A471" s="14" t="s">
        <v>1304</v>
      </c>
      <c r="B471" s="14" t="s">
        <v>1305</v>
      </c>
      <c r="C471" s="54" t="s">
        <v>99</v>
      </c>
      <c r="D471" s="15"/>
      <c r="E471" s="15"/>
      <c r="F471" s="15">
        <v>-555.8100000000001</v>
      </c>
      <c r="G471" s="15">
        <v>-555.8100000000001</v>
      </c>
      <c r="H471" s="90">
        <f t="shared" si="160"/>
        <v>0</v>
      </c>
      <c r="I471" s="103">
        <f t="shared" si="161"/>
        <v>0</v>
      </c>
      <c r="J471" s="104"/>
      <c r="K471" s="15">
        <v>-3334.86</v>
      </c>
      <c r="L471" s="15">
        <v>-3334.86</v>
      </c>
      <c r="M471" s="90">
        <f t="shared" si="162"/>
        <v>0</v>
      </c>
      <c r="N471" s="103">
        <f t="shared" si="163"/>
        <v>0</v>
      </c>
      <c r="O471" s="104"/>
      <c r="P471" s="15">
        <v>-1667.43</v>
      </c>
      <c r="Q471" s="15">
        <v>-1667.43</v>
      </c>
      <c r="R471" s="90">
        <f t="shared" si="164"/>
        <v>0</v>
      </c>
      <c r="S471" s="103">
        <f t="shared" si="165"/>
        <v>0</v>
      </c>
      <c r="T471" s="104"/>
      <c r="U471" s="15">
        <v>-6669.72</v>
      </c>
      <c r="V471" s="15">
        <v>-6669.72</v>
      </c>
      <c r="W471" s="90">
        <f t="shared" si="166"/>
        <v>0</v>
      </c>
      <c r="X471" s="103">
        <f t="shared" si="167"/>
        <v>0</v>
      </c>
    </row>
    <row r="472" spans="1:24" ht="12.75" hidden="1" outlineLevel="1">
      <c r="A472" s="35" t="s">
        <v>360</v>
      </c>
      <c r="C472" s="76" t="s">
        <v>389</v>
      </c>
      <c r="D472" s="28"/>
      <c r="E472" s="28"/>
      <c r="F472" s="17">
        <v>4044.19</v>
      </c>
      <c r="G472" s="17">
        <v>4044.19</v>
      </c>
      <c r="H472" s="35">
        <f t="shared" si="160"/>
        <v>0</v>
      </c>
      <c r="I472" s="95">
        <f t="shared" si="161"/>
        <v>0</v>
      </c>
      <c r="K472" s="17">
        <v>25265.14</v>
      </c>
      <c r="L472" s="17">
        <v>25265.14</v>
      </c>
      <c r="M472" s="35">
        <f t="shared" si="162"/>
        <v>0</v>
      </c>
      <c r="N472" s="95">
        <f t="shared" si="163"/>
        <v>0</v>
      </c>
      <c r="P472" s="17">
        <v>12732.57</v>
      </c>
      <c r="Q472" s="17">
        <v>12132.57</v>
      </c>
      <c r="R472" s="35">
        <f t="shared" si="164"/>
        <v>600</v>
      </c>
      <c r="S472" s="95">
        <f t="shared" si="165"/>
        <v>0.04945366068359795</v>
      </c>
      <c r="U472" s="17">
        <v>49530.28</v>
      </c>
      <c r="V472" s="17">
        <v>49530.28</v>
      </c>
      <c r="W472" s="35">
        <f t="shared" si="166"/>
        <v>0</v>
      </c>
      <c r="X472" s="95">
        <f t="shared" si="167"/>
        <v>0</v>
      </c>
    </row>
    <row r="473" spans="1:24" s="14" customFormat="1" ht="12.75" hidden="1" outlineLevel="2">
      <c r="A473" s="14" t="s">
        <v>1306</v>
      </c>
      <c r="B473" s="14" t="s">
        <v>1307</v>
      </c>
      <c r="C473" s="54" t="s">
        <v>100</v>
      </c>
      <c r="D473" s="15"/>
      <c r="E473" s="15"/>
      <c r="F473" s="15">
        <v>0</v>
      </c>
      <c r="G473" s="15">
        <v>0</v>
      </c>
      <c r="H473" s="90">
        <f aca="true" t="shared" si="168" ref="H473:H491">+F473-G473</f>
        <v>0</v>
      </c>
      <c r="I473" s="103">
        <f aca="true" t="shared" si="169" ref="I473:I491">IF(G473&lt;0,IF(H473=0,0,IF(OR(G473=0,F473=0),"N.M.",IF(ABS(H473/G473)&gt;=10,"N.M.",H473/(-G473)))),IF(H473=0,0,IF(OR(G473=0,F473=0),"N.M.",IF(ABS(H473/G473)&gt;=10,"N.M.",H473/G473))))</f>
        <v>0</v>
      </c>
      <c r="J473" s="104"/>
      <c r="K473" s="15">
        <v>0</v>
      </c>
      <c r="L473" s="15">
        <v>-105822.61</v>
      </c>
      <c r="M473" s="90">
        <f aca="true" t="shared" si="170" ref="M473:M491">+K473-L473</f>
        <v>105822.61</v>
      </c>
      <c r="N473" s="103" t="str">
        <f aca="true" t="shared" si="171" ref="N473:N491">IF(L473&lt;0,IF(M473=0,0,IF(OR(L473=0,K473=0),"N.M.",IF(ABS(M473/L473)&gt;=10,"N.M.",M473/(-L473)))),IF(M473=0,0,IF(OR(L473=0,K473=0),"N.M.",IF(ABS(M473/L473)&gt;=10,"N.M.",M473/L473))))</f>
        <v>N.M.</v>
      </c>
      <c r="O473" s="104"/>
      <c r="P473" s="15">
        <v>0</v>
      </c>
      <c r="Q473" s="15">
        <v>-105822.61</v>
      </c>
      <c r="R473" s="90">
        <f aca="true" t="shared" si="172" ref="R473:R491">+P473-Q473</f>
        <v>105822.61</v>
      </c>
      <c r="S473" s="103" t="str">
        <f aca="true" t="shared" si="173" ref="S473:S491">IF(Q473&lt;0,IF(R473=0,0,IF(OR(Q473=0,P473=0),"N.M.",IF(ABS(R473/Q473)&gt;=10,"N.M.",R473/(-Q473)))),IF(R473=0,0,IF(OR(Q473=0,P473=0),"N.M.",IF(ABS(R473/Q473)&gt;=10,"N.M.",R473/Q473))))</f>
        <v>N.M.</v>
      </c>
      <c r="T473" s="104"/>
      <c r="U473" s="15">
        <v>0</v>
      </c>
      <c r="V473" s="15">
        <v>-105822.61</v>
      </c>
      <c r="W473" s="90">
        <f aca="true" t="shared" si="174" ref="W473:W491">+U473-V473</f>
        <v>105822.61</v>
      </c>
      <c r="X473" s="103" t="str">
        <f aca="true" t="shared" si="175" ref="X473:X491">IF(V473&lt;0,IF(W473=0,0,IF(OR(V473=0,U473=0),"N.M.",IF(ABS(W473/V473)&gt;=10,"N.M.",W473/(-V473)))),IF(W473=0,0,IF(OR(V473=0,U473=0),"N.M.",IF(ABS(W473/V473)&gt;=10,"N.M.",W473/V473))))</f>
        <v>N.M.</v>
      </c>
    </row>
    <row r="474" spans="1:24" s="14" customFormat="1" ht="12.75" hidden="1" outlineLevel="2">
      <c r="A474" s="14" t="s">
        <v>1308</v>
      </c>
      <c r="B474" s="14" t="s">
        <v>1309</v>
      </c>
      <c r="C474" s="54" t="s">
        <v>101</v>
      </c>
      <c r="D474" s="15"/>
      <c r="E474" s="15"/>
      <c r="F474" s="15">
        <v>400</v>
      </c>
      <c r="G474" s="15">
        <v>300</v>
      </c>
      <c r="H474" s="90">
        <f t="shared" si="168"/>
        <v>100</v>
      </c>
      <c r="I474" s="103">
        <f t="shared" si="169"/>
        <v>0.3333333333333333</v>
      </c>
      <c r="J474" s="104"/>
      <c r="K474" s="15">
        <v>31410.45</v>
      </c>
      <c r="L474" s="15">
        <v>31343.45</v>
      </c>
      <c r="M474" s="90">
        <f t="shared" si="170"/>
        <v>67</v>
      </c>
      <c r="N474" s="103">
        <f t="shared" si="171"/>
        <v>0.00213760769794008</v>
      </c>
      <c r="O474" s="104"/>
      <c r="P474" s="15">
        <v>1000</v>
      </c>
      <c r="Q474" s="15">
        <v>900</v>
      </c>
      <c r="R474" s="90">
        <f t="shared" si="172"/>
        <v>100</v>
      </c>
      <c r="S474" s="103">
        <f t="shared" si="173"/>
        <v>0.1111111111111111</v>
      </c>
      <c r="T474" s="104"/>
      <c r="U474" s="15">
        <v>62658.9</v>
      </c>
      <c r="V474" s="15">
        <v>61726.9</v>
      </c>
      <c r="W474" s="90">
        <f t="shared" si="174"/>
        <v>932</v>
      </c>
      <c r="X474" s="103">
        <f t="shared" si="175"/>
        <v>0.015098765692105063</v>
      </c>
    </row>
    <row r="475" spans="1:24" s="14" customFormat="1" ht="12.75" hidden="1" outlineLevel="2">
      <c r="A475" s="14" t="s">
        <v>1310</v>
      </c>
      <c r="B475" s="14" t="s">
        <v>1311</v>
      </c>
      <c r="C475" s="54" t="s">
        <v>102</v>
      </c>
      <c r="D475" s="15"/>
      <c r="E475" s="15"/>
      <c r="F475" s="15">
        <v>2585.82</v>
      </c>
      <c r="G475" s="15">
        <v>34091.99</v>
      </c>
      <c r="H475" s="90">
        <f t="shared" si="168"/>
        <v>-31506.17</v>
      </c>
      <c r="I475" s="103">
        <f t="shared" si="169"/>
        <v>-0.9241516848972442</v>
      </c>
      <c r="J475" s="104"/>
      <c r="K475" s="15">
        <v>2585.82</v>
      </c>
      <c r="L475" s="15">
        <v>34091.99</v>
      </c>
      <c r="M475" s="90">
        <f t="shared" si="170"/>
        <v>-31506.17</v>
      </c>
      <c r="N475" s="103">
        <f t="shared" si="171"/>
        <v>-0.9241516848972442</v>
      </c>
      <c r="O475" s="104"/>
      <c r="P475" s="15">
        <v>2585.82</v>
      </c>
      <c r="Q475" s="15">
        <v>34091.99</v>
      </c>
      <c r="R475" s="90">
        <f t="shared" si="172"/>
        <v>-31506.17</v>
      </c>
      <c r="S475" s="103">
        <f t="shared" si="173"/>
        <v>-0.9241516848972442</v>
      </c>
      <c r="T475" s="104"/>
      <c r="U475" s="15">
        <v>124699.64000000001</v>
      </c>
      <c r="V475" s="15">
        <v>94883.97</v>
      </c>
      <c r="W475" s="90">
        <f t="shared" si="174"/>
        <v>29815.670000000013</v>
      </c>
      <c r="X475" s="103">
        <f t="shared" si="175"/>
        <v>0.3142329520992852</v>
      </c>
    </row>
    <row r="476" spans="1:24" s="14" customFormat="1" ht="12.75" hidden="1" outlineLevel="2">
      <c r="A476" s="14" t="s">
        <v>1312</v>
      </c>
      <c r="B476" s="14" t="s">
        <v>1313</v>
      </c>
      <c r="C476" s="54" t="s">
        <v>103</v>
      </c>
      <c r="D476" s="15"/>
      <c r="E476" s="15"/>
      <c r="F476" s="15">
        <v>1556.52</v>
      </c>
      <c r="G476" s="15">
        <v>2058.17</v>
      </c>
      <c r="H476" s="90">
        <f t="shared" si="168"/>
        <v>-501.6500000000001</v>
      </c>
      <c r="I476" s="103">
        <f t="shared" si="169"/>
        <v>-0.24373594017986855</v>
      </c>
      <c r="J476" s="104"/>
      <c r="K476" s="15">
        <v>9457.52</v>
      </c>
      <c r="L476" s="15">
        <v>12628.95</v>
      </c>
      <c r="M476" s="90">
        <f t="shared" si="170"/>
        <v>-3171.4300000000003</v>
      </c>
      <c r="N476" s="103">
        <f t="shared" si="171"/>
        <v>-0.2511238068089588</v>
      </c>
      <c r="O476" s="104"/>
      <c r="P476" s="15">
        <v>4724.67</v>
      </c>
      <c r="Q476" s="15">
        <v>6340.4400000000005</v>
      </c>
      <c r="R476" s="90">
        <f t="shared" si="172"/>
        <v>-1615.7700000000004</v>
      </c>
      <c r="S476" s="103">
        <f t="shared" si="173"/>
        <v>-0.25483562654957703</v>
      </c>
      <c r="T476" s="104"/>
      <c r="U476" s="15">
        <v>20569.84</v>
      </c>
      <c r="V476" s="15">
        <v>25193.980000000003</v>
      </c>
      <c r="W476" s="90">
        <f t="shared" si="174"/>
        <v>-4624.140000000003</v>
      </c>
      <c r="X476" s="103">
        <f t="shared" si="175"/>
        <v>-0.18354146506427338</v>
      </c>
    </row>
    <row r="477" spans="1:24" s="14" customFormat="1" ht="12.75" hidden="1" outlineLevel="2">
      <c r="A477" s="14" t="s">
        <v>1314</v>
      </c>
      <c r="B477" s="14" t="s">
        <v>1315</v>
      </c>
      <c r="C477" s="54" t="s">
        <v>104</v>
      </c>
      <c r="D477" s="15"/>
      <c r="E477" s="15"/>
      <c r="F477" s="15">
        <v>96.74000000000001</v>
      </c>
      <c r="G477" s="15">
        <v>-17.31</v>
      </c>
      <c r="H477" s="90">
        <f t="shared" si="168"/>
        <v>114.05000000000001</v>
      </c>
      <c r="I477" s="103">
        <f t="shared" si="169"/>
        <v>6.588677065280186</v>
      </c>
      <c r="J477" s="104"/>
      <c r="K477" s="15">
        <v>96.77</v>
      </c>
      <c r="L477" s="15">
        <v>-17.080000000000002</v>
      </c>
      <c r="M477" s="90">
        <f t="shared" si="170"/>
        <v>113.85</v>
      </c>
      <c r="N477" s="103">
        <f t="shared" si="171"/>
        <v>6.665690866510538</v>
      </c>
      <c r="O477" s="104"/>
      <c r="P477" s="15">
        <v>96.74000000000001</v>
      </c>
      <c r="Q477" s="15">
        <v>-17.31</v>
      </c>
      <c r="R477" s="90">
        <f t="shared" si="172"/>
        <v>114.05000000000001</v>
      </c>
      <c r="S477" s="103">
        <f t="shared" si="173"/>
        <v>6.588677065280186</v>
      </c>
      <c r="T477" s="104"/>
      <c r="U477" s="15">
        <v>96.92999999999999</v>
      </c>
      <c r="V477" s="15">
        <v>-506</v>
      </c>
      <c r="W477" s="90">
        <f t="shared" si="174"/>
        <v>602.93</v>
      </c>
      <c r="X477" s="103">
        <f t="shared" si="175"/>
        <v>1.1915612648221343</v>
      </c>
    </row>
    <row r="478" spans="1:24" s="14" customFormat="1" ht="12.75" hidden="1" outlineLevel="2">
      <c r="A478" s="14" t="s">
        <v>1316</v>
      </c>
      <c r="B478" s="14" t="s">
        <v>1317</v>
      </c>
      <c r="C478" s="54" t="s">
        <v>105</v>
      </c>
      <c r="D478" s="15"/>
      <c r="E478" s="15"/>
      <c r="F478" s="15">
        <v>0</v>
      </c>
      <c r="G478" s="15">
        <v>-29173</v>
      </c>
      <c r="H478" s="90">
        <f t="shared" si="168"/>
        <v>29173</v>
      </c>
      <c r="I478" s="103" t="str">
        <f t="shared" si="169"/>
        <v>N.M.</v>
      </c>
      <c r="J478" s="104"/>
      <c r="K478" s="15">
        <v>0</v>
      </c>
      <c r="L478" s="15">
        <v>895277</v>
      </c>
      <c r="M478" s="90">
        <f t="shared" si="170"/>
        <v>-895277</v>
      </c>
      <c r="N478" s="103" t="str">
        <f t="shared" si="171"/>
        <v>N.M.</v>
      </c>
      <c r="O478" s="104"/>
      <c r="P478" s="15">
        <v>0</v>
      </c>
      <c r="Q478" s="15">
        <v>-81275</v>
      </c>
      <c r="R478" s="90">
        <f t="shared" si="172"/>
        <v>81275</v>
      </c>
      <c r="S478" s="103" t="str">
        <f t="shared" si="173"/>
        <v>N.M.</v>
      </c>
      <c r="T478" s="104"/>
      <c r="U478" s="15">
        <v>299854</v>
      </c>
      <c r="V478" s="15">
        <v>1170764</v>
      </c>
      <c r="W478" s="90">
        <f t="shared" si="174"/>
        <v>-870910</v>
      </c>
      <c r="X478" s="103">
        <f t="shared" si="175"/>
        <v>-0.7438817729277634</v>
      </c>
    </row>
    <row r="479" spans="1:24" s="14" customFormat="1" ht="12.75" hidden="1" outlineLevel="2">
      <c r="A479" s="14" t="s">
        <v>1318</v>
      </c>
      <c r="B479" s="14" t="s">
        <v>1319</v>
      </c>
      <c r="C479" s="54" t="s">
        <v>106</v>
      </c>
      <c r="D479" s="15"/>
      <c r="E479" s="15"/>
      <c r="F479" s="15">
        <v>0</v>
      </c>
      <c r="G479" s="15">
        <v>67095</v>
      </c>
      <c r="H479" s="90">
        <f t="shared" si="168"/>
        <v>-67095</v>
      </c>
      <c r="I479" s="103" t="str">
        <f t="shared" si="169"/>
        <v>N.M.</v>
      </c>
      <c r="J479" s="104"/>
      <c r="K479" s="15">
        <v>0</v>
      </c>
      <c r="L479" s="15">
        <v>-600790</v>
      </c>
      <c r="M479" s="90">
        <f t="shared" si="170"/>
        <v>600790</v>
      </c>
      <c r="N479" s="103" t="str">
        <f t="shared" si="171"/>
        <v>N.M.</v>
      </c>
      <c r="O479" s="104"/>
      <c r="P479" s="15">
        <v>0</v>
      </c>
      <c r="Q479" s="15">
        <v>206614</v>
      </c>
      <c r="R479" s="90">
        <f t="shared" si="172"/>
        <v>-206614</v>
      </c>
      <c r="S479" s="103" t="str">
        <f t="shared" si="173"/>
        <v>N.M.</v>
      </c>
      <c r="T479" s="104"/>
      <c r="U479" s="15">
        <v>-44190</v>
      </c>
      <c r="V479" s="15">
        <v>-626996</v>
      </c>
      <c r="W479" s="90">
        <f t="shared" si="174"/>
        <v>582806</v>
      </c>
      <c r="X479" s="103">
        <f t="shared" si="175"/>
        <v>0.929521081474204</v>
      </c>
    </row>
    <row r="480" spans="1:24" s="14" customFormat="1" ht="12.75" hidden="1" outlineLevel="2">
      <c r="A480" s="14" t="s">
        <v>1320</v>
      </c>
      <c r="B480" s="14" t="s">
        <v>1321</v>
      </c>
      <c r="C480" s="54" t="s">
        <v>107</v>
      </c>
      <c r="D480" s="15"/>
      <c r="E480" s="15"/>
      <c r="F480" s="15">
        <v>0</v>
      </c>
      <c r="G480" s="15">
        <v>-18147.600000000002</v>
      </c>
      <c r="H480" s="90">
        <f t="shared" si="168"/>
        <v>18147.600000000002</v>
      </c>
      <c r="I480" s="103" t="str">
        <f t="shared" si="169"/>
        <v>N.M.</v>
      </c>
      <c r="J480" s="104"/>
      <c r="K480" s="15">
        <v>0</v>
      </c>
      <c r="L480" s="15">
        <v>-266499.4</v>
      </c>
      <c r="M480" s="90">
        <f t="shared" si="170"/>
        <v>266499.4</v>
      </c>
      <c r="N480" s="103" t="str">
        <f t="shared" si="171"/>
        <v>N.M.</v>
      </c>
      <c r="O480" s="104"/>
      <c r="P480" s="15">
        <v>0</v>
      </c>
      <c r="Q480" s="15">
        <v>-46175.68</v>
      </c>
      <c r="R480" s="90">
        <f t="shared" si="172"/>
        <v>46175.68</v>
      </c>
      <c r="S480" s="103" t="str">
        <f t="shared" si="173"/>
        <v>N.M.</v>
      </c>
      <c r="T480" s="104"/>
      <c r="U480" s="15">
        <v>-93801.44</v>
      </c>
      <c r="V480" s="15">
        <v>-252926.93000000002</v>
      </c>
      <c r="W480" s="90">
        <f t="shared" si="174"/>
        <v>159125.49000000002</v>
      </c>
      <c r="X480" s="103">
        <f t="shared" si="175"/>
        <v>0.6291362094182695</v>
      </c>
    </row>
    <row r="481" spans="1:24" s="14" customFormat="1" ht="12.75" hidden="1" outlineLevel="2">
      <c r="A481" s="14" t="s">
        <v>1322</v>
      </c>
      <c r="B481" s="14" t="s">
        <v>1323</v>
      </c>
      <c r="C481" s="54" t="s">
        <v>108</v>
      </c>
      <c r="D481" s="15"/>
      <c r="E481" s="15"/>
      <c r="F481" s="15">
        <v>0</v>
      </c>
      <c r="G481" s="15">
        <v>-19774.4</v>
      </c>
      <c r="H481" s="90">
        <f t="shared" si="168"/>
        <v>19774.4</v>
      </c>
      <c r="I481" s="103" t="str">
        <f t="shared" si="169"/>
        <v>N.M.</v>
      </c>
      <c r="J481" s="104"/>
      <c r="K481" s="15">
        <v>0</v>
      </c>
      <c r="L481" s="15">
        <v>-27987.600000000002</v>
      </c>
      <c r="M481" s="90">
        <f t="shared" si="170"/>
        <v>27987.600000000002</v>
      </c>
      <c r="N481" s="103" t="str">
        <f t="shared" si="171"/>
        <v>N.M.</v>
      </c>
      <c r="O481" s="104"/>
      <c r="P481" s="15">
        <v>0</v>
      </c>
      <c r="Q481" s="15">
        <v>-79163.32</v>
      </c>
      <c r="R481" s="90">
        <f t="shared" si="172"/>
        <v>79163.32</v>
      </c>
      <c r="S481" s="103" t="str">
        <f t="shared" si="173"/>
        <v>N.M.</v>
      </c>
      <c r="T481" s="104"/>
      <c r="U481" s="15">
        <v>-161862.56</v>
      </c>
      <c r="V481" s="15">
        <v>-290841.07</v>
      </c>
      <c r="W481" s="90">
        <f t="shared" si="174"/>
        <v>128978.51000000001</v>
      </c>
      <c r="X481" s="103">
        <f t="shared" si="175"/>
        <v>0.4434673204853771</v>
      </c>
    </row>
    <row r="482" spans="1:24" s="14" customFormat="1" ht="12.75" hidden="1" outlineLevel="2">
      <c r="A482" s="14" t="s">
        <v>1324</v>
      </c>
      <c r="B482" s="14" t="s">
        <v>1325</v>
      </c>
      <c r="C482" s="54" t="s">
        <v>109</v>
      </c>
      <c r="D482" s="15"/>
      <c r="E482" s="15"/>
      <c r="F482" s="15">
        <v>48242.87</v>
      </c>
      <c r="G482" s="15">
        <v>402898.68</v>
      </c>
      <c r="H482" s="90">
        <f t="shared" si="168"/>
        <v>-354655.81</v>
      </c>
      <c r="I482" s="103">
        <f t="shared" si="169"/>
        <v>-0.8802605409379847</v>
      </c>
      <c r="J482" s="104"/>
      <c r="K482" s="15">
        <v>281511.39</v>
      </c>
      <c r="L482" s="15">
        <v>2447641.87</v>
      </c>
      <c r="M482" s="90">
        <f t="shared" si="170"/>
        <v>-2166130.48</v>
      </c>
      <c r="N482" s="103">
        <f t="shared" si="171"/>
        <v>-0.8849866912923825</v>
      </c>
      <c r="O482" s="104"/>
      <c r="P482" s="15">
        <v>145510.72</v>
      </c>
      <c r="Q482" s="15">
        <v>1203824.42</v>
      </c>
      <c r="R482" s="90">
        <f t="shared" si="172"/>
        <v>-1058313.7</v>
      </c>
      <c r="S482" s="103">
        <f t="shared" si="173"/>
        <v>-0.8791262931848484</v>
      </c>
      <c r="T482" s="104"/>
      <c r="U482" s="15">
        <v>2634904.46</v>
      </c>
      <c r="V482" s="15">
        <v>4994555.01</v>
      </c>
      <c r="W482" s="90">
        <f t="shared" si="174"/>
        <v>-2359650.55</v>
      </c>
      <c r="X482" s="103">
        <f t="shared" si="175"/>
        <v>-0.47244460122584575</v>
      </c>
    </row>
    <row r="483" spans="1:24" s="14" customFormat="1" ht="12.75" hidden="1" outlineLevel="2">
      <c r="A483" s="14" t="s">
        <v>1326</v>
      </c>
      <c r="B483" s="14" t="s">
        <v>1327</v>
      </c>
      <c r="C483" s="54" t="s">
        <v>110</v>
      </c>
      <c r="D483" s="15"/>
      <c r="E483" s="15"/>
      <c r="F483" s="15">
        <v>-54888.76</v>
      </c>
      <c r="G483" s="15">
        <v>-375568.25</v>
      </c>
      <c r="H483" s="90">
        <f t="shared" si="168"/>
        <v>320679.49</v>
      </c>
      <c r="I483" s="103">
        <f t="shared" si="169"/>
        <v>0.8538514371222807</v>
      </c>
      <c r="J483" s="104"/>
      <c r="K483" s="15">
        <v>-329210.29</v>
      </c>
      <c r="L483" s="15">
        <v>-2239982.25</v>
      </c>
      <c r="M483" s="90">
        <f t="shared" si="170"/>
        <v>1910771.96</v>
      </c>
      <c r="N483" s="103">
        <f t="shared" si="171"/>
        <v>0.8530299559293383</v>
      </c>
      <c r="O483" s="104"/>
      <c r="P483" s="15">
        <v>-166298.82</v>
      </c>
      <c r="Q483" s="15">
        <v>-1121285.28</v>
      </c>
      <c r="R483" s="90">
        <f t="shared" si="172"/>
        <v>954986.46</v>
      </c>
      <c r="S483" s="103">
        <f t="shared" si="173"/>
        <v>0.8516891080564261</v>
      </c>
      <c r="T483" s="104"/>
      <c r="U483" s="15">
        <v>-2525640.81</v>
      </c>
      <c r="V483" s="15">
        <v>-4112584.9</v>
      </c>
      <c r="W483" s="90">
        <f t="shared" si="174"/>
        <v>1586944.0899999999</v>
      </c>
      <c r="X483" s="103">
        <f t="shared" si="175"/>
        <v>0.38587509524727376</v>
      </c>
    </row>
    <row r="484" spans="1:24" s="14" customFormat="1" ht="12.75" hidden="1" outlineLevel="2">
      <c r="A484" s="14" t="s">
        <v>1328</v>
      </c>
      <c r="B484" s="14" t="s">
        <v>1329</v>
      </c>
      <c r="C484" s="54" t="s">
        <v>111</v>
      </c>
      <c r="D484" s="15"/>
      <c r="E484" s="15"/>
      <c r="F484" s="15">
        <v>-6919.77</v>
      </c>
      <c r="G484" s="15">
        <v>-53801.03</v>
      </c>
      <c r="H484" s="90">
        <f t="shared" si="168"/>
        <v>46881.259999999995</v>
      </c>
      <c r="I484" s="103">
        <f t="shared" si="169"/>
        <v>0.8713822021623006</v>
      </c>
      <c r="J484" s="104"/>
      <c r="K484" s="15">
        <v>41461.23</v>
      </c>
      <c r="L484" s="15">
        <v>-495984.728</v>
      </c>
      <c r="M484" s="90">
        <f t="shared" si="170"/>
        <v>537445.958</v>
      </c>
      <c r="N484" s="103">
        <f t="shared" si="171"/>
        <v>1.0835937633950696</v>
      </c>
      <c r="O484" s="104"/>
      <c r="P484" s="15">
        <v>19991.57</v>
      </c>
      <c r="Q484" s="15">
        <v>-99096.93400000001</v>
      </c>
      <c r="R484" s="90">
        <f t="shared" si="172"/>
        <v>119088.50400000002</v>
      </c>
      <c r="S484" s="103">
        <f t="shared" si="173"/>
        <v>1.201737522979268</v>
      </c>
      <c r="T484" s="104"/>
      <c r="U484" s="15">
        <v>-219123.82</v>
      </c>
      <c r="V484" s="15">
        <v>-584034.3200000001</v>
      </c>
      <c r="W484" s="90">
        <f t="shared" si="174"/>
        <v>364910.50000000006</v>
      </c>
      <c r="X484" s="103">
        <f t="shared" si="175"/>
        <v>0.6248100282873787</v>
      </c>
    </row>
    <row r="485" spans="1:24" s="14" customFormat="1" ht="12.75" hidden="1" outlineLevel="2">
      <c r="A485" s="14" t="s">
        <v>1330</v>
      </c>
      <c r="B485" s="14" t="s">
        <v>1331</v>
      </c>
      <c r="C485" s="54" t="s">
        <v>112</v>
      </c>
      <c r="D485" s="15"/>
      <c r="E485" s="15"/>
      <c r="F485" s="15">
        <v>0</v>
      </c>
      <c r="G485" s="15">
        <v>83.83</v>
      </c>
      <c r="H485" s="90">
        <f t="shared" si="168"/>
        <v>-83.83</v>
      </c>
      <c r="I485" s="103" t="str">
        <f t="shared" si="169"/>
        <v>N.M.</v>
      </c>
      <c r="J485" s="104"/>
      <c r="K485" s="15">
        <v>-1106.89</v>
      </c>
      <c r="L485" s="15">
        <v>275.31</v>
      </c>
      <c r="M485" s="90">
        <f t="shared" si="170"/>
        <v>-1382.2</v>
      </c>
      <c r="N485" s="103">
        <f t="shared" si="171"/>
        <v>-5.020522320293487</v>
      </c>
      <c r="O485" s="104"/>
      <c r="P485" s="15">
        <v>0</v>
      </c>
      <c r="Q485" s="15">
        <v>-982.38</v>
      </c>
      <c r="R485" s="90">
        <f t="shared" si="172"/>
        <v>982.38</v>
      </c>
      <c r="S485" s="103" t="str">
        <f t="shared" si="173"/>
        <v>N.M.</v>
      </c>
      <c r="T485" s="104"/>
      <c r="U485" s="15">
        <v>-1293.46</v>
      </c>
      <c r="V485" s="15">
        <v>108.44</v>
      </c>
      <c r="W485" s="90">
        <f t="shared" si="174"/>
        <v>-1401.9</v>
      </c>
      <c r="X485" s="103" t="str">
        <f t="shared" si="175"/>
        <v>N.M.</v>
      </c>
    </row>
    <row r="486" spans="1:24" s="14" customFormat="1" ht="12.75" hidden="1" outlineLevel="2">
      <c r="A486" s="14" t="s">
        <v>1332</v>
      </c>
      <c r="B486" s="14" t="s">
        <v>1333</v>
      </c>
      <c r="C486" s="54" t="s">
        <v>113</v>
      </c>
      <c r="D486" s="15"/>
      <c r="E486" s="15"/>
      <c r="F486" s="15">
        <v>164</v>
      </c>
      <c r="G486" s="15">
        <v>-407</v>
      </c>
      <c r="H486" s="90">
        <f t="shared" si="168"/>
        <v>571</v>
      </c>
      <c r="I486" s="103">
        <f t="shared" si="169"/>
        <v>1.402948402948403</v>
      </c>
      <c r="J486" s="104"/>
      <c r="K486" s="15">
        <v>280</v>
      </c>
      <c r="L486" s="15">
        <v>-42949.55</v>
      </c>
      <c r="M486" s="90">
        <f t="shared" si="170"/>
        <v>43229.55</v>
      </c>
      <c r="N486" s="103">
        <f t="shared" si="171"/>
        <v>1.0065192766862516</v>
      </c>
      <c r="O486" s="104"/>
      <c r="P486" s="15">
        <v>582</v>
      </c>
      <c r="Q486" s="15">
        <v>-1703</v>
      </c>
      <c r="R486" s="90">
        <f t="shared" si="172"/>
        <v>2285</v>
      </c>
      <c r="S486" s="103">
        <f t="shared" si="173"/>
        <v>1.341749853200235</v>
      </c>
      <c r="T486" s="104"/>
      <c r="U486" s="15">
        <v>-1843</v>
      </c>
      <c r="V486" s="15">
        <v>-43061.55</v>
      </c>
      <c r="W486" s="90">
        <f t="shared" si="174"/>
        <v>41218.55</v>
      </c>
      <c r="X486" s="103">
        <f t="shared" si="175"/>
        <v>0.9572007974631661</v>
      </c>
    </row>
    <row r="487" spans="1:24" s="14" customFormat="1" ht="12.75" hidden="1" outlineLevel="2">
      <c r="A487" s="14" t="s">
        <v>1334</v>
      </c>
      <c r="B487" s="14" t="s">
        <v>1335</v>
      </c>
      <c r="C487" s="54" t="s">
        <v>114</v>
      </c>
      <c r="D487" s="15"/>
      <c r="E487" s="15"/>
      <c r="F487" s="15">
        <v>18796</v>
      </c>
      <c r="G487" s="15">
        <v>27928</v>
      </c>
      <c r="H487" s="90">
        <f t="shared" si="168"/>
        <v>-9132</v>
      </c>
      <c r="I487" s="103">
        <f t="shared" si="169"/>
        <v>-0.32698367230020053</v>
      </c>
      <c r="J487" s="104"/>
      <c r="K487" s="15">
        <v>29538</v>
      </c>
      <c r="L487" s="15">
        <v>338727</v>
      </c>
      <c r="M487" s="90">
        <f t="shared" si="170"/>
        <v>-309189</v>
      </c>
      <c r="N487" s="103">
        <f t="shared" si="171"/>
        <v>-0.9127970312375453</v>
      </c>
      <c r="O487" s="104"/>
      <c r="P487" s="15">
        <v>17702</v>
      </c>
      <c r="Q487" s="15">
        <v>28957</v>
      </c>
      <c r="R487" s="90">
        <f t="shared" si="172"/>
        <v>-11255</v>
      </c>
      <c r="S487" s="103">
        <f t="shared" si="173"/>
        <v>-0.3886797665504023</v>
      </c>
      <c r="T487" s="104"/>
      <c r="U487" s="15">
        <v>161587</v>
      </c>
      <c r="V487" s="15">
        <v>302290</v>
      </c>
      <c r="W487" s="90">
        <f t="shared" si="174"/>
        <v>-140703</v>
      </c>
      <c r="X487" s="103">
        <f t="shared" si="175"/>
        <v>-0.4654570114790433</v>
      </c>
    </row>
    <row r="488" spans="1:24" s="14" customFormat="1" ht="12.75" hidden="1" outlineLevel="2">
      <c r="A488" s="14" t="s">
        <v>1336</v>
      </c>
      <c r="B488" s="14" t="s">
        <v>1337</v>
      </c>
      <c r="C488" s="54" t="s">
        <v>115</v>
      </c>
      <c r="D488" s="15"/>
      <c r="E488" s="15"/>
      <c r="F488" s="15">
        <v>-5357.26</v>
      </c>
      <c r="G488" s="15">
        <v>-2024.3500000000001</v>
      </c>
      <c r="H488" s="90">
        <f t="shared" si="168"/>
        <v>-3332.91</v>
      </c>
      <c r="I488" s="103">
        <f t="shared" si="169"/>
        <v>-1.6464099587521919</v>
      </c>
      <c r="J488" s="104"/>
      <c r="K488" s="15">
        <v>-23936.62</v>
      </c>
      <c r="L488" s="15">
        <v>-58739.74</v>
      </c>
      <c r="M488" s="90">
        <f t="shared" si="170"/>
        <v>34803.119999999995</v>
      </c>
      <c r="N488" s="103">
        <f t="shared" si="171"/>
        <v>0.5924970045832685</v>
      </c>
      <c r="O488" s="104"/>
      <c r="P488" s="15">
        <v>-15516.2</v>
      </c>
      <c r="Q488" s="15">
        <v>-8052.81</v>
      </c>
      <c r="R488" s="90">
        <f t="shared" si="172"/>
        <v>-7463.39</v>
      </c>
      <c r="S488" s="103">
        <f t="shared" si="173"/>
        <v>-0.9268056740442157</v>
      </c>
      <c r="T488" s="104"/>
      <c r="U488" s="15">
        <v>-36309.759999999995</v>
      </c>
      <c r="V488" s="15">
        <v>-56700.049999999996</v>
      </c>
      <c r="W488" s="90">
        <f t="shared" si="174"/>
        <v>20390.29</v>
      </c>
      <c r="X488" s="103">
        <f t="shared" si="175"/>
        <v>0.3596167904613841</v>
      </c>
    </row>
    <row r="489" spans="1:24" s="14" customFormat="1" ht="12.75" hidden="1" outlineLevel="2">
      <c r="A489" s="14" t="s">
        <v>1338</v>
      </c>
      <c r="B489" s="14" t="s">
        <v>1339</v>
      </c>
      <c r="C489" s="54" t="s">
        <v>116</v>
      </c>
      <c r="D489" s="15"/>
      <c r="E489" s="15"/>
      <c r="F489" s="15">
        <v>-51.36</v>
      </c>
      <c r="G489" s="15">
        <v>-172.54</v>
      </c>
      <c r="H489" s="90">
        <f t="shared" si="168"/>
        <v>121.17999999999999</v>
      </c>
      <c r="I489" s="103">
        <f t="shared" si="169"/>
        <v>0.7023298945172134</v>
      </c>
      <c r="J489" s="104"/>
      <c r="K489" s="15">
        <v>-5666.9800000000005</v>
      </c>
      <c r="L489" s="15">
        <v>-2593.64</v>
      </c>
      <c r="M489" s="90">
        <f t="shared" si="170"/>
        <v>-3073.3400000000006</v>
      </c>
      <c r="N489" s="103">
        <f t="shared" si="171"/>
        <v>-1.1849524220786234</v>
      </c>
      <c r="O489" s="104"/>
      <c r="P489" s="15">
        <v>-2054.4700000000003</v>
      </c>
      <c r="Q489" s="15">
        <v>-1827.15</v>
      </c>
      <c r="R489" s="90">
        <f t="shared" si="172"/>
        <v>-227.32000000000016</v>
      </c>
      <c r="S489" s="103">
        <f t="shared" si="173"/>
        <v>-0.12441233615193069</v>
      </c>
      <c r="T489" s="104"/>
      <c r="U489" s="15">
        <v>-11330</v>
      </c>
      <c r="V489" s="15">
        <v>-5221.389999999999</v>
      </c>
      <c r="W489" s="90">
        <f t="shared" si="174"/>
        <v>-6108.610000000001</v>
      </c>
      <c r="X489" s="103">
        <f t="shared" si="175"/>
        <v>-1.1699202702728586</v>
      </c>
    </row>
    <row r="490" spans="1:24" s="14" customFormat="1" ht="12.75" hidden="1" outlineLevel="2">
      <c r="A490" s="14" t="s">
        <v>1340</v>
      </c>
      <c r="B490" s="14" t="s">
        <v>1341</v>
      </c>
      <c r="C490" s="54" t="s">
        <v>117</v>
      </c>
      <c r="D490" s="15"/>
      <c r="E490" s="15"/>
      <c r="F490" s="15">
        <v>0</v>
      </c>
      <c r="G490" s="15">
        <v>377.74</v>
      </c>
      <c r="H490" s="90">
        <f t="shared" si="168"/>
        <v>-377.74</v>
      </c>
      <c r="I490" s="103" t="str">
        <f t="shared" si="169"/>
        <v>N.M.</v>
      </c>
      <c r="J490" s="104"/>
      <c r="K490" s="15">
        <v>1077.03</v>
      </c>
      <c r="L490" s="15">
        <v>-3815.91</v>
      </c>
      <c r="M490" s="90">
        <f t="shared" si="170"/>
        <v>4892.94</v>
      </c>
      <c r="N490" s="103">
        <f t="shared" si="171"/>
        <v>1.2822472228118587</v>
      </c>
      <c r="O490" s="104"/>
      <c r="P490" s="15">
        <v>0</v>
      </c>
      <c r="Q490" s="15">
        <v>3304.7200000000003</v>
      </c>
      <c r="R490" s="90">
        <f t="shared" si="172"/>
        <v>-3304.7200000000003</v>
      </c>
      <c r="S490" s="103" t="str">
        <f t="shared" si="173"/>
        <v>N.M.</v>
      </c>
      <c r="T490" s="104"/>
      <c r="U490" s="15">
        <v>1272.71</v>
      </c>
      <c r="V490" s="15">
        <v>7064.870000000001</v>
      </c>
      <c r="W490" s="90">
        <f t="shared" si="174"/>
        <v>-5792.160000000001</v>
      </c>
      <c r="X490" s="103">
        <f t="shared" si="175"/>
        <v>-0.8198537269617134</v>
      </c>
    </row>
    <row r="491" spans="1:24" s="14" customFormat="1" ht="12.75" hidden="1" outlineLevel="2">
      <c r="A491" s="14" t="s">
        <v>1342</v>
      </c>
      <c r="B491" s="14" t="s">
        <v>1343</v>
      </c>
      <c r="C491" s="54" t="s">
        <v>118</v>
      </c>
      <c r="D491" s="15"/>
      <c r="E491" s="15"/>
      <c r="F491" s="15">
        <v>0</v>
      </c>
      <c r="G491" s="15">
        <v>0</v>
      </c>
      <c r="H491" s="90">
        <f t="shared" si="168"/>
        <v>0</v>
      </c>
      <c r="I491" s="103">
        <f t="shared" si="169"/>
        <v>0</v>
      </c>
      <c r="J491" s="104"/>
      <c r="K491" s="15">
        <v>0</v>
      </c>
      <c r="L491" s="15">
        <v>328.53000000000003</v>
      </c>
      <c r="M491" s="90">
        <f t="shared" si="170"/>
        <v>-328.53000000000003</v>
      </c>
      <c r="N491" s="103" t="str">
        <f t="shared" si="171"/>
        <v>N.M.</v>
      </c>
      <c r="O491" s="104"/>
      <c r="P491" s="15">
        <v>0</v>
      </c>
      <c r="Q491" s="15">
        <v>328.53000000000003</v>
      </c>
      <c r="R491" s="90">
        <f t="shared" si="172"/>
        <v>-328.53000000000003</v>
      </c>
      <c r="S491" s="103" t="str">
        <f t="shared" si="173"/>
        <v>N.M.</v>
      </c>
      <c r="T491" s="104"/>
      <c r="U491" s="15">
        <v>0</v>
      </c>
      <c r="V491" s="15">
        <v>328.53000000000003</v>
      </c>
      <c r="W491" s="90">
        <f t="shared" si="174"/>
        <v>-328.53000000000003</v>
      </c>
      <c r="X491" s="103" t="str">
        <f t="shared" si="175"/>
        <v>N.M.</v>
      </c>
    </row>
    <row r="492" spans="1:24" ht="12.75" hidden="1" outlineLevel="1">
      <c r="A492" s="35" t="s">
        <v>361</v>
      </c>
      <c r="C492" s="76" t="s">
        <v>390</v>
      </c>
      <c r="D492" s="28"/>
      <c r="E492" s="28"/>
      <c r="F492" s="17">
        <v>4624.800000000002</v>
      </c>
      <c r="G492" s="17">
        <v>35747.92999999997</v>
      </c>
      <c r="H492" s="35">
        <f>+F492-G492</f>
        <v>-31123.12999999997</v>
      </c>
      <c r="I492" s="95">
        <f>IF(G492&lt;0,IF(H492=0,0,IF(OR(G492=0,F492=0),"N.M.",IF(ABS(H492/G492)&gt;=10,"N.M.",H492/(-G492)))),IF(H492=0,0,IF(OR(G492=0,F492=0),"N.M.",IF(ABS(H492/G492)&gt;=10,"N.M.",H492/G492))))</f>
        <v>-0.870627474094304</v>
      </c>
      <c r="K492" s="17">
        <v>37497.43000000003</v>
      </c>
      <c r="L492" s="17">
        <v>-84868.40800000016</v>
      </c>
      <c r="M492" s="35">
        <f>+K492-L492</f>
        <v>122365.83800000019</v>
      </c>
      <c r="N492" s="95">
        <f>IF(L492&lt;0,IF(M492=0,0,IF(OR(L492=0,K492=0),"N.M.",IF(ABS(M492/L492)&gt;=10,"N.M.",M492/(-L492)))),IF(M492=0,0,IF(OR(L492=0,K492=0),"N.M.",IF(ABS(M492/L492)&gt;=10,"N.M.",M492/L492))))</f>
        <v>1.4418302508985437</v>
      </c>
      <c r="P492" s="17">
        <v>8324.030000000002</v>
      </c>
      <c r="Q492" s="17">
        <v>-61040.374000000105</v>
      </c>
      <c r="R492" s="35">
        <f>+P492-Q492</f>
        <v>69364.40400000011</v>
      </c>
      <c r="S492" s="95">
        <f>IF(Q492&lt;0,IF(R492=0,0,IF(OR(Q492=0,P492=0),"N.M.",IF(ABS(R492/Q492)&gt;=10,"N.M.",R492/(-Q492)))),IF(R492=0,0,IF(OR(Q492=0,P492=0),"N.M.",IF(ABS(R492/Q492)&gt;=10,"N.M.",R492/Q492))))</f>
        <v>1.1363692496379527</v>
      </c>
      <c r="U492" s="17">
        <v>210248.6299999998</v>
      </c>
      <c r="V492" s="17">
        <v>578220.8800000005</v>
      </c>
      <c r="W492" s="35">
        <f>+U492-V492</f>
        <v>-367972.2500000007</v>
      </c>
      <c r="X492" s="95">
        <f>IF(V492&lt;0,IF(W492=0,0,IF(OR(V492=0,U492=0),"N.M.",IF(ABS(W492/V492)&gt;=10,"N.M.",W492/(-V492)))),IF(W492=0,0,IF(OR(V492=0,U492=0),"N.M.",IF(ABS(W492/V492)&gt;=10,"N.M.",W492/V492))))</f>
        <v>-0.6363869979928785</v>
      </c>
    </row>
    <row r="493" spans="1:24" ht="12.75" hidden="1" outlineLevel="1">
      <c r="A493" s="9" t="s">
        <v>365</v>
      </c>
      <c r="C493" s="66" t="s">
        <v>341</v>
      </c>
      <c r="D493" s="28"/>
      <c r="E493" s="28"/>
      <c r="F493" s="17">
        <v>8668.99</v>
      </c>
      <c r="G493" s="17">
        <v>39792.12</v>
      </c>
      <c r="H493" s="35">
        <f>+F493-G493</f>
        <v>-31123.130000000005</v>
      </c>
      <c r="I493" s="95">
        <f>IF(G493&lt;0,IF(H493=0,0,IF(OR(G493=0,F493=0),"N.M.",IF(ABS(H493/G493)&gt;=10,"N.M.",H493/(-G493)))),IF(H493=0,0,IF(OR(G493=0,F493=0),"N.M.",IF(ABS(H493/G493)&gt;=10,"N.M.",H493/G493))))</f>
        <v>-0.7821430474174285</v>
      </c>
      <c r="K493" s="17">
        <v>62762.57</v>
      </c>
      <c r="L493" s="17">
        <v>-59603.268</v>
      </c>
      <c r="M493" s="35">
        <f>+K493-L493</f>
        <v>122365.83799999999</v>
      </c>
      <c r="N493" s="95">
        <f>IF(L493&lt;0,IF(M493=0,0,IF(OR(L493=0,K493=0),"N.M.",IF(ABS(M493/L493)&gt;=10,"N.M.",M493/(-L493)))),IF(M493=0,0,IF(OR(L493=0,K493=0),"N.M.",IF(ABS(M493/L493)&gt;=10,"N.M.",M493/L493))))</f>
        <v>2.0530055164089323</v>
      </c>
      <c r="P493" s="17">
        <v>21056.6</v>
      </c>
      <c r="Q493" s="17">
        <v>-48907.80400000001</v>
      </c>
      <c r="R493" s="35">
        <f>+P493-Q493</f>
        <v>69964.40400000001</v>
      </c>
      <c r="S493" s="95">
        <f>IF(Q493&lt;0,IF(R493=0,0,IF(OR(Q493=0,P493=0),"N.M.",IF(ABS(R493/Q493)&gt;=10,"N.M.",R493/(-Q493)))),IF(R493=0,0,IF(OR(Q493=0,P493=0),"N.M.",IF(ABS(R493/Q493)&gt;=10,"N.M.",R493/Q493))))</f>
        <v>1.4305366072048542</v>
      </c>
      <c r="U493" s="17">
        <v>259778.91000000003</v>
      </c>
      <c r="V493" s="17">
        <v>627751.16</v>
      </c>
      <c r="W493" s="35">
        <f>+U493-V493</f>
        <v>-367972.25</v>
      </c>
      <c r="X493" s="95">
        <f>IF(V493&lt;0,IF(W493=0,0,IF(OR(V493=0,U493=0),"N.M.",IF(ABS(W493/V493)&gt;=10,"N.M.",W493/(-V493)))),IF(W493=0,0,IF(OR(V493=0,U493=0),"N.M.",IF(ABS(W493/V493)&gt;=10,"N.M.",W493/V493))))</f>
        <v>-0.5861753405601035</v>
      </c>
    </row>
    <row r="494" spans="1:24" s="13" customFormat="1" ht="12.75" collapsed="1">
      <c r="A494" s="13" t="s">
        <v>364</v>
      </c>
      <c r="C494" s="52" t="s">
        <v>266</v>
      </c>
      <c r="D494" s="29"/>
      <c r="E494" s="29"/>
      <c r="F494" s="29">
        <v>141489.64</v>
      </c>
      <c r="G494" s="29">
        <v>113587.80000000002</v>
      </c>
      <c r="H494" s="29">
        <f>+F494-G494</f>
        <v>27901.839999999997</v>
      </c>
      <c r="I494" s="98">
        <f>IF(G494&lt;0,IF(H494=0,0,IF(OR(G494=0,F494=0),"N.M.",IF(ABS(H494/G494)&gt;=10,"N.M.",H494/(-G494)))),IF(H494=0,0,IF(OR(G494=0,F494=0),"N.M.",IF(ABS(H494/G494)&gt;=10,"N.M.",H494/G494))))</f>
        <v>0.24564116921007356</v>
      </c>
      <c r="J494" s="115"/>
      <c r="K494" s="29">
        <v>788050.91</v>
      </c>
      <c r="L494" s="29">
        <v>484639.692</v>
      </c>
      <c r="M494" s="29">
        <f>+K494-L494</f>
        <v>303411.21800000005</v>
      </c>
      <c r="N494" s="98">
        <f>IF(L494&lt;0,IF(M494=0,0,IF(OR(L494=0,K494=0),"N.M.",IF(ABS(M494/L494)&gt;=10,"N.M.",M494/(-L494)))),IF(M494=0,0,IF(OR(L494=0,K494=0),"N.M.",IF(ABS(M494/L494)&gt;=10,"N.M.",M494/L494))))</f>
        <v>0.6260552385791794</v>
      </c>
      <c r="O494" s="115"/>
      <c r="P494" s="29">
        <v>405071.94000000006</v>
      </c>
      <c r="Q494" s="29">
        <v>232172.68600000002</v>
      </c>
      <c r="R494" s="29">
        <f>+P494-Q494</f>
        <v>172899.25400000004</v>
      </c>
      <c r="S494" s="98">
        <f>IF(Q494&lt;0,IF(R494=0,0,IF(OR(Q494=0,P494=0),"N.M.",IF(ABS(R494/Q494)&gt;=10,"N.M.",R494/(-Q494)))),IF(R494=0,0,IF(OR(Q494=0,P494=0),"N.M.",IF(ABS(R494/Q494)&gt;=10,"N.M.",R494/Q494))))</f>
        <v>0.7447010971824655</v>
      </c>
      <c r="T494" s="115"/>
      <c r="U494" s="29">
        <v>1448235.9199999997</v>
      </c>
      <c r="V494" s="29">
        <v>1690866.9299999997</v>
      </c>
      <c r="W494" s="29">
        <f>+U494-V494</f>
        <v>-242631.01</v>
      </c>
      <c r="X494" s="98">
        <f>IF(V494&lt;0,IF(W494=0,0,IF(OR(V494=0,U494=0),"N.M.",IF(ABS(W494/V494)&gt;=10,"N.M.",W494/(-V494)))),IF(W494=0,0,IF(OR(V494=0,U494=0),"N.M.",IF(ABS(W494/V494)&gt;=10,"N.M.",W494/V494))))</f>
        <v>-0.14349503541357927</v>
      </c>
    </row>
    <row r="495" spans="3:24" s="13" customFormat="1" ht="0.75" customHeight="1" hidden="1" outlineLevel="1">
      <c r="C495" s="52"/>
      <c r="D495" s="29"/>
      <c r="E495" s="29"/>
      <c r="F495" s="29"/>
      <c r="G495" s="29"/>
      <c r="H495" s="29"/>
      <c r="I495" s="98"/>
      <c r="J495" s="115"/>
      <c r="K495" s="29"/>
      <c r="L495" s="29"/>
      <c r="M495" s="29"/>
      <c r="N495" s="98"/>
      <c r="O495" s="115"/>
      <c r="P495" s="29"/>
      <c r="Q495" s="29"/>
      <c r="R495" s="29"/>
      <c r="S495" s="98"/>
      <c r="T495" s="115"/>
      <c r="U495" s="29"/>
      <c r="V495" s="29"/>
      <c r="W495" s="29"/>
      <c r="X495" s="98"/>
    </row>
    <row r="496" spans="1:24" s="14" customFormat="1" ht="12.75" hidden="1" outlineLevel="2">
      <c r="A496" s="14" t="s">
        <v>1344</v>
      </c>
      <c r="B496" s="14" t="s">
        <v>1345</v>
      </c>
      <c r="C496" s="54" t="s">
        <v>70</v>
      </c>
      <c r="D496" s="15"/>
      <c r="E496" s="15"/>
      <c r="F496" s="15">
        <v>-0.12</v>
      </c>
      <c r="G496" s="15">
        <v>0</v>
      </c>
      <c r="H496" s="90">
        <f aca="true" t="shared" si="176" ref="H496:H502">+F496-G496</f>
        <v>-0.12</v>
      </c>
      <c r="I496" s="103" t="str">
        <f aca="true" t="shared" si="177" ref="I496:I502">IF(G496&lt;0,IF(H496=0,0,IF(OR(G496=0,F496=0),"N.M.",IF(ABS(H496/G496)&gt;=10,"N.M.",H496/(-G496)))),IF(H496=0,0,IF(OR(G496=0,F496=0),"N.M.",IF(ABS(H496/G496)&gt;=10,"N.M.",H496/G496))))</f>
        <v>N.M.</v>
      </c>
      <c r="J496" s="104"/>
      <c r="K496" s="15">
        <v>-0.12</v>
      </c>
      <c r="L496" s="15">
        <v>0</v>
      </c>
      <c r="M496" s="90">
        <f aca="true" t="shared" si="178" ref="M496:M502">+K496-L496</f>
        <v>-0.12</v>
      </c>
      <c r="N496" s="103" t="str">
        <f aca="true" t="shared" si="179" ref="N496:N502">IF(L496&lt;0,IF(M496=0,0,IF(OR(L496=0,K496=0),"N.M.",IF(ABS(M496/L496)&gt;=10,"N.M.",M496/(-L496)))),IF(M496=0,0,IF(OR(L496=0,K496=0),"N.M.",IF(ABS(M496/L496)&gt;=10,"N.M.",M496/L496))))</f>
        <v>N.M.</v>
      </c>
      <c r="O496" s="104"/>
      <c r="P496" s="15">
        <v>-0.12</v>
      </c>
      <c r="Q496" s="15">
        <v>0</v>
      </c>
      <c r="R496" s="90">
        <f aca="true" t="shared" si="180" ref="R496:R502">+P496-Q496</f>
        <v>-0.12</v>
      </c>
      <c r="S496" s="103" t="str">
        <f aca="true" t="shared" si="181" ref="S496:S502">IF(Q496&lt;0,IF(R496=0,0,IF(OR(Q496=0,P496=0),"N.M.",IF(ABS(R496/Q496)&gt;=10,"N.M.",R496/(-Q496)))),IF(R496=0,0,IF(OR(Q496=0,P496=0),"N.M.",IF(ABS(R496/Q496)&gt;=10,"N.M.",R496/Q496))))</f>
        <v>N.M.</v>
      </c>
      <c r="T496" s="104"/>
      <c r="U496" s="15">
        <v>-0.12</v>
      </c>
      <c r="V496" s="15">
        <v>-27502</v>
      </c>
      <c r="W496" s="90">
        <f aca="true" t="shared" si="182" ref="W496:W502">+U496-V496</f>
        <v>27501.88</v>
      </c>
      <c r="X496" s="103">
        <f aca="true" t="shared" si="183" ref="X496:X502">IF(V496&lt;0,IF(W496=0,0,IF(OR(V496=0,U496=0),"N.M.",IF(ABS(W496/V496)&gt;=10,"N.M.",W496/(-V496)))),IF(W496=0,0,IF(OR(V496=0,U496=0),"N.M.",IF(ABS(W496/V496)&gt;=10,"N.M.",W496/V496))))</f>
        <v>0.9999956366809687</v>
      </c>
    </row>
    <row r="497" spans="1:24" s="14" customFormat="1" ht="12.75" hidden="1" outlineLevel="2">
      <c r="A497" s="14" t="s">
        <v>1346</v>
      </c>
      <c r="B497" s="14" t="s">
        <v>1347</v>
      </c>
      <c r="C497" s="54" t="s">
        <v>70</v>
      </c>
      <c r="D497" s="15"/>
      <c r="E497" s="15"/>
      <c r="F497" s="15">
        <v>0</v>
      </c>
      <c r="G497" s="15">
        <v>-4716</v>
      </c>
      <c r="H497" s="90">
        <f t="shared" si="176"/>
        <v>4716</v>
      </c>
      <c r="I497" s="103" t="str">
        <f t="shared" si="177"/>
        <v>N.M.</v>
      </c>
      <c r="J497" s="104"/>
      <c r="K497" s="15">
        <v>0</v>
      </c>
      <c r="L497" s="15">
        <v>-28296</v>
      </c>
      <c r="M497" s="90">
        <f t="shared" si="178"/>
        <v>28296</v>
      </c>
      <c r="N497" s="103" t="str">
        <f t="shared" si="179"/>
        <v>N.M.</v>
      </c>
      <c r="O497" s="104"/>
      <c r="P497" s="15">
        <v>0</v>
      </c>
      <c r="Q497" s="15">
        <v>-14148</v>
      </c>
      <c r="R497" s="90">
        <f t="shared" si="180"/>
        <v>14148</v>
      </c>
      <c r="S497" s="103" t="str">
        <f t="shared" si="181"/>
        <v>N.M.</v>
      </c>
      <c r="T497" s="104"/>
      <c r="U497" s="15">
        <v>-30402.14</v>
      </c>
      <c r="V497" s="15">
        <v>-28296</v>
      </c>
      <c r="W497" s="90">
        <f t="shared" si="182"/>
        <v>-2106.1399999999994</v>
      </c>
      <c r="X497" s="103">
        <f t="shared" si="183"/>
        <v>-0.07443242861181791</v>
      </c>
    </row>
    <row r="498" spans="1:24" s="14" customFormat="1" ht="12.75" hidden="1" outlineLevel="2">
      <c r="A498" s="14" t="s">
        <v>1348</v>
      </c>
      <c r="B498" s="14" t="s">
        <v>1349</v>
      </c>
      <c r="C498" s="54" t="s">
        <v>71</v>
      </c>
      <c r="D498" s="15"/>
      <c r="E498" s="15"/>
      <c r="F498" s="15">
        <v>20057.07</v>
      </c>
      <c r="G498" s="15">
        <v>0</v>
      </c>
      <c r="H498" s="90">
        <f t="shared" si="176"/>
        <v>20057.07</v>
      </c>
      <c r="I498" s="103" t="str">
        <f t="shared" si="177"/>
        <v>N.M.</v>
      </c>
      <c r="J498" s="104"/>
      <c r="K498" s="15">
        <v>-28302</v>
      </c>
      <c r="L498" s="15">
        <v>0</v>
      </c>
      <c r="M498" s="90">
        <f t="shared" si="178"/>
        <v>-28302</v>
      </c>
      <c r="N498" s="103" t="str">
        <f t="shared" si="179"/>
        <v>N.M.</v>
      </c>
      <c r="O498" s="104"/>
      <c r="P498" s="15">
        <v>10623.07</v>
      </c>
      <c r="Q498" s="15">
        <v>0</v>
      </c>
      <c r="R498" s="90">
        <f t="shared" si="180"/>
        <v>10623.07</v>
      </c>
      <c r="S498" s="103" t="str">
        <f t="shared" si="181"/>
        <v>N.M.</v>
      </c>
      <c r="T498" s="104"/>
      <c r="U498" s="15">
        <v>-28302</v>
      </c>
      <c r="V498" s="15">
        <v>0</v>
      </c>
      <c r="W498" s="90">
        <f t="shared" si="182"/>
        <v>-28302</v>
      </c>
      <c r="X498" s="103" t="str">
        <f t="shared" si="183"/>
        <v>N.M.</v>
      </c>
    </row>
    <row r="499" spans="1:24" s="14" customFormat="1" ht="12.75" hidden="1" outlineLevel="2">
      <c r="A499" s="14" t="s">
        <v>1350</v>
      </c>
      <c r="B499" s="14" t="s">
        <v>1351</v>
      </c>
      <c r="C499" s="54" t="s">
        <v>119</v>
      </c>
      <c r="D499" s="15"/>
      <c r="E499" s="15"/>
      <c r="F499" s="15">
        <v>0</v>
      </c>
      <c r="G499" s="15">
        <v>0</v>
      </c>
      <c r="H499" s="90">
        <f t="shared" si="176"/>
        <v>0</v>
      </c>
      <c r="I499" s="103">
        <f t="shared" si="177"/>
        <v>0</v>
      </c>
      <c r="J499" s="104"/>
      <c r="K499" s="15">
        <v>0</v>
      </c>
      <c r="L499" s="15">
        <v>0</v>
      </c>
      <c r="M499" s="90">
        <f t="shared" si="178"/>
        <v>0</v>
      </c>
      <c r="N499" s="103">
        <f t="shared" si="179"/>
        <v>0</v>
      </c>
      <c r="O499" s="104"/>
      <c r="P499" s="15">
        <v>0</v>
      </c>
      <c r="Q499" s="15">
        <v>0</v>
      </c>
      <c r="R499" s="90">
        <f t="shared" si="180"/>
        <v>0</v>
      </c>
      <c r="S499" s="103">
        <f t="shared" si="181"/>
        <v>0</v>
      </c>
      <c r="T499" s="104"/>
      <c r="U499" s="15">
        <v>-155</v>
      </c>
      <c r="V499" s="15">
        <v>0</v>
      </c>
      <c r="W499" s="90">
        <f t="shared" si="182"/>
        <v>-155</v>
      </c>
      <c r="X499" s="103" t="str">
        <f t="shared" si="183"/>
        <v>N.M.</v>
      </c>
    </row>
    <row r="500" spans="1:24" s="13" customFormat="1" ht="12.75" hidden="1" outlineLevel="1">
      <c r="A500" s="1" t="s">
        <v>405</v>
      </c>
      <c r="C500" s="79" t="s">
        <v>371</v>
      </c>
      <c r="D500" s="29"/>
      <c r="E500" s="29"/>
      <c r="F500" s="17">
        <v>20056.95</v>
      </c>
      <c r="G500" s="17">
        <v>-4716</v>
      </c>
      <c r="H500" s="35">
        <f t="shared" si="176"/>
        <v>24772.95</v>
      </c>
      <c r="I500" s="95">
        <f t="shared" si="177"/>
        <v>5.2529580152671755</v>
      </c>
      <c r="J500" s="115"/>
      <c r="K500" s="17">
        <v>-28302.12</v>
      </c>
      <c r="L500" s="17">
        <v>-28296</v>
      </c>
      <c r="M500" s="35">
        <f t="shared" si="178"/>
        <v>-6.119999999998981</v>
      </c>
      <c r="N500" s="95">
        <f t="shared" si="179"/>
        <v>-0.0002162849872773177</v>
      </c>
      <c r="O500" s="115"/>
      <c r="P500" s="17">
        <v>10622.949999999999</v>
      </c>
      <c r="Q500" s="17">
        <v>-14148</v>
      </c>
      <c r="R500" s="35">
        <f t="shared" si="180"/>
        <v>24770.949999999997</v>
      </c>
      <c r="S500" s="95">
        <f t="shared" si="181"/>
        <v>1.7508446423522757</v>
      </c>
      <c r="T500" s="115"/>
      <c r="U500" s="17">
        <v>-58859.259999999995</v>
      </c>
      <c r="V500" s="17">
        <v>-55798</v>
      </c>
      <c r="W500" s="35">
        <f t="shared" si="182"/>
        <v>-3061.2599999999948</v>
      </c>
      <c r="X500" s="95">
        <f t="shared" si="183"/>
        <v>-0.05486325674755358</v>
      </c>
    </row>
    <row r="501" spans="1:24" s="13" customFormat="1" ht="12.75" hidden="1" outlineLevel="1">
      <c r="A501" s="1" t="s">
        <v>406</v>
      </c>
      <c r="C501" s="79" t="s">
        <v>386</v>
      </c>
      <c r="D501" s="29"/>
      <c r="E501" s="29"/>
      <c r="F501" s="17">
        <v>0</v>
      </c>
      <c r="G501" s="17">
        <v>0</v>
      </c>
      <c r="H501" s="35">
        <f t="shared" si="176"/>
        <v>0</v>
      </c>
      <c r="I501" s="95">
        <f t="shared" si="177"/>
        <v>0</v>
      </c>
      <c r="J501" s="115"/>
      <c r="K501" s="17">
        <v>0</v>
      </c>
      <c r="L501" s="17">
        <v>0</v>
      </c>
      <c r="M501" s="35">
        <f t="shared" si="178"/>
        <v>0</v>
      </c>
      <c r="N501" s="95">
        <f t="shared" si="179"/>
        <v>0</v>
      </c>
      <c r="O501" s="115"/>
      <c r="P501" s="17">
        <v>0</v>
      </c>
      <c r="Q501" s="17">
        <v>0</v>
      </c>
      <c r="R501" s="35">
        <f t="shared" si="180"/>
        <v>0</v>
      </c>
      <c r="S501" s="95">
        <f t="shared" si="181"/>
        <v>0</v>
      </c>
      <c r="T501" s="115"/>
      <c r="U501" s="17">
        <v>0</v>
      </c>
      <c r="V501" s="17">
        <v>0</v>
      </c>
      <c r="W501" s="35">
        <f t="shared" si="182"/>
        <v>0</v>
      </c>
      <c r="X501" s="95">
        <f t="shared" si="183"/>
        <v>0</v>
      </c>
    </row>
    <row r="502" spans="1:24" s="13" customFormat="1" ht="12.75" hidden="1" outlineLevel="1">
      <c r="A502" s="1" t="s">
        <v>407</v>
      </c>
      <c r="C502" s="79" t="s">
        <v>366</v>
      </c>
      <c r="D502" s="29"/>
      <c r="E502" s="29"/>
      <c r="F502" s="17">
        <v>0</v>
      </c>
      <c r="G502" s="17">
        <v>0</v>
      </c>
      <c r="H502" s="35">
        <f t="shared" si="176"/>
        <v>0</v>
      </c>
      <c r="I502" s="95">
        <f t="shared" si="177"/>
        <v>0</v>
      </c>
      <c r="J502" s="115"/>
      <c r="K502" s="17">
        <v>0</v>
      </c>
      <c r="L502" s="17">
        <v>0</v>
      </c>
      <c r="M502" s="35">
        <f t="shared" si="178"/>
        <v>0</v>
      </c>
      <c r="N502" s="95">
        <f t="shared" si="179"/>
        <v>0</v>
      </c>
      <c r="O502" s="115"/>
      <c r="P502" s="17">
        <v>0</v>
      </c>
      <c r="Q502" s="17">
        <v>0</v>
      </c>
      <c r="R502" s="35">
        <f t="shared" si="180"/>
        <v>0</v>
      </c>
      <c r="S502" s="95">
        <f t="shared" si="181"/>
        <v>0</v>
      </c>
      <c r="T502" s="115"/>
      <c r="U502" s="17">
        <v>0</v>
      </c>
      <c r="V502" s="17">
        <v>0</v>
      </c>
      <c r="W502" s="35">
        <f t="shared" si="182"/>
        <v>0</v>
      </c>
      <c r="X502" s="95">
        <f t="shared" si="183"/>
        <v>0</v>
      </c>
    </row>
    <row r="503" spans="1:24" s="14" customFormat="1" ht="12.75" hidden="1" outlineLevel="2">
      <c r="A503" s="14" t="s">
        <v>1352</v>
      </c>
      <c r="B503" s="14" t="s">
        <v>1353</v>
      </c>
      <c r="C503" s="54" t="s">
        <v>120</v>
      </c>
      <c r="D503" s="15"/>
      <c r="E503" s="15"/>
      <c r="F503" s="15">
        <v>0</v>
      </c>
      <c r="G503" s="15">
        <v>0</v>
      </c>
      <c r="H503" s="90">
        <f aca="true" t="shared" si="184" ref="H503:H513">+F503-G503</f>
        <v>0</v>
      </c>
      <c r="I503" s="103">
        <f aca="true" t="shared" si="185" ref="I503:I513">IF(G503&lt;0,IF(H503=0,0,IF(OR(G503=0,F503=0),"N.M.",IF(ABS(H503/G503)&gt;=10,"N.M.",H503/(-G503)))),IF(H503=0,0,IF(OR(G503=0,F503=0),"N.M.",IF(ABS(H503/G503)&gt;=10,"N.M.",H503/G503))))</f>
        <v>0</v>
      </c>
      <c r="J503" s="104"/>
      <c r="K503" s="15">
        <v>-3.7600000000000002</v>
      </c>
      <c r="L503" s="15">
        <v>0</v>
      </c>
      <c r="M503" s="90">
        <f aca="true" t="shared" si="186" ref="M503:M513">+K503-L503</f>
        <v>-3.7600000000000002</v>
      </c>
      <c r="N503" s="103" t="str">
        <f aca="true" t="shared" si="187" ref="N503:N513">IF(L503&lt;0,IF(M503=0,0,IF(OR(L503=0,K503=0),"N.M.",IF(ABS(M503/L503)&gt;=10,"N.M.",M503/(-L503)))),IF(M503=0,0,IF(OR(L503=0,K503=0),"N.M.",IF(ABS(M503/L503)&gt;=10,"N.M.",M503/L503))))</f>
        <v>N.M.</v>
      </c>
      <c r="O503" s="104"/>
      <c r="P503" s="15">
        <v>-3.7600000000000002</v>
      </c>
      <c r="Q503" s="15">
        <v>0</v>
      </c>
      <c r="R503" s="90">
        <f aca="true" t="shared" si="188" ref="R503:R513">+P503-Q503</f>
        <v>-3.7600000000000002</v>
      </c>
      <c r="S503" s="103" t="str">
        <f aca="true" t="shared" si="189" ref="S503:S513">IF(Q503&lt;0,IF(R503=0,0,IF(OR(Q503=0,P503=0),"N.M.",IF(ABS(R503/Q503)&gt;=10,"N.M.",R503/(-Q503)))),IF(R503=0,0,IF(OR(Q503=0,P503=0),"N.M.",IF(ABS(R503/Q503)&gt;=10,"N.M.",R503/Q503))))</f>
        <v>N.M.</v>
      </c>
      <c r="T503" s="104"/>
      <c r="U503" s="15">
        <v>-3.7600000000000002</v>
      </c>
      <c r="V503" s="15">
        <v>0</v>
      </c>
      <c r="W503" s="90">
        <f aca="true" t="shared" si="190" ref="W503:W513">+U503-V503</f>
        <v>-3.7600000000000002</v>
      </c>
      <c r="X503" s="103" t="str">
        <f aca="true" t="shared" si="191" ref="X503:X513">IF(V503&lt;0,IF(W503=0,0,IF(OR(V503=0,U503=0),"N.M.",IF(ABS(W503/V503)&gt;=10,"N.M.",W503/(-V503)))),IF(W503=0,0,IF(OR(V503=0,U503=0),"N.M.",IF(ABS(W503/V503)&gt;=10,"N.M.",W503/V503))))</f>
        <v>N.M.</v>
      </c>
    </row>
    <row r="504" spans="1:24" s="14" customFormat="1" ht="12.75" hidden="1" outlineLevel="2">
      <c r="A504" s="14" t="s">
        <v>1354</v>
      </c>
      <c r="B504" s="14" t="s">
        <v>1355</v>
      </c>
      <c r="C504" s="54" t="s">
        <v>121</v>
      </c>
      <c r="D504" s="15"/>
      <c r="E504" s="15"/>
      <c r="F504" s="15">
        <v>-20806.32</v>
      </c>
      <c r="G504" s="15">
        <v>-12494.61</v>
      </c>
      <c r="H504" s="90">
        <f t="shared" si="184"/>
        <v>-8311.71</v>
      </c>
      <c r="I504" s="103">
        <f t="shared" si="185"/>
        <v>-0.6652236444354804</v>
      </c>
      <c r="J504" s="104"/>
      <c r="K504" s="15">
        <v>-184894.64</v>
      </c>
      <c r="L504" s="15">
        <v>-97402.48</v>
      </c>
      <c r="M504" s="90">
        <f t="shared" si="186"/>
        <v>-87492.16000000002</v>
      </c>
      <c r="N504" s="103">
        <f t="shared" si="187"/>
        <v>-0.8982539253620649</v>
      </c>
      <c r="O504" s="104"/>
      <c r="P504" s="15">
        <v>-90484.58</v>
      </c>
      <c r="Q504" s="15">
        <v>-9839.97</v>
      </c>
      <c r="R504" s="90">
        <f t="shared" si="188"/>
        <v>-80644.61</v>
      </c>
      <c r="S504" s="103">
        <f t="shared" si="189"/>
        <v>-8.195615433786893</v>
      </c>
      <c r="T504" s="104"/>
      <c r="U504" s="15">
        <v>-374593.22000000003</v>
      </c>
      <c r="V504" s="15">
        <v>-161757.76</v>
      </c>
      <c r="W504" s="90">
        <f t="shared" si="190"/>
        <v>-212835.46000000002</v>
      </c>
      <c r="X504" s="103">
        <f t="shared" si="191"/>
        <v>-1.3157666129896952</v>
      </c>
    </row>
    <row r="505" spans="1:24" s="14" customFormat="1" ht="12.75" hidden="1" outlineLevel="2">
      <c r="A505" s="14" t="s">
        <v>1356</v>
      </c>
      <c r="B505" s="14" t="s">
        <v>1357</v>
      </c>
      <c r="C505" s="54" t="s">
        <v>122</v>
      </c>
      <c r="D505" s="15"/>
      <c r="E505" s="15"/>
      <c r="F505" s="15">
        <v>-343.94</v>
      </c>
      <c r="G505" s="15">
        <v>0</v>
      </c>
      <c r="H505" s="90">
        <f t="shared" si="184"/>
        <v>-343.94</v>
      </c>
      <c r="I505" s="103" t="str">
        <f t="shared" si="185"/>
        <v>N.M.</v>
      </c>
      <c r="J505" s="104"/>
      <c r="K505" s="15">
        <v>-3033.31</v>
      </c>
      <c r="L505" s="15">
        <v>-905.35</v>
      </c>
      <c r="M505" s="90">
        <f t="shared" si="186"/>
        <v>-2127.96</v>
      </c>
      <c r="N505" s="103">
        <f t="shared" si="187"/>
        <v>-2.350428011266361</v>
      </c>
      <c r="O505" s="104"/>
      <c r="P505" s="15">
        <v>-2994.11</v>
      </c>
      <c r="Q505" s="15">
        <v>0</v>
      </c>
      <c r="R505" s="90">
        <f t="shared" si="188"/>
        <v>-2994.11</v>
      </c>
      <c r="S505" s="103" t="str">
        <f t="shared" si="189"/>
        <v>N.M.</v>
      </c>
      <c r="T505" s="104"/>
      <c r="U505" s="15">
        <v>330055.9</v>
      </c>
      <c r="V505" s="15">
        <v>-1642.81</v>
      </c>
      <c r="W505" s="90">
        <f t="shared" si="190"/>
        <v>331698.71</v>
      </c>
      <c r="X505" s="103" t="str">
        <f t="shared" si="191"/>
        <v>N.M.</v>
      </c>
    </row>
    <row r="506" spans="1:24" s="14" customFormat="1" ht="12.75" hidden="1" outlineLevel="2">
      <c r="A506" s="14" t="s">
        <v>1358</v>
      </c>
      <c r="B506" s="14" t="s">
        <v>1359</v>
      </c>
      <c r="C506" s="54" t="s">
        <v>123</v>
      </c>
      <c r="D506" s="15"/>
      <c r="E506" s="15"/>
      <c r="F506" s="15">
        <v>-26500.8</v>
      </c>
      <c r="G506" s="15">
        <v>-18940.75</v>
      </c>
      <c r="H506" s="90">
        <f t="shared" si="184"/>
        <v>-7560.049999999999</v>
      </c>
      <c r="I506" s="103">
        <f t="shared" si="185"/>
        <v>-0.3991420614284017</v>
      </c>
      <c r="J506" s="104"/>
      <c r="K506" s="15">
        <v>-159595.19</v>
      </c>
      <c r="L506" s="15">
        <v>-184482.647</v>
      </c>
      <c r="M506" s="90">
        <f t="shared" si="186"/>
        <v>24887.456999999995</v>
      </c>
      <c r="N506" s="103">
        <f t="shared" si="187"/>
        <v>0.13490405414662116</v>
      </c>
      <c r="O506" s="104"/>
      <c r="P506" s="15">
        <v>-54657.72</v>
      </c>
      <c r="Q506" s="15">
        <v>-51662.457</v>
      </c>
      <c r="R506" s="90">
        <f t="shared" si="188"/>
        <v>-2995.262999999999</v>
      </c>
      <c r="S506" s="103">
        <f t="shared" si="189"/>
        <v>-0.05797755611971763</v>
      </c>
      <c r="T506" s="104"/>
      <c r="U506" s="15">
        <v>-289367.08</v>
      </c>
      <c r="V506" s="15">
        <v>-274854.257</v>
      </c>
      <c r="W506" s="90">
        <f t="shared" si="190"/>
        <v>-14512.823000000033</v>
      </c>
      <c r="X506" s="103">
        <f t="shared" si="191"/>
        <v>-0.05280188547343487</v>
      </c>
    </row>
    <row r="507" spans="1:24" s="14" customFormat="1" ht="12.75" hidden="1" outlineLevel="2">
      <c r="A507" s="14" t="s">
        <v>1360</v>
      </c>
      <c r="B507" s="14" t="s">
        <v>1361</v>
      </c>
      <c r="C507" s="54" t="s">
        <v>124</v>
      </c>
      <c r="D507" s="15"/>
      <c r="E507" s="15"/>
      <c r="F507" s="15">
        <v>-15272.73</v>
      </c>
      <c r="G507" s="15">
        <v>-472.27</v>
      </c>
      <c r="H507" s="90">
        <f t="shared" si="184"/>
        <v>-14800.46</v>
      </c>
      <c r="I507" s="103" t="str">
        <f t="shared" si="185"/>
        <v>N.M.</v>
      </c>
      <c r="J507" s="104"/>
      <c r="K507" s="15">
        <v>-27670.64</v>
      </c>
      <c r="L507" s="15">
        <v>-68957.58</v>
      </c>
      <c r="M507" s="90">
        <f t="shared" si="186"/>
        <v>41286.94</v>
      </c>
      <c r="N507" s="103">
        <f t="shared" si="187"/>
        <v>0.5987295377825034</v>
      </c>
      <c r="O507" s="104"/>
      <c r="P507" s="15">
        <v>-24233.47</v>
      </c>
      <c r="Q507" s="15">
        <v>-10947.45</v>
      </c>
      <c r="R507" s="90">
        <f t="shared" si="188"/>
        <v>-13286.02</v>
      </c>
      <c r="S507" s="103">
        <f t="shared" si="189"/>
        <v>-1.213617783136712</v>
      </c>
      <c r="T507" s="104"/>
      <c r="U507" s="15">
        <v>-37116.74</v>
      </c>
      <c r="V507" s="15">
        <v>-71483.95</v>
      </c>
      <c r="W507" s="90">
        <f t="shared" si="190"/>
        <v>34367.21</v>
      </c>
      <c r="X507" s="103">
        <f t="shared" si="191"/>
        <v>0.48076820041421886</v>
      </c>
    </row>
    <row r="508" spans="1:24" s="14" customFormat="1" ht="12.75" hidden="1" outlineLevel="2">
      <c r="A508" s="14" t="s">
        <v>1362</v>
      </c>
      <c r="B508" s="14" t="s">
        <v>1363</v>
      </c>
      <c r="C508" s="54" t="s">
        <v>125</v>
      </c>
      <c r="D508" s="15"/>
      <c r="E508" s="15"/>
      <c r="F508" s="15">
        <v>-3441.1</v>
      </c>
      <c r="G508" s="15">
        <v>-6292.35</v>
      </c>
      <c r="H508" s="90">
        <f t="shared" si="184"/>
        <v>2851.2500000000005</v>
      </c>
      <c r="I508" s="103">
        <f t="shared" si="185"/>
        <v>0.45312959387192386</v>
      </c>
      <c r="J508" s="104"/>
      <c r="K508" s="15">
        <v>-59623.74</v>
      </c>
      <c r="L508" s="15">
        <v>-69281.98</v>
      </c>
      <c r="M508" s="90">
        <f t="shared" si="186"/>
        <v>9658.239999999998</v>
      </c>
      <c r="N508" s="103">
        <f t="shared" si="187"/>
        <v>0.13940479183764665</v>
      </c>
      <c r="O508" s="104"/>
      <c r="P508" s="15">
        <v>-40581.94</v>
      </c>
      <c r="Q508" s="15">
        <v>-41212.03</v>
      </c>
      <c r="R508" s="90">
        <f t="shared" si="188"/>
        <v>630.0899999999965</v>
      </c>
      <c r="S508" s="103">
        <f t="shared" si="189"/>
        <v>0.015288982367527067</v>
      </c>
      <c r="T508" s="104"/>
      <c r="U508" s="15">
        <v>-77457.45999999999</v>
      </c>
      <c r="V508" s="15">
        <v>-102176.16</v>
      </c>
      <c r="W508" s="90">
        <f t="shared" si="190"/>
        <v>24718.70000000001</v>
      </c>
      <c r="X508" s="103">
        <f t="shared" si="191"/>
        <v>0.2419223818941719</v>
      </c>
    </row>
    <row r="509" spans="1:24" s="14" customFormat="1" ht="12.75" hidden="1" outlineLevel="2">
      <c r="A509" s="14" t="s">
        <v>1364</v>
      </c>
      <c r="B509" s="14" t="s">
        <v>1365</v>
      </c>
      <c r="C509" s="54" t="s">
        <v>126</v>
      </c>
      <c r="D509" s="15"/>
      <c r="E509" s="15"/>
      <c r="F509" s="15">
        <v>0</v>
      </c>
      <c r="G509" s="15">
        <v>0</v>
      </c>
      <c r="H509" s="90">
        <f t="shared" si="184"/>
        <v>0</v>
      </c>
      <c r="I509" s="103">
        <f t="shared" si="185"/>
        <v>0</v>
      </c>
      <c r="J509" s="104"/>
      <c r="K509" s="15">
        <v>0</v>
      </c>
      <c r="L509" s="15">
        <v>0</v>
      </c>
      <c r="M509" s="90">
        <f t="shared" si="186"/>
        <v>0</v>
      </c>
      <c r="N509" s="103">
        <f t="shared" si="187"/>
        <v>0</v>
      </c>
      <c r="O509" s="104"/>
      <c r="P509" s="15">
        <v>0</v>
      </c>
      <c r="Q509" s="15">
        <v>0</v>
      </c>
      <c r="R509" s="90">
        <f t="shared" si="188"/>
        <v>0</v>
      </c>
      <c r="S509" s="103">
        <f t="shared" si="189"/>
        <v>0</v>
      </c>
      <c r="T509" s="104"/>
      <c r="U509" s="15">
        <v>0</v>
      </c>
      <c r="V509" s="15">
        <v>-67.06</v>
      </c>
      <c r="W509" s="90">
        <f t="shared" si="190"/>
        <v>67.06</v>
      </c>
      <c r="X509" s="103" t="str">
        <f t="shared" si="191"/>
        <v>N.M.</v>
      </c>
    </row>
    <row r="510" spans="1:24" s="14" customFormat="1" ht="12.75" hidden="1" outlineLevel="2">
      <c r="A510" s="14" t="s">
        <v>1366</v>
      </c>
      <c r="B510" s="14" t="s">
        <v>1367</v>
      </c>
      <c r="C510" s="54" t="s">
        <v>127</v>
      </c>
      <c r="D510" s="15"/>
      <c r="E510" s="15"/>
      <c r="F510" s="15">
        <v>228.31</v>
      </c>
      <c r="G510" s="15">
        <v>0</v>
      </c>
      <c r="H510" s="90">
        <f t="shared" si="184"/>
        <v>228.31</v>
      </c>
      <c r="I510" s="103" t="str">
        <f t="shared" si="185"/>
        <v>N.M.</v>
      </c>
      <c r="J510" s="104"/>
      <c r="K510" s="15">
        <v>0</v>
      </c>
      <c r="L510" s="15">
        <v>0</v>
      </c>
      <c r="M510" s="90">
        <f t="shared" si="186"/>
        <v>0</v>
      </c>
      <c r="N510" s="103">
        <f t="shared" si="187"/>
        <v>0</v>
      </c>
      <c r="O510" s="104"/>
      <c r="P510" s="15">
        <v>0</v>
      </c>
      <c r="Q510" s="15">
        <v>0</v>
      </c>
      <c r="R510" s="90">
        <f t="shared" si="188"/>
        <v>0</v>
      </c>
      <c r="S510" s="103">
        <f t="shared" si="189"/>
        <v>0</v>
      </c>
      <c r="T510" s="104"/>
      <c r="U510" s="15">
        <v>0</v>
      </c>
      <c r="V510" s="15">
        <v>0</v>
      </c>
      <c r="W510" s="90">
        <f t="shared" si="190"/>
        <v>0</v>
      </c>
      <c r="X510" s="103">
        <f t="shared" si="191"/>
        <v>0</v>
      </c>
    </row>
    <row r="511" spans="1:24" s="14" customFormat="1" ht="12.75" hidden="1" outlineLevel="2">
      <c r="A511" s="14" t="s">
        <v>1368</v>
      </c>
      <c r="B511" s="14" t="s">
        <v>1369</v>
      </c>
      <c r="C511" s="54" t="s">
        <v>128</v>
      </c>
      <c r="D511" s="15"/>
      <c r="E511" s="15"/>
      <c r="F511" s="15">
        <v>-0.05</v>
      </c>
      <c r="G511" s="15">
        <v>-519.51</v>
      </c>
      <c r="H511" s="90">
        <f t="shared" si="184"/>
        <v>519.46</v>
      </c>
      <c r="I511" s="103">
        <f t="shared" si="185"/>
        <v>0.9999037554618776</v>
      </c>
      <c r="J511" s="104"/>
      <c r="K511" s="15">
        <v>-0.17</v>
      </c>
      <c r="L511" s="15">
        <v>-4681.11</v>
      </c>
      <c r="M511" s="90">
        <f t="shared" si="186"/>
        <v>4680.94</v>
      </c>
      <c r="N511" s="103">
        <f t="shared" si="187"/>
        <v>0.9999636838271264</v>
      </c>
      <c r="O511" s="104"/>
      <c r="P511" s="15">
        <v>-0.05</v>
      </c>
      <c r="Q511" s="15">
        <v>-519.51</v>
      </c>
      <c r="R511" s="90">
        <f t="shared" si="188"/>
        <v>519.46</v>
      </c>
      <c r="S511" s="103">
        <f t="shared" si="189"/>
        <v>0.9999037554618776</v>
      </c>
      <c r="T511" s="104"/>
      <c r="U511" s="15">
        <v>-22.380000000000003</v>
      </c>
      <c r="V511" s="15">
        <v>-7499.93</v>
      </c>
      <c r="W511" s="90">
        <f t="shared" si="190"/>
        <v>7477.55</v>
      </c>
      <c r="X511" s="103">
        <f t="shared" si="191"/>
        <v>0.9970159721490733</v>
      </c>
    </row>
    <row r="512" spans="1:24" s="14" customFormat="1" ht="12.75" hidden="1" outlineLevel="2">
      <c r="A512" s="14" t="s">
        <v>1370</v>
      </c>
      <c r="B512" s="14" t="s">
        <v>1371</v>
      </c>
      <c r="C512" s="54" t="s">
        <v>129</v>
      </c>
      <c r="D512" s="15"/>
      <c r="E512" s="15"/>
      <c r="F512" s="15">
        <v>-27.240000000000002</v>
      </c>
      <c r="G512" s="15">
        <v>-452.05</v>
      </c>
      <c r="H512" s="90">
        <f t="shared" si="184"/>
        <v>424.81</v>
      </c>
      <c r="I512" s="103">
        <f t="shared" si="185"/>
        <v>0.9397411790731114</v>
      </c>
      <c r="J512" s="104"/>
      <c r="K512" s="15">
        <v>-27.240000000000002</v>
      </c>
      <c r="L512" s="15">
        <v>-600.33</v>
      </c>
      <c r="M512" s="90">
        <f t="shared" si="186"/>
        <v>573.09</v>
      </c>
      <c r="N512" s="103">
        <f t="shared" si="187"/>
        <v>0.9546249562740493</v>
      </c>
      <c r="O512" s="104"/>
      <c r="P512" s="15">
        <v>-27.240000000000002</v>
      </c>
      <c r="Q512" s="15">
        <v>-452.05</v>
      </c>
      <c r="R512" s="90">
        <f t="shared" si="188"/>
        <v>424.81</v>
      </c>
      <c r="S512" s="103">
        <f t="shared" si="189"/>
        <v>0.9397411790731114</v>
      </c>
      <c r="T512" s="104"/>
      <c r="U512" s="15">
        <v>-44.13</v>
      </c>
      <c r="V512" s="15">
        <v>-762.27</v>
      </c>
      <c r="W512" s="90">
        <f t="shared" si="190"/>
        <v>718.14</v>
      </c>
      <c r="X512" s="103">
        <f t="shared" si="191"/>
        <v>0.9421071273958046</v>
      </c>
    </row>
    <row r="513" spans="1:24" s="14" customFormat="1" ht="12.75" hidden="1" outlineLevel="2">
      <c r="A513" s="14" t="s">
        <v>1372</v>
      </c>
      <c r="B513" s="14" t="s">
        <v>1373</v>
      </c>
      <c r="C513" s="54" t="s">
        <v>130</v>
      </c>
      <c r="D513" s="15"/>
      <c r="E513" s="15"/>
      <c r="F513" s="15">
        <v>0</v>
      </c>
      <c r="G513" s="15">
        <v>0</v>
      </c>
      <c r="H513" s="90">
        <f t="shared" si="184"/>
        <v>0</v>
      </c>
      <c r="I513" s="103">
        <f t="shared" si="185"/>
        <v>0</v>
      </c>
      <c r="J513" s="104"/>
      <c r="K513" s="15">
        <v>0</v>
      </c>
      <c r="L513" s="15">
        <v>-53.77</v>
      </c>
      <c r="M513" s="90">
        <f t="shared" si="186"/>
        <v>53.77</v>
      </c>
      <c r="N513" s="103" t="str">
        <f t="shared" si="187"/>
        <v>N.M.</v>
      </c>
      <c r="O513" s="104"/>
      <c r="P513" s="15">
        <v>0</v>
      </c>
      <c r="Q513" s="15">
        <v>0</v>
      </c>
      <c r="R513" s="90">
        <f t="shared" si="188"/>
        <v>0</v>
      </c>
      <c r="S513" s="103">
        <f t="shared" si="189"/>
        <v>0</v>
      </c>
      <c r="T513" s="104"/>
      <c r="U513" s="15">
        <v>-482</v>
      </c>
      <c r="V513" s="15">
        <v>-4282.77</v>
      </c>
      <c r="W513" s="90">
        <f t="shared" si="190"/>
        <v>3800.7700000000004</v>
      </c>
      <c r="X513" s="103">
        <f t="shared" si="191"/>
        <v>0.8874560156160616</v>
      </c>
    </row>
    <row r="514" spans="1:24" s="13" customFormat="1" ht="12.75" hidden="1" outlineLevel="1">
      <c r="A514" s="1" t="s">
        <v>408</v>
      </c>
      <c r="C514" s="79" t="s">
        <v>367</v>
      </c>
      <c r="D514" s="29"/>
      <c r="E514" s="29"/>
      <c r="F514" s="17">
        <v>-66163.87000000001</v>
      </c>
      <c r="G514" s="17">
        <v>-39171.54000000001</v>
      </c>
      <c r="H514" s="35">
        <f>+F514-G514</f>
        <v>-26992.33</v>
      </c>
      <c r="I514" s="95">
        <f>IF(G514&lt;0,IF(H514=0,0,IF(OR(G514=0,F514=0),"N.M.",IF(ABS(H514/G514)&gt;=10,"N.M.",H514/(-G514)))),IF(H514=0,0,IF(OR(G514=0,F514=0),"N.M.",IF(ABS(H514/G514)&gt;=10,"N.M.",H514/G514))))</f>
        <v>-0.6890801331783227</v>
      </c>
      <c r="J514" s="115"/>
      <c r="K514" s="17">
        <v>-434848.69</v>
      </c>
      <c r="L514" s="17">
        <v>-426365.24700000003</v>
      </c>
      <c r="M514" s="35">
        <f>+K514-L514</f>
        <v>-8483.44299999997</v>
      </c>
      <c r="N514" s="95">
        <f>IF(L514&lt;0,IF(M514=0,0,IF(OR(L514=0,K514=0),"N.M.",IF(ABS(M514/L514)&gt;=10,"N.M.",M514/(-L514)))),IF(M514=0,0,IF(OR(L514=0,K514=0),"N.M.",IF(ABS(M514/L514)&gt;=10,"N.M.",M514/L514))))</f>
        <v>-0.019897125902477622</v>
      </c>
      <c r="O514" s="115"/>
      <c r="P514" s="17">
        <v>-212982.86999999997</v>
      </c>
      <c r="Q514" s="17">
        <v>-114633.467</v>
      </c>
      <c r="R514" s="35">
        <f>+P514-Q514</f>
        <v>-98349.40299999996</v>
      </c>
      <c r="S514" s="95">
        <f>IF(Q514&lt;0,IF(R514=0,0,IF(OR(Q514=0,P514=0),"N.M.",IF(ABS(R514/Q514)&gt;=10,"N.M.",R514/(-Q514)))),IF(R514=0,0,IF(OR(Q514=0,P514=0),"N.M.",IF(ABS(R514/Q514)&gt;=10,"N.M.",R514/Q514))))</f>
        <v>-0.8579466849763862</v>
      </c>
      <c r="T514" s="115"/>
      <c r="U514" s="17">
        <v>-449030.87</v>
      </c>
      <c r="V514" s="17">
        <v>-624526.967</v>
      </c>
      <c r="W514" s="35">
        <f>+U514-V514</f>
        <v>175496.09699999995</v>
      </c>
      <c r="X514" s="95">
        <f>IF(V514&lt;0,IF(W514=0,0,IF(OR(V514=0,U514=0),"N.M.",IF(ABS(W514/V514)&gt;=10,"N.M.",W514/(-V514)))),IF(W514=0,0,IF(OR(V514=0,U514=0),"N.M.",IF(ABS(W514/V514)&gt;=10,"N.M.",W514/V514))))</f>
        <v>0.2810064357076833</v>
      </c>
    </row>
    <row r="515" spans="1:24" s="13" customFormat="1" ht="12.75" collapsed="1">
      <c r="A515" s="13" t="s">
        <v>372</v>
      </c>
      <c r="C515" s="52" t="s">
        <v>267</v>
      </c>
      <c r="D515" s="29"/>
      <c r="E515" s="29"/>
      <c r="F515" s="29">
        <v>-46106.92</v>
      </c>
      <c r="G515" s="29">
        <v>-43887.54</v>
      </c>
      <c r="H515" s="29">
        <f>+F515-G515</f>
        <v>-2219.3799999999974</v>
      </c>
      <c r="I515" s="98">
        <f>IF(G515&lt;0,IF(H515=0,0,IF(OR(G515=0,F515=0),"N.M.",IF(ABS(H515/G515)&gt;=10,"N.M.",H515/(-G515)))),IF(H515=0,0,IF(OR(G515=0,F515=0),"N.M.",IF(ABS(H515/G515)&gt;=10,"N.M.",H515/G515))))</f>
        <v>-0.05056970611704364</v>
      </c>
      <c r="J515" s="115"/>
      <c r="K515" s="29">
        <v>-463150.81</v>
      </c>
      <c r="L515" s="29">
        <v>-454661.247</v>
      </c>
      <c r="M515" s="29">
        <f>+K515-L515</f>
        <v>-8489.563000000024</v>
      </c>
      <c r="N515" s="98">
        <f>IF(L515&lt;0,IF(M515=0,0,IF(OR(L515=0,K515=0),"N.M.",IF(ABS(M515/L515)&gt;=10,"N.M.",M515/(-L515)))),IF(M515=0,0,IF(OR(L515=0,K515=0),"N.M.",IF(ABS(M515/L515)&gt;=10,"N.M.",M515/L515))))</f>
        <v>-0.018672281959407955</v>
      </c>
      <c r="O515" s="115"/>
      <c r="P515" s="29">
        <v>-202359.91999999998</v>
      </c>
      <c r="Q515" s="29">
        <v>-128781.467</v>
      </c>
      <c r="R515" s="29">
        <f>+P515-Q515</f>
        <v>-73578.45299999998</v>
      </c>
      <c r="S515" s="98">
        <f>IF(Q515&lt;0,IF(R515=0,0,IF(OR(Q515=0,P515=0),"N.M.",IF(ABS(R515/Q515)&gt;=10,"N.M.",R515/(-Q515)))),IF(R515=0,0,IF(OR(Q515=0,P515=0),"N.M.",IF(ABS(R515/Q515)&gt;=10,"N.M.",R515/Q515))))</f>
        <v>-0.5713434915289478</v>
      </c>
      <c r="T515" s="115"/>
      <c r="U515" s="29">
        <v>-507890.13</v>
      </c>
      <c r="V515" s="29">
        <v>-680324.967</v>
      </c>
      <c r="W515" s="29">
        <f>+U515-V515</f>
        <v>172434.83699999994</v>
      </c>
      <c r="X515" s="98">
        <f>IF(V515&lt;0,IF(W515=0,0,IF(OR(V515=0,U515=0),"N.M.",IF(ABS(W515/V515)&gt;=10,"N.M.",W515/(-V515)))),IF(W515=0,0,IF(OR(V515=0,U515=0),"N.M.",IF(ABS(W515/V515)&gt;=10,"N.M.",W515/V515))))</f>
        <v>0.2534595162079359</v>
      </c>
    </row>
    <row r="516" spans="3:24" s="13" customFormat="1" ht="0.75" customHeight="1" hidden="1" outlineLevel="1">
      <c r="C516" s="52"/>
      <c r="D516" s="29"/>
      <c r="E516" s="29"/>
      <c r="F516" s="29"/>
      <c r="G516" s="29"/>
      <c r="H516" s="29"/>
      <c r="I516" s="98"/>
      <c r="J516" s="115"/>
      <c r="K516" s="29"/>
      <c r="L516" s="29"/>
      <c r="M516" s="29"/>
      <c r="N516" s="98"/>
      <c r="O516" s="115"/>
      <c r="P516" s="29"/>
      <c r="Q516" s="29"/>
      <c r="R516" s="29"/>
      <c r="S516" s="98"/>
      <c r="T516" s="115"/>
      <c r="U516" s="29"/>
      <c r="V516" s="29"/>
      <c r="W516" s="29"/>
      <c r="X516" s="98"/>
    </row>
    <row r="517" spans="1:24" s="14" customFormat="1" ht="12.75" hidden="1" outlineLevel="2">
      <c r="A517" s="14" t="s">
        <v>1374</v>
      </c>
      <c r="B517" s="14" t="s">
        <v>1375</v>
      </c>
      <c r="C517" s="54" t="s">
        <v>131</v>
      </c>
      <c r="D517" s="15"/>
      <c r="E517" s="15"/>
      <c r="F517" s="15">
        <v>0</v>
      </c>
      <c r="G517" s="15">
        <v>0</v>
      </c>
      <c r="H517" s="90">
        <f>+F517-G517</f>
        <v>0</v>
      </c>
      <c r="I517" s="103">
        <f aca="true" t="shared" si="192" ref="I517:I529">IF(G517&lt;0,IF(H517=0,0,IF(OR(G517=0,F517=0),"N.M.",IF(ABS(H517/G517)&gt;=10,"N.M.",H517/(-G517)))),IF(H517=0,0,IF(OR(G517=0,F517=0),"N.M.",IF(ABS(H517/G517)&gt;=10,"N.M.",H517/G517))))</f>
        <v>0</v>
      </c>
      <c r="J517" s="104"/>
      <c r="K517" s="15">
        <v>0</v>
      </c>
      <c r="L517" s="15">
        <v>0</v>
      </c>
      <c r="M517" s="90">
        <f>+K517-L517</f>
        <v>0</v>
      </c>
      <c r="N517" s="103">
        <f aca="true" t="shared" si="193" ref="N517:N529">IF(L517&lt;0,IF(M517=0,0,IF(OR(L517=0,K517=0),"N.M.",IF(ABS(M517/L517)&gt;=10,"N.M.",M517/(-L517)))),IF(M517=0,0,IF(OR(L517=0,K517=0),"N.M.",IF(ABS(M517/L517)&gt;=10,"N.M.",M517/L517))))</f>
        <v>0</v>
      </c>
      <c r="O517" s="104"/>
      <c r="P517" s="15">
        <v>0</v>
      </c>
      <c r="Q517" s="15">
        <v>0</v>
      </c>
      <c r="R517" s="90">
        <f>+P517-Q517</f>
        <v>0</v>
      </c>
      <c r="S517" s="103">
        <f aca="true" t="shared" si="194" ref="S517:S529">IF(Q517&lt;0,IF(R517=0,0,IF(OR(Q517=0,P517=0),"N.M.",IF(ABS(R517/Q517)&gt;=10,"N.M.",R517/(-Q517)))),IF(R517=0,0,IF(OR(Q517=0,P517=0),"N.M.",IF(ABS(R517/Q517)&gt;=10,"N.M.",R517/Q517))))</f>
        <v>0</v>
      </c>
      <c r="T517" s="104"/>
      <c r="U517" s="15">
        <v>0</v>
      </c>
      <c r="V517" s="15">
        <v>5460.84</v>
      </c>
      <c r="W517" s="90">
        <f>+U517-V517</f>
        <v>-5460.84</v>
      </c>
      <c r="X517" s="103" t="str">
        <f aca="true" t="shared" si="195" ref="X517:X529">IF(V517&lt;0,IF(W517=0,0,IF(OR(V517=0,U517=0),"N.M.",IF(ABS(W517/V517)&gt;=10,"N.M.",W517/(-V517)))),IF(W517=0,0,IF(OR(V517=0,U517=0),"N.M.",IF(ABS(W517/V517)&gt;=10,"N.M.",W517/V517))))</f>
        <v>N.M.</v>
      </c>
    </row>
    <row r="518" spans="1:24" s="14" customFormat="1" ht="12.75" hidden="1" outlineLevel="2">
      <c r="A518" s="14" t="s">
        <v>1376</v>
      </c>
      <c r="B518" s="14" t="s">
        <v>1377</v>
      </c>
      <c r="C518" s="54" t="s">
        <v>131</v>
      </c>
      <c r="D518" s="15"/>
      <c r="E518" s="15"/>
      <c r="F518" s="15">
        <v>0</v>
      </c>
      <c r="G518" s="15">
        <v>0</v>
      </c>
      <c r="H518" s="90">
        <f>+F518-G518</f>
        <v>0</v>
      </c>
      <c r="I518" s="103">
        <f t="shared" si="192"/>
        <v>0</v>
      </c>
      <c r="J518" s="104"/>
      <c r="K518" s="15">
        <v>0</v>
      </c>
      <c r="L518" s="15">
        <v>0</v>
      </c>
      <c r="M518" s="90">
        <f>+K518-L518</f>
        <v>0</v>
      </c>
      <c r="N518" s="103">
        <f t="shared" si="193"/>
        <v>0</v>
      </c>
      <c r="O518" s="104"/>
      <c r="P518" s="15">
        <v>0</v>
      </c>
      <c r="Q518" s="15">
        <v>0</v>
      </c>
      <c r="R518" s="90">
        <f>+P518-Q518</f>
        <v>0</v>
      </c>
      <c r="S518" s="103">
        <f t="shared" si="194"/>
        <v>0</v>
      </c>
      <c r="T518" s="104"/>
      <c r="U518" s="15">
        <v>23379.4</v>
      </c>
      <c r="V518" s="15">
        <v>-35132.37</v>
      </c>
      <c r="W518" s="90">
        <f>+U518-V518</f>
        <v>58511.770000000004</v>
      </c>
      <c r="X518" s="103">
        <f t="shared" si="195"/>
        <v>1.6654660644869674</v>
      </c>
    </row>
    <row r="519" spans="1:24" s="14" customFormat="1" ht="12.75" hidden="1" outlineLevel="2">
      <c r="A519" s="14" t="s">
        <v>1378</v>
      </c>
      <c r="B519" s="14" t="s">
        <v>1379</v>
      </c>
      <c r="C519" s="54" t="s">
        <v>132</v>
      </c>
      <c r="D519" s="15"/>
      <c r="E519" s="15"/>
      <c r="F519" s="15">
        <v>0</v>
      </c>
      <c r="G519" s="15">
        <v>-915.1800000000001</v>
      </c>
      <c r="H519" s="90">
        <f>+F519-G519</f>
        <v>915.1800000000001</v>
      </c>
      <c r="I519" s="103" t="str">
        <f t="shared" si="192"/>
        <v>N.M.</v>
      </c>
      <c r="J519" s="104"/>
      <c r="K519" s="15">
        <v>0</v>
      </c>
      <c r="L519" s="15">
        <v>2845.75</v>
      </c>
      <c r="M519" s="90">
        <f>+K519-L519</f>
        <v>-2845.75</v>
      </c>
      <c r="N519" s="103" t="str">
        <f t="shared" si="193"/>
        <v>N.M.</v>
      </c>
      <c r="O519" s="104"/>
      <c r="P519" s="15">
        <v>0</v>
      </c>
      <c r="Q519" s="15">
        <v>6452.56</v>
      </c>
      <c r="R519" s="90">
        <f>+P519-Q519</f>
        <v>-6452.56</v>
      </c>
      <c r="S519" s="103" t="str">
        <f t="shared" si="194"/>
        <v>N.M.</v>
      </c>
      <c r="T519" s="104"/>
      <c r="U519" s="15">
        <v>-18774.33</v>
      </c>
      <c r="V519" s="15">
        <v>2845.75</v>
      </c>
      <c r="W519" s="90">
        <f>+U519-V519</f>
        <v>-21620.08</v>
      </c>
      <c r="X519" s="103">
        <f t="shared" si="195"/>
        <v>-7.597322322762015</v>
      </c>
    </row>
    <row r="520" spans="1:24" s="14" customFormat="1" ht="12.75" hidden="1" outlineLevel="2">
      <c r="A520" s="14" t="s">
        <v>1380</v>
      </c>
      <c r="B520" s="14" t="s">
        <v>1381</v>
      </c>
      <c r="C520" s="54" t="s">
        <v>132</v>
      </c>
      <c r="D520" s="15"/>
      <c r="E520" s="15"/>
      <c r="F520" s="15">
        <v>-771.89</v>
      </c>
      <c r="G520" s="15">
        <v>0</v>
      </c>
      <c r="H520" s="90">
        <f>+F520-G520</f>
        <v>-771.89</v>
      </c>
      <c r="I520" s="103" t="str">
        <f t="shared" si="192"/>
        <v>N.M.</v>
      </c>
      <c r="J520" s="104"/>
      <c r="K520" s="15">
        <v>12488.84</v>
      </c>
      <c r="L520" s="15">
        <v>0</v>
      </c>
      <c r="M520" s="90">
        <f>+K520-L520</f>
        <v>12488.84</v>
      </c>
      <c r="N520" s="103" t="str">
        <f t="shared" si="193"/>
        <v>N.M.</v>
      </c>
      <c r="O520" s="104"/>
      <c r="P520" s="15">
        <v>5896.66</v>
      </c>
      <c r="Q520" s="15">
        <v>0</v>
      </c>
      <c r="R520" s="90">
        <f>+P520-Q520</f>
        <v>5896.66</v>
      </c>
      <c r="S520" s="103" t="str">
        <f t="shared" si="194"/>
        <v>N.M.</v>
      </c>
      <c r="T520" s="104"/>
      <c r="U520" s="15">
        <v>12488.84</v>
      </c>
      <c r="V520" s="15">
        <v>0</v>
      </c>
      <c r="W520" s="90">
        <f>+U520-V520</f>
        <v>12488.84</v>
      </c>
      <c r="X520" s="103" t="str">
        <f t="shared" si="195"/>
        <v>N.M.</v>
      </c>
    </row>
    <row r="521" spans="1:24" s="30" customFormat="1" ht="12.75" hidden="1" outlineLevel="1">
      <c r="A521" s="1" t="s">
        <v>404</v>
      </c>
      <c r="B521" s="31"/>
      <c r="C521" s="78" t="s">
        <v>368</v>
      </c>
      <c r="D521" s="33"/>
      <c r="E521" s="33"/>
      <c r="F521" s="17">
        <v>-771.89</v>
      </c>
      <c r="G521" s="17">
        <v>-915.1800000000001</v>
      </c>
      <c r="H521" s="35">
        <f aca="true" t="shared" si="196" ref="H521:H529">+F521-G521</f>
        <v>143.29000000000008</v>
      </c>
      <c r="I521" s="95">
        <f t="shared" si="192"/>
        <v>0.15657029218295862</v>
      </c>
      <c r="J521" s="116"/>
      <c r="K521" s="17">
        <v>12488.84</v>
      </c>
      <c r="L521" s="17">
        <v>2845.75</v>
      </c>
      <c r="M521" s="35">
        <f aca="true" t="shared" si="197" ref="M521:M529">+K521-L521</f>
        <v>9643.09</v>
      </c>
      <c r="N521" s="95">
        <f t="shared" si="193"/>
        <v>3.3885935166476324</v>
      </c>
      <c r="O521" s="116"/>
      <c r="P521" s="17">
        <v>5896.66</v>
      </c>
      <c r="Q521" s="17">
        <v>6452.56</v>
      </c>
      <c r="R521" s="35">
        <f aca="true" t="shared" si="198" ref="R521:R529">+P521-Q521</f>
        <v>-555.9000000000005</v>
      </c>
      <c r="S521" s="95">
        <f t="shared" si="194"/>
        <v>-0.08615185290799318</v>
      </c>
      <c r="T521" s="116"/>
      <c r="U521" s="17">
        <v>17093.91</v>
      </c>
      <c r="V521" s="17">
        <v>-26825.780000000002</v>
      </c>
      <c r="W521" s="35">
        <f aca="true" t="shared" si="199" ref="W521:W529">+U521-V521</f>
        <v>43919.69</v>
      </c>
      <c r="X521" s="95">
        <f t="shared" si="195"/>
        <v>1.6372194955747792</v>
      </c>
    </row>
    <row r="522" spans="1:24" s="30" customFormat="1" ht="12.75" hidden="1" outlineLevel="1">
      <c r="A522" s="77" t="s">
        <v>403</v>
      </c>
      <c r="B522" s="31"/>
      <c r="C522" s="78" t="s">
        <v>369</v>
      </c>
      <c r="D522" s="33"/>
      <c r="E522" s="33"/>
      <c r="F522" s="17">
        <v>0</v>
      </c>
      <c r="G522" s="17">
        <v>0</v>
      </c>
      <c r="H522" s="35">
        <f t="shared" si="196"/>
        <v>0</v>
      </c>
      <c r="I522" s="95">
        <f t="shared" si="192"/>
        <v>0</v>
      </c>
      <c r="J522" s="116"/>
      <c r="K522" s="17">
        <v>0</v>
      </c>
      <c r="L522" s="17">
        <v>0</v>
      </c>
      <c r="M522" s="35">
        <f t="shared" si="197"/>
        <v>0</v>
      </c>
      <c r="N522" s="95">
        <f t="shared" si="193"/>
        <v>0</v>
      </c>
      <c r="O522" s="116"/>
      <c r="P522" s="17">
        <v>0</v>
      </c>
      <c r="Q522" s="17">
        <v>0</v>
      </c>
      <c r="R522" s="35">
        <f t="shared" si="198"/>
        <v>0</v>
      </c>
      <c r="S522" s="95">
        <f t="shared" si="194"/>
        <v>0</v>
      </c>
      <c r="T522" s="116"/>
      <c r="U522" s="17">
        <v>0</v>
      </c>
      <c r="V522" s="17">
        <v>0</v>
      </c>
      <c r="W522" s="35">
        <f t="shared" si="199"/>
        <v>0</v>
      </c>
      <c r="X522" s="95">
        <f t="shared" si="195"/>
        <v>0</v>
      </c>
    </row>
    <row r="523" spans="1:24" s="30" customFormat="1" ht="12.75" hidden="1" outlineLevel="1">
      <c r="A523" s="77" t="s">
        <v>402</v>
      </c>
      <c r="B523" s="31"/>
      <c r="C523" s="78" t="s">
        <v>370</v>
      </c>
      <c r="D523" s="33"/>
      <c r="E523" s="33"/>
      <c r="F523" s="17">
        <v>0</v>
      </c>
      <c r="G523" s="17">
        <v>0</v>
      </c>
      <c r="H523" s="35">
        <f t="shared" si="196"/>
        <v>0</v>
      </c>
      <c r="I523" s="95">
        <f t="shared" si="192"/>
        <v>0</v>
      </c>
      <c r="J523" s="116"/>
      <c r="K523" s="17">
        <v>0</v>
      </c>
      <c r="L523" s="17">
        <v>0</v>
      </c>
      <c r="M523" s="35">
        <f t="shared" si="197"/>
        <v>0</v>
      </c>
      <c r="N523" s="95">
        <f t="shared" si="193"/>
        <v>0</v>
      </c>
      <c r="O523" s="116"/>
      <c r="P523" s="17">
        <v>0</v>
      </c>
      <c r="Q523" s="17">
        <v>0</v>
      </c>
      <c r="R523" s="35">
        <f t="shared" si="198"/>
        <v>0</v>
      </c>
      <c r="S523" s="95">
        <f t="shared" si="194"/>
        <v>0</v>
      </c>
      <c r="T523" s="116"/>
      <c r="U523" s="17">
        <v>0</v>
      </c>
      <c r="V523" s="17">
        <v>0</v>
      </c>
      <c r="W523" s="35">
        <f t="shared" si="199"/>
        <v>0</v>
      </c>
      <c r="X523" s="95">
        <f t="shared" si="195"/>
        <v>0</v>
      </c>
    </row>
    <row r="524" spans="1:24" s="14" customFormat="1" ht="12.75" hidden="1" outlineLevel="2">
      <c r="A524" s="14" t="s">
        <v>1382</v>
      </c>
      <c r="B524" s="14" t="s">
        <v>1383</v>
      </c>
      <c r="C524" s="54" t="s">
        <v>133</v>
      </c>
      <c r="D524" s="15"/>
      <c r="E524" s="15"/>
      <c r="F524" s="15">
        <v>-4684.37</v>
      </c>
      <c r="G524" s="15">
        <v>-6175.37</v>
      </c>
      <c r="H524" s="90">
        <f>+F524-G524</f>
        <v>1491</v>
      </c>
      <c r="I524" s="103">
        <f t="shared" si="192"/>
        <v>0.24144302284721403</v>
      </c>
      <c r="J524" s="104"/>
      <c r="K524" s="15">
        <v>75792.65000000001</v>
      </c>
      <c r="L524" s="15">
        <v>19202.59</v>
      </c>
      <c r="M524" s="90">
        <f>+K524-L524</f>
        <v>56590.06000000001</v>
      </c>
      <c r="N524" s="103">
        <f t="shared" si="193"/>
        <v>2.947001420120932</v>
      </c>
      <c r="O524" s="104"/>
      <c r="P524" s="15">
        <v>37052.44</v>
      </c>
      <c r="Q524" s="15">
        <v>43540.590000000004</v>
      </c>
      <c r="R524" s="90">
        <f>+P524-Q524</f>
        <v>-6488.1500000000015</v>
      </c>
      <c r="S524" s="103">
        <f t="shared" si="194"/>
        <v>-0.14901382824624107</v>
      </c>
      <c r="T524" s="104"/>
      <c r="U524" s="15">
        <v>138994.65000000002</v>
      </c>
      <c r="V524" s="15">
        <v>-176953.44</v>
      </c>
      <c r="W524" s="90">
        <f>+U524-V524</f>
        <v>315948.09</v>
      </c>
      <c r="X524" s="103">
        <f t="shared" si="195"/>
        <v>1.7854871315301926</v>
      </c>
    </row>
    <row r="525" spans="1:24" s="14" customFormat="1" ht="12.75" hidden="1" outlineLevel="2">
      <c r="A525" s="14" t="s">
        <v>1384</v>
      </c>
      <c r="B525" s="14" t="s">
        <v>1385</v>
      </c>
      <c r="C525" s="54" t="s">
        <v>134</v>
      </c>
      <c r="D525" s="15"/>
      <c r="E525" s="15"/>
      <c r="F525" s="15">
        <v>-717.85</v>
      </c>
      <c r="G525" s="15">
        <v>-15223.6</v>
      </c>
      <c r="H525" s="90">
        <f>+F525-G525</f>
        <v>14505.75</v>
      </c>
      <c r="I525" s="103">
        <f t="shared" si="192"/>
        <v>0.9528462387345963</v>
      </c>
      <c r="J525" s="104"/>
      <c r="K525" s="15">
        <v>-28246.05</v>
      </c>
      <c r="L525" s="15">
        <v>-68511.8</v>
      </c>
      <c r="M525" s="90">
        <f>+K525-L525</f>
        <v>40265.75</v>
      </c>
      <c r="N525" s="103">
        <f t="shared" si="193"/>
        <v>0.5877199256186525</v>
      </c>
      <c r="O525" s="104"/>
      <c r="P525" s="15">
        <v>-11455.85</v>
      </c>
      <c r="Q525" s="15">
        <v>-38792.25</v>
      </c>
      <c r="R525" s="90">
        <f>+P525-Q525</f>
        <v>27336.4</v>
      </c>
      <c r="S525" s="103">
        <f t="shared" si="194"/>
        <v>0.7046871475616908</v>
      </c>
      <c r="T525" s="104"/>
      <c r="U525" s="15">
        <v>-273949.55</v>
      </c>
      <c r="V525" s="15">
        <v>-951264.67</v>
      </c>
      <c r="W525" s="90">
        <f>+U525-V525</f>
        <v>677315.1200000001</v>
      </c>
      <c r="X525" s="103">
        <f t="shared" si="195"/>
        <v>0.7120154267896863</v>
      </c>
    </row>
    <row r="526" spans="1:24" s="14" customFormat="1" ht="12.75" hidden="1" outlineLevel="2">
      <c r="A526" s="14" t="s">
        <v>1386</v>
      </c>
      <c r="B526" s="14" t="s">
        <v>1387</v>
      </c>
      <c r="C526" s="54" t="s">
        <v>135</v>
      </c>
      <c r="D526" s="15"/>
      <c r="E526" s="15"/>
      <c r="F526" s="15">
        <v>2485.7000000000003</v>
      </c>
      <c r="G526" s="15">
        <v>18819.15</v>
      </c>
      <c r="H526" s="90">
        <f>+F526-G526</f>
        <v>-16333.45</v>
      </c>
      <c r="I526" s="103">
        <f t="shared" si="192"/>
        <v>-0.8679164574383008</v>
      </c>
      <c r="J526" s="104"/>
      <c r="K526" s="15">
        <v>9812.6</v>
      </c>
      <c r="L526" s="15">
        <v>181507.55000000002</v>
      </c>
      <c r="M526" s="90">
        <f>+K526-L526</f>
        <v>-171694.95</v>
      </c>
      <c r="N526" s="103">
        <f t="shared" si="193"/>
        <v>-0.9459383370003066</v>
      </c>
      <c r="O526" s="104"/>
      <c r="P526" s="15">
        <v>2526.65</v>
      </c>
      <c r="Q526" s="15">
        <v>39866.4</v>
      </c>
      <c r="R526" s="90">
        <f>+P526-Q526</f>
        <v>-37339.75</v>
      </c>
      <c r="S526" s="103">
        <f t="shared" si="194"/>
        <v>-0.9366220677061384</v>
      </c>
      <c r="T526" s="104"/>
      <c r="U526" s="15">
        <v>201198.90000000002</v>
      </c>
      <c r="V526" s="15">
        <v>1894563.89</v>
      </c>
      <c r="W526" s="90">
        <f>+U526-V526</f>
        <v>-1693364.9899999998</v>
      </c>
      <c r="X526" s="103">
        <f t="shared" si="195"/>
        <v>-0.893801997883534</v>
      </c>
    </row>
    <row r="527" spans="1:24" s="30" customFormat="1" ht="12.75" hidden="1" outlineLevel="1">
      <c r="A527" s="77" t="s">
        <v>401</v>
      </c>
      <c r="B527" s="31"/>
      <c r="C527" s="78" t="s">
        <v>392</v>
      </c>
      <c r="D527" s="33"/>
      <c r="E527" s="33"/>
      <c r="F527" s="17">
        <v>-2916.52</v>
      </c>
      <c r="G527" s="17">
        <v>-2579.8199999999997</v>
      </c>
      <c r="H527" s="35">
        <f t="shared" si="196"/>
        <v>-336.7000000000003</v>
      </c>
      <c r="I527" s="95">
        <f t="shared" si="192"/>
        <v>-0.130512981525843</v>
      </c>
      <c r="J527" s="116"/>
      <c r="K527" s="17">
        <v>57359.200000000004</v>
      </c>
      <c r="L527" s="17">
        <v>132198.34000000003</v>
      </c>
      <c r="M527" s="35">
        <f t="shared" si="197"/>
        <v>-74839.14000000001</v>
      </c>
      <c r="N527" s="95">
        <f t="shared" si="193"/>
        <v>-0.5661125548172541</v>
      </c>
      <c r="O527" s="116"/>
      <c r="P527" s="17">
        <v>28123.240000000005</v>
      </c>
      <c r="Q527" s="17">
        <v>44614.740000000005</v>
      </c>
      <c r="R527" s="35">
        <f t="shared" si="198"/>
        <v>-16491.5</v>
      </c>
      <c r="S527" s="95">
        <f t="shared" si="194"/>
        <v>-0.3696424096610223</v>
      </c>
      <c r="T527" s="116"/>
      <c r="U527" s="17">
        <v>66244.00000000003</v>
      </c>
      <c r="V527" s="17">
        <v>766345.7799999999</v>
      </c>
      <c r="W527" s="35">
        <f t="shared" si="199"/>
        <v>-700101.7799999999</v>
      </c>
      <c r="X527" s="95">
        <f t="shared" si="195"/>
        <v>-0.9135586027497926</v>
      </c>
    </row>
    <row r="528" spans="1:24" s="13" customFormat="1" ht="12.75" collapsed="1">
      <c r="A528" s="13" t="s">
        <v>373</v>
      </c>
      <c r="C528" s="52" t="s">
        <v>268</v>
      </c>
      <c r="D528" s="29"/>
      <c r="E528" s="29"/>
      <c r="F528" s="129">
        <v>-3688.41</v>
      </c>
      <c r="G528" s="129">
        <v>-3495</v>
      </c>
      <c r="H528" s="129">
        <f t="shared" si="196"/>
        <v>-193.40999999999985</v>
      </c>
      <c r="I528" s="99">
        <f t="shared" si="192"/>
        <v>-0.05533905579399138</v>
      </c>
      <c r="J528" s="115"/>
      <c r="K528" s="129">
        <v>69848.04000000001</v>
      </c>
      <c r="L528" s="129">
        <v>135044.09</v>
      </c>
      <c r="M528" s="129">
        <f t="shared" si="197"/>
        <v>-65196.04999999999</v>
      </c>
      <c r="N528" s="99">
        <f t="shared" si="193"/>
        <v>-0.48277603262756624</v>
      </c>
      <c r="O528" s="115"/>
      <c r="P528" s="129">
        <v>34019.9</v>
      </c>
      <c r="Q528" s="129">
        <v>51067.299999999996</v>
      </c>
      <c r="R528" s="129">
        <f t="shared" si="198"/>
        <v>-17047.399999999994</v>
      </c>
      <c r="S528" s="99">
        <f t="shared" si="194"/>
        <v>-0.33382223066424105</v>
      </c>
      <c r="T528" s="115"/>
      <c r="U528" s="129">
        <v>83337.91</v>
      </c>
      <c r="V528" s="129">
        <v>739520</v>
      </c>
      <c r="W528" s="129">
        <f t="shared" si="199"/>
        <v>-656182.09</v>
      </c>
      <c r="X528" s="99">
        <f t="shared" si="195"/>
        <v>-0.8873081052574643</v>
      </c>
    </row>
    <row r="529" spans="1:24" s="1" customFormat="1" ht="12.75">
      <c r="A529" s="32" t="s">
        <v>226</v>
      </c>
      <c r="C529" s="51" t="s">
        <v>391</v>
      </c>
      <c r="D529" s="29"/>
      <c r="E529" s="29"/>
      <c r="F529" s="29">
        <v>91694.31000000001</v>
      </c>
      <c r="G529" s="29">
        <v>66205.26000000001</v>
      </c>
      <c r="H529" s="29">
        <f t="shared" si="196"/>
        <v>25489.050000000003</v>
      </c>
      <c r="I529" s="98">
        <f t="shared" si="192"/>
        <v>0.38500037610304677</v>
      </c>
      <c r="J529" s="115"/>
      <c r="K529" s="29">
        <v>394748.1400000001</v>
      </c>
      <c r="L529" s="29">
        <v>165022.53499999997</v>
      </c>
      <c r="M529" s="29">
        <f t="shared" si="197"/>
        <v>229725.6050000001</v>
      </c>
      <c r="N529" s="98">
        <f t="shared" si="193"/>
        <v>1.3920862687026359</v>
      </c>
      <c r="O529" s="115"/>
      <c r="P529" s="29">
        <v>236731.92000000007</v>
      </c>
      <c r="Q529" s="29">
        <v>154458.519</v>
      </c>
      <c r="R529" s="29">
        <f t="shared" si="198"/>
        <v>82273.40100000007</v>
      </c>
      <c r="S529" s="98">
        <f t="shared" si="194"/>
        <v>0.5326569329594574</v>
      </c>
      <c r="T529" s="115"/>
      <c r="U529" s="29">
        <v>1023683.6999999996</v>
      </c>
      <c r="V529" s="29">
        <v>1750061.9629999998</v>
      </c>
      <c r="W529" s="29">
        <f t="shared" si="199"/>
        <v>-726378.2630000002</v>
      </c>
      <c r="X529" s="98">
        <f t="shared" si="195"/>
        <v>-0.41505859698523156</v>
      </c>
    </row>
    <row r="530" spans="4:24" s="1" customFormat="1" ht="5.25" customHeight="1">
      <c r="D530" s="35"/>
      <c r="E530" s="35"/>
      <c r="F530" s="130" t="str">
        <f>IF(ABS(+F494+F515+F528-F529)&gt;$C$572,$C$573," ")</f>
        <v> </v>
      </c>
      <c r="G530" s="130" t="str">
        <f>IF(ABS(+G494+G515+G528-G529)&gt;$C$572,$C$573," ")</f>
        <v> </v>
      </c>
      <c r="H530" s="130" t="str">
        <f>IF(ABS(+H494+H515+H528-H529)&gt;$C$572,$C$573," ")</f>
        <v> </v>
      </c>
      <c r="I530" s="101"/>
      <c r="J530" s="106"/>
      <c r="K530" s="130" t="str">
        <f>IF(ABS(+K494+K515+K528-K529)&gt;$C$572,$C$573," ")</f>
        <v> </v>
      </c>
      <c r="L530" s="130" t="str">
        <f>IF(ABS(+L494+L515+L528-L529)&gt;$C$572,$C$573," ")</f>
        <v> </v>
      </c>
      <c r="M530" s="130" t="str">
        <f>IF(ABS(+M494+M515+M528-M529)&gt;$C$572,$C$573," ")</f>
        <v> </v>
      </c>
      <c r="N530" s="101"/>
      <c r="O530" s="106"/>
      <c r="P530" s="130" t="str">
        <f>IF(ABS(+P494+P515+P528-P529)&gt;$C$572,$C$573," ")</f>
        <v> </v>
      </c>
      <c r="Q530" s="130" t="str">
        <f>IF(ABS(+Q494+Q515+Q528-Q529)&gt;$C$572,$C$573," ")</f>
        <v> </v>
      </c>
      <c r="R530" s="130" t="str">
        <f>IF(ABS(+R494+R515+R528-R529)&gt;$C$572,$C$573," ")</f>
        <v> </v>
      </c>
      <c r="S530" s="101"/>
      <c r="T530" s="130" t="str">
        <f>IF(ABS(+T494+T515+T528-T529)&gt;$C$572,$C$573," ")</f>
        <v> </v>
      </c>
      <c r="U530" s="130" t="str">
        <f>IF(ABS(+U494+U515+U528-U529)&gt;$C$572,$C$573," ")</f>
        <v> </v>
      </c>
      <c r="V530" s="130" t="str">
        <f>IF(ABS(+V494+V515+V528-V529)&gt;$C$572,$C$573," ")</f>
        <v> </v>
      </c>
      <c r="W530" s="130" t="str">
        <f>IF(ABS(+W494+W515+W528-W529)&gt;$C$572,$C$573," ")</f>
        <v> </v>
      </c>
      <c r="X530" s="101"/>
    </row>
    <row r="531" spans="1:24" s="1" customFormat="1" ht="12.75">
      <c r="A531" s="32" t="s">
        <v>227</v>
      </c>
      <c r="C531" s="13" t="s">
        <v>228</v>
      </c>
      <c r="D531" s="29"/>
      <c r="E531" s="29"/>
      <c r="F531" s="29">
        <v>6843367.141000009</v>
      </c>
      <c r="G531" s="29">
        <v>-2942409.9959999975</v>
      </c>
      <c r="H531" s="29">
        <f>+F531-G531</f>
        <v>9785777.137000006</v>
      </c>
      <c r="I531" s="98">
        <f>IF(G531&lt;0,IF(H531=0,0,IF(OR(G531=0,F531=0),"N.M.",IF(ABS(H531/G531)&gt;=10,"N.M.",H531/(-G531)))),IF(H531=0,0,IF(OR(G531=0,F531=0),"N.M.",IF(ABS(H531/G531)&gt;=10,"N.M.",H531/G531))))</f>
        <v>3.3257694034152587</v>
      </c>
      <c r="J531" s="115"/>
      <c r="K531" s="29">
        <v>38714887.43300016</v>
      </c>
      <c r="L531" s="29">
        <v>20758333.340000093</v>
      </c>
      <c r="M531" s="29">
        <f>+K531-L531</f>
        <v>17956554.09300007</v>
      </c>
      <c r="N531" s="98">
        <f>IF(L531&lt;0,IF(M531=0,0,IF(OR(L531=0,K531=0),"N.M.",IF(ABS(M531/L531)&gt;=10,"N.M.",M531/(-L531)))),IF(M531=0,0,IF(OR(L531=0,K531=0),"N.M.",IF(ABS(M531/L531)&gt;=10,"N.M.",M531/L531))))</f>
        <v>0.8650286995054097</v>
      </c>
      <c r="O531" s="115"/>
      <c r="P531" s="29">
        <v>12645045.130000021</v>
      </c>
      <c r="Q531" s="29">
        <v>2127686.644000002</v>
      </c>
      <c r="R531" s="29">
        <f>+P531-Q531</f>
        <v>10517358.48600002</v>
      </c>
      <c r="S531" s="98">
        <f>IF(Q531&lt;0,IF(R531=0,0,IF(OR(Q531=0,P531=0),"N.M.",IF(ABS(R531/Q531)&gt;=10,"N.M.",R531/(-Q531)))),IF(R531=0,0,IF(OR(Q531=0,P531=0),"N.M.",IF(ABS(R531/Q531)&gt;=10,"N.M.",R531/Q531))))</f>
        <v>4.943095598996489</v>
      </c>
      <c r="T531" s="115"/>
      <c r="U531" s="29">
        <v>89680975.854</v>
      </c>
      <c r="V531" s="29">
        <v>48110578.22100015</v>
      </c>
      <c r="W531" s="29">
        <f>+U531-V531</f>
        <v>41570397.63299985</v>
      </c>
      <c r="X531" s="98">
        <f>IF(V531&lt;0,IF(W531=0,0,IF(OR(V531=0,U531=0),"N.M.",IF(ABS(W531/V531)&gt;=10,"N.M.",W531/(-V531)))),IF(W531=0,0,IF(OR(V531=0,U531=0),"N.M.",IF(ABS(W531/V531)&gt;=10,"N.M.",W531/V531))))</f>
        <v>0.8640594058554565</v>
      </c>
    </row>
    <row r="532" spans="4:24" s="1" customFormat="1" ht="5.25" customHeight="1">
      <c r="D532" s="35"/>
      <c r="E532" s="35"/>
      <c r="F532" s="130" t="str">
        <f>IF(ABS(F457+F529-F531)&gt;$C$572,$C$573," ")</f>
        <v> </v>
      </c>
      <c r="G532" s="130" t="str">
        <f>IF(ABS(G457+G529-G531)&gt;$C$572,$C$573," ")</f>
        <v> </v>
      </c>
      <c r="H532" s="130" t="str">
        <f>IF(ABS(H457+H529-H531)&gt;$C$572,$C$573," ")</f>
        <v> </v>
      </c>
      <c r="I532" s="101"/>
      <c r="J532" s="106"/>
      <c r="K532" s="130" t="str">
        <f>IF(ABS(K457+K529-K531)&gt;$C$572,$C$573," ")</f>
        <v> </v>
      </c>
      <c r="L532" s="130" t="str">
        <f>IF(ABS(L457+L529-L531)&gt;$C$572,$C$573," ")</f>
        <v> </v>
      </c>
      <c r="M532" s="130" t="str">
        <f>IF(ABS(M457+M529-M531)&gt;$C$572,$C$573," ")</f>
        <v> </v>
      </c>
      <c r="N532" s="101"/>
      <c r="O532" s="106"/>
      <c r="P532" s="130" t="str">
        <f>IF(ABS(P457+P529-P531)&gt;$C$572,$C$573," ")</f>
        <v> </v>
      </c>
      <c r="Q532" s="130" t="str">
        <f>IF(ABS(Q457+Q529-Q531)&gt;$C$572,$C$573," ")</f>
        <v> </v>
      </c>
      <c r="R532" s="130" t="str">
        <f>IF(ABS(R457+R529-R531)&gt;$C$572,$C$573," ")</f>
        <v> </v>
      </c>
      <c r="S532" s="101"/>
      <c r="T532" s="106"/>
      <c r="U532" s="130" t="str">
        <f>IF(ABS(U457+U529-U531)&gt;$C$572,$C$573," ")</f>
        <v> </v>
      </c>
      <c r="V532" s="130" t="str">
        <f>IF(ABS(V457+V529-V531)&gt;$C$572,$C$573," ")</f>
        <v> </v>
      </c>
      <c r="W532" s="130" t="str">
        <f>IF(ABS(W457+W529-W531)&gt;$C$572,$C$573," ")</f>
        <v> </v>
      </c>
      <c r="X532" s="101"/>
    </row>
    <row r="533" spans="4:24" s="1" customFormat="1" ht="5.25" customHeight="1" hidden="1" outlineLevel="1">
      <c r="D533" s="35"/>
      <c r="E533" s="35"/>
      <c r="F533" s="130"/>
      <c r="G533" s="130"/>
      <c r="H533" s="130"/>
      <c r="I533" s="101"/>
      <c r="J533" s="106"/>
      <c r="K533" s="130"/>
      <c r="L533" s="130"/>
      <c r="M533" s="130"/>
      <c r="N533" s="101"/>
      <c r="O533" s="106"/>
      <c r="P533" s="130"/>
      <c r="Q533" s="130"/>
      <c r="R533" s="130"/>
      <c r="S533" s="101"/>
      <c r="T533" s="106"/>
      <c r="U533" s="130"/>
      <c r="V533" s="130"/>
      <c r="W533" s="130"/>
      <c r="X533" s="101"/>
    </row>
    <row r="534" spans="1:24" s="14" customFormat="1" ht="12.75" hidden="1" outlineLevel="2">
      <c r="A534" s="14" t="s">
        <v>1388</v>
      </c>
      <c r="B534" s="14" t="s">
        <v>1389</v>
      </c>
      <c r="C534" s="54" t="s">
        <v>136</v>
      </c>
      <c r="D534" s="15"/>
      <c r="E534" s="15"/>
      <c r="F534" s="15">
        <v>2833225.52</v>
      </c>
      <c r="G534" s="15">
        <v>2833225.52</v>
      </c>
      <c r="H534" s="90">
        <f>(+F534-G534)</f>
        <v>0</v>
      </c>
      <c r="I534" s="103">
        <f aca="true" t="shared" si="200" ref="I534:I539">IF(G534&lt;0,IF(H534=0,0,IF(OR(G534=0,F534=0),"N.M.",IF(ABS(H534/G534)&gt;=10,"N.M.",H534/(-G534)))),IF(H534=0,0,IF(OR(G534=0,F534=0),"N.M.",IF(ABS(H534/G534)&gt;=10,"N.M.",H534/G534))))</f>
        <v>0</v>
      </c>
      <c r="J534" s="104"/>
      <c r="K534" s="15">
        <v>16999353.12</v>
      </c>
      <c r="L534" s="15">
        <v>16999353.12</v>
      </c>
      <c r="M534" s="90">
        <f>(+K534-L534)</f>
        <v>0</v>
      </c>
      <c r="N534" s="103">
        <f aca="true" t="shared" si="201" ref="N534:N539">IF(L534&lt;0,IF(M534=0,0,IF(OR(L534=0,K534=0),"N.M.",IF(ABS(M534/L534)&gt;=10,"N.M.",M534/(-L534)))),IF(M534=0,0,IF(OR(L534=0,K534=0),"N.M.",IF(ABS(M534/L534)&gt;=10,"N.M.",M534/L534))))</f>
        <v>0</v>
      </c>
      <c r="O534" s="104"/>
      <c r="P534" s="15">
        <v>8499676.56</v>
      </c>
      <c r="Q534" s="15">
        <v>8499676.56</v>
      </c>
      <c r="R534" s="90">
        <f>(+P534-Q534)</f>
        <v>0</v>
      </c>
      <c r="S534" s="103">
        <f aca="true" t="shared" si="202" ref="S534:S539">IF(Q534&lt;0,IF(R534=0,0,IF(OR(Q534=0,P534=0),"N.M.",IF(ABS(R534/Q534)&gt;=10,"N.M.",R534/(-Q534)))),IF(R534=0,0,IF(OR(Q534=0,P534=0),"N.M.",IF(ABS(R534/Q534)&gt;=10,"N.M.",R534/Q534))))</f>
        <v>0</v>
      </c>
      <c r="T534" s="104"/>
      <c r="U534" s="15">
        <v>33998706.24</v>
      </c>
      <c r="V534" s="15">
        <v>33998706.230000004</v>
      </c>
      <c r="W534" s="90">
        <f>(+U534-V534)</f>
        <v>0.009999997913837433</v>
      </c>
      <c r="X534" s="103">
        <f aca="true" t="shared" si="203" ref="X534:X539">IF(V534&lt;0,IF(W534=0,0,IF(OR(V534=0,U534=0),"N.M.",IF(ABS(W534/V534)&gt;=10,"N.M.",W534/(-V534)))),IF(W534=0,0,IF(OR(V534=0,U534=0),"N.M.",IF(ABS(W534/V534)&gt;=10,"N.M.",W534/V534))))</f>
        <v>2.9412877790665955E-10</v>
      </c>
    </row>
    <row r="535" spans="1:24" s="14" customFormat="1" ht="12.75" hidden="1" outlineLevel="2">
      <c r="A535" s="14" t="s">
        <v>1390</v>
      </c>
      <c r="B535" s="14" t="s">
        <v>1391</v>
      </c>
      <c r="C535" s="54" t="s">
        <v>137</v>
      </c>
      <c r="D535" s="15"/>
      <c r="E535" s="15"/>
      <c r="F535" s="15">
        <v>87500</v>
      </c>
      <c r="G535" s="15">
        <v>87500</v>
      </c>
      <c r="H535" s="90">
        <f>(+F535-G535)</f>
        <v>0</v>
      </c>
      <c r="I535" s="103">
        <f t="shared" si="200"/>
        <v>0</v>
      </c>
      <c r="J535" s="104"/>
      <c r="K535" s="15">
        <v>525000</v>
      </c>
      <c r="L535" s="15">
        <v>525000</v>
      </c>
      <c r="M535" s="90">
        <f>(+K535-L535)</f>
        <v>0</v>
      </c>
      <c r="N535" s="103">
        <f t="shared" si="201"/>
        <v>0</v>
      </c>
      <c r="O535" s="104"/>
      <c r="P535" s="15">
        <v>262500</v>
      </c>
      <c r="Q535" s="15">
        <v>262500</v>
      </c>
      <c r="R535" s="90">
        <f>(+P535-Q535)</f>
        <v>0</v>
      </c>
      <c r="S535" s="103">
        <f t="shared" si="202"/>
        <v>0</v>
      </c>
      <c r="T535" s="104"/>
      <c r="U535" s="15">
        <v>1050000</v>
      </c>
      <c r="V535" s="15">
        <v>1050000</v>
      </c>
      <c r="W535" s="90">
        <f>(+U535-V535)</f>
        <v>0</v>
      </c>
      <c r="X535" s="103">
        <f t="shared" si="203"/>
        <v>0</v>
      </c>
    </row>
    <row r="536" spans="1:24" s="13" customFormat="1" ht="12.75" collapsed="1">
      <c r="A536" s="13" t="s">
        <v>229</v>
      </c>
      <c r="C536" s="56" t="s">
        <v>269</v>
      </c>
      <c r="D536" s="29"/>
      <c r="E536" s="29"/>
      <c r="F536" s="29">
        <v>2920725.52</v>
      </c>
      <c r="G536" s="29">
        <v>2920725.52</v>
      </c>
      <c r="H536" s="29">
        <f>(+F536-G536)</f>
        <v>0</v>
      </c>
      <c r="I536" s="98">
        <f t="shared" si="200"/>
        <v>0</v>
      </c>
      <c r="J536" s="115"/>
      <c r="K536" s="29">
        <v>17524353.12</v>
      </c>
      <c r="L536" s="29">
        <v>17524353.12</v>
      </c>
      <c r="M536" s="29">
        <f>(+K536-L536)</f>
        <v>0</v>
      </c>
      <c r="N536" s="98">
        <f t="shared" si="201"/>
        <v>0</v>
      </c>
      <c r="O536" s="115"/>
      <c r="P536" s="29">
        <v>8762176.56</v>
      </c>
      <c r="Q536" s="29">
        <v>8762176.56</v>
      </c>
      <c r="R536" s="29">
        <f>(+P536-Q536)</f>
        <v>0</v>
      </c>
      <c r="S536" s="98">
        <f t="shared" si="202"/>
        <v>0</v>
      </c>
      <c r="T536" s="115"/>
      <c r="U536" s="29">
        <v>35048706.24</v>
      </c>
      <c r="V536" s="29">
        <v>35048706.230000004</v>
      </c>
      <c r="W536" s="29">
        <f>(+U536-V536)</f>
        <v>0.009999997913837433</v>
      </c>
      <c r="X536" s="98">
        <f t="shared" si="203"/>
        <v>2.8531717685139304E-10</v>
      </c>
    </row>
    <row r="537" spans="3:24" s="13" customFormat="1" ht="0.75" customHeight="1" hidden="1" outlineLevel="1">
      <c r="C537" s="56"/>
      <c r="D537" s="29"/>
      <c r="E537" s="29"/>
      <c r="F537" s="29"/>
      <c r="G537" s="29"/>
      <c r="H537" s="29"/>
      <c r="I537" s="98">
        <f t="shared" si="200"/>
        <v>0</v>
      </c>
      <c r="J537" s="115"/>
      <c r="K537" s="29"/>
      <c r="L537" s="29"/>
      <c r="M537" s="29"/>
      <c r="N537" s="98">
        <f t="shared" si="201"/>
        <v>0</v>
      </c>
      <c r="O537" s="115"/>
      <c r="P537" s="29"/>
      <c r="Q537" s="29"/>
      <c r="R537" s="29"/>
      <c r="S537" s="98">
        <f t="shared" si="202"/>
        <v>0</v>
      </c>
      <c r="T537" s="115"/>
      <c r="U537" s="29"/>
      <c r="V537" s="29"/>
      <c r="W537" s="29"/>
      <c r="X537" s="98">
        <f t="shared" si="203"/>
        <v>0</v>
      </c>
    </row>
    <row r="538" spans="1:24" s="14" customFormat="1" ht="12.75" hidden="1" outlineLevel="2">
      <c r="A538" s="14" t="s">
        <v>1392</v>
      </c>
      <c r="B538" s="14" t="s">
        <v>1393</v>
      </c>
      <c r="C538" s="54" t="s">
        <v>138</v>
      </c>
      <c r="D538" s="15"/>
      <c r="E538" s="15"/>
      <c r="F538" s="15">
        <v>7.08</v>
      </c>
      <c r="G538" s="15">
        <v>4259.4</v>
      </c>
      <c r="H538" s="90">
        <f>(+F538-G538)</f>
        <v>-4252.32</v>
      </c>
      <c r="I538" s="103">
        <f t="shared" si="200"/>
        <v>-0.9983377940555008</v>
      </c>
      <c r="J538" s="104"/>
      <c r="K538" s="15">
        <v>7.08</v>
      </c>
      <c r="L538" s="15">
        <v>5780.46</v>
      </c>
      <c r="M538" s="90">
        <f>(+K538-L538)</f>
        <v>-5773.38</v>
      </c>
      <c r="N538" s="103">
        <f t="shared" si="201"/>
        <v>-0.9987751839818977</v>
      </c>
      <c r="O538" s="104"/>
      <c r="P538" s="15">
        <v>7.08</v>
      </c>
      <c r="Q538" s="15">
        <v>4984.06</v>
      </c>
      <c r="R538" s="90">
        <f>(+P538-Q538)</f>
        <v>-4976.9800000000005</v>
      </c>
      <c r="S538" s="103">
        <f t="shared" si="202"/>
        <v>-0.9985794713546787</v>
      </c>
      <c r="T538" s="104"/>
      <c r="U538" s="15">
        <v>3803.15</v>
      </c>
      <c r="V538" s="15">
        <v>8538.89</v>
      </c>
      <c r="W538" s="90">
        <f>(+U538-V538)</f>
        <v>-4735.74</v>
      </c>
      <c r="X538" s="103">
        <f t="shared" si="203"/>
        <v>-0.554608385867484</v>
      </c>
    </row>
    <row r="539" spans="1:24" s="13" customFormat="1" ht="12.75" customHeight="1" collapsed="1">
      <c r="A539" s="13" t="s">
        <v>230</v>
      </c>
      <c r="C539" s="56" t="s">
        <v>270</v>
      </c>
      <c r="D539" s="29"/>
      <c r="E539" s="29"/>
      <c r="F539" s="29">
        <v>7.08</v>
      </c>
      <c r="G539" s="29">
        <v>4259.4</v>
      </c>
      <c r="H539" s="29">
        <f>(+F539-G539)</f>
        <v>-4252.32</v>
      </c>
      <c r="I539" s="98">
        <f t="shared" si="200"/>
        <v>-0.9983377940555008</v>
      </c>
      <c r="J539" s="115"/>
      <c r="K539" s="29">
        <v>7.08</v>
      </c>
      <c r="L539" s="29">
        <v>5780.46</v>
      </c>
      <c r="M539" s="29">
        <f>(+K539-L539)</f>
        <v>-5773.38</v>
      </c>
      <c r="N539" s="98">
        <f t="shared" si="201"/>
        <v>-0.9987751839818977</v>
      </c>
      <c r="O539" s="115"/>
      <c r="P539" s="29">
        <v>7.08</v>
      </c>
      <c r="Q539" s="29">
        <v>4984.06</v>
      </c>
      <c r="R539" s="29">
        <f>(+P539-Q539)</f>
        <v>-4976.9800000000005</v>
      </c>
      <c r="S539" s="98">
        <f t="shared" si="202"/>
        <v>-0.9985794713546787</v>
      </c>
      <c r="T539" s="115"/>
      <c r="U539" s="29">
        <v>3803.15</v>
      </c>
      <c r="V539" s="29">
        <v>8538.89</v>
      </c>
      <c r="W539" s="29">
        <f>(+U539-V539)</f>
        <v>-4735.74</v>
      </c>
      <c r="X539" s="98">
        <f t="shared" si="203"/>
        <v>-0.554608385867484</v>
      </c>
    </row>
    <row r="540" spans="3:24" s="13" customFormat="1" ht="0.75" customHeight="1" hidden="1" outlineLevel="1">
      <c r="C540" s="56"/>
      <c r="D540" s="29"/>
      <c r="E540" s="29"/>
      <c r="F540" s="29"/>
      <c r="G540" s="29"/>
      <c r="H540" s="29"/>
      <c r="I540" s="98"/>
      <c r="J540" s="115"/>
      <c r="K540" s="29"/>
      <c r="L540" s="29"/>
      <c r="M540" s="29"/>
      <c r="N540" s="98"/>
      <c r="O540" s="115"/>
      <c r="P540" s="29"/>
      <c r="Q540" s="29"/>
      <c r="R540" s="29"/>
      <c r="S540" s="98"/>
      <c r="T540" s="115"/>
      <c r="U540" s="29"/>
      <c r="V540" s="29"/>
      <c r="W540" s="29"/>
      <c r="X540" s="98"/>
    </row>
    <row r="541" spans="1:24" s="14" customFormat="1" ht="12.75" hidden="1" outlineLevel="2">
      <c r="A541" s="14" t="s">
        <v>1394</v>
      </c>
      <c r="B541" s="14" t="s">
        <v>1395</v>
      </c>
      <c r="C541" s="54" t="s">
        <v>139</v>
      </c>
      <c r="D541" s="15"/>
      <c r="E541" s="15"/>
      <c r="F541" s="15">
        <v>36148</v>
      </c>
      <c r="G541" s="15">
        <v>26168.39</v>
      </c>
      <c r="H541" s="90">
        <f>(+F541-G541)</f>
        <v>9979.61</v>
      </c>
      <c r="I541" s="103">
        <f>IF(G541&lt;0,IF(H541=0,0,IF(OR(G541=0,F541=0),"N.M.",IF(ABS(H541/G541)&gt;=10,"N.M.",H541/(-G541)))),IF(H541=0,0,IF(OR(G541=0,F541=0),"N.M.",IF(ABS(H541/G541)&gt;=10,"N.M.",H541/G541))))</f>
        <v>0.38136125302320856</v>
      </c>
      <c r="J541" s="104"/>
      <c r="K541" s="15">
        <v>294607.66000000003</v>
      </c>
      <c r="L541" s="15">
        <v>80838.51</v>
      </c>
      <c r="M541" s="90">
        <f>(+K541-L541)</f>
        <v>213769.15000000002</v>
      </c>
      <c r="N541" s="103">
        <f>IF(L541&lt;0,IF(M541=0,0,IF(OR(L541=0,K541=0),"N.M.",IF(ABS(M541/L541)&gt;=10,"N.M.",M541/(-L541)))),IF(M541=0,0,IF(OR(L541=0,K541=0),"N.M.",IF(ABS(M541/L541)&gt;=10,"N.M.",M541/L541))))</f>
        <v>2.6443974536393613</v>
      </c>
      <c r="O541" s="104"/>
      <c r="P541" s="15">
        <v>117654.43000000001</v>
      </c>
      <c r="Q541" s="15">
        <v>51263.840000000004</v>
      </c>
      <c r="R541" s="90">
        <f>(+P541-Q541)</f>
        <v>66390.59</v>
      </c>
      <c r="S541" s="103">
        <f>IF(Q541&lt;0,IF(R541=0,0,IF(OR(Q541=0,P541=0),"N.M.",IF(ABS(R541/Q541)&gt;=10,"N.M.",R541/(-Q541)))),IF(R541=0,0,IF(OR(Q541=0,P541=0),"N.M.",IF(ABS(R541/Q541)&gt;=10,"N.M.",R541/Q541))))</f>
        <v>1.2950764125356196</v>
      </c>
      <c r="T541" s="104"/>
      <c r="U541" s="15">
        <v>426989.13</v>
      </c>
      <c r="V541" s="15">
        <v>189477.28</v>
      </c>
      <c r="W541" s="90">
        <f>(+U541-V541)</f>
        <v>237511.85</v>
      </c>
      <c r="X541" s="103">
        <f>IF(V541&lt;0,IF(W541=0,0,IF(OR(V541=0,U541=0),"N.M.",IF(ABS(W541/V541)&gt;=10,"N.M.",W541/(-V541)))),IF(W541=0,0,IF(OR(V541=0,U541=0),"N.M.",IF(ABS(W541/V541)&gt;=10,"N.M.",W541/V541))))</f>
        <v>1.2535109750361626</v>
      </c>
    </row>
    <row r="542" spans="1:24" s="13" customFormat="1" ht="12.75" customHeight="1" collapsed="1">
      <c r="A542" s="13" t="s">
        <v>231</v>
      </c>
      <c r="C542" s="56" t="s">
        <v>271</v>
      </c>
      <c r="D542" s="29"/>
      <c r="E542" s="29"/>
      <c r="F542" s="29">
        <v>36148</v>
      </c>
      <c r="G542" s="29">
        <v>26168.39</v>
      </c>
      <c r="H542" s="29">
        <f>(+F542-G542)</f>
        <v>9979.61</v>
      </c>
      <c r="I542" s="98">
        <f>IF(G542&lt;0,IF(H542=0,0,IF(OR(G542=0,F542=0),"N.M.",IF(ABS(H542/G542)&gt;=10,"N.M.",H542/(-G542)))),IF(H542=0,0,IF(OR(G542=0,F542=0),"N.M.",IF(ABS(H542/G542)&gt;=10,"N.M.",H542/G542))))</f>
        <v>0.38136125302320856</v>
      </c>
      <c r="J542" s="115"/>
      <c r="K542" s="29">
        <v>294607.66000000003</v>
      </c>
      <c r="L542" s="29">
        <v>80838.51</v>
      </c>
      <c r="M542" s="29">
        <f>(+K542-L542)</f>
        <v>213769.15000000002</v>
      </c>
      <c r="N542" s="98">
        <f>IF(L542&lt;0,IF(M542=0,0,IF(OR(L542=0,K542=0),"N.M.",IF(ABS(M542/L542)&gt;=10,"N.M.",M542/(-L542)))),IF(M542=0,0,IF(OR(L542=0,K542=0),"N.M.",IF(ABS(M542/L542)&gt;=10,"N.M.",M542/L542))))</f>
        <v>2.6443974536393613</v>
      </c>
      <c r="O542" s="115"/>
      <c r="P542" s="29">
        <v>117654.43000000001</v>
      </c>
      <c r="Q542" s="29">
        <v>51263.840000000004</v>
      </c>
      <c r="R542" s="29">
        <f>(+P542-Q542)</f>
        <v>66390.59</v>
      </c>
      <c r="S542" s="98">
        <f>IF(Q542&lt;0,IF(R542=0,0,IF(OR(Q542=0,P542=0),"N.M.",IF(ABS(R542/Q542)&gt;=10,"N.M.",R542/(-Q542)))),IF(R542=0,0,IF(OR(Q542=0,P542=0),"N.M.",IF(ABS(R542/Q542)&gt;=10,"N.M.",R542/Q542))))</f>
        <v>1.2950764125356196</v>
      </c>
      <c r="T542" s="115"/>
      <c r="U542" s="29">
        <v>426989.13</v>
      </c>
      <c r="V542" s="29">
        <v>189477.28</v>
      </c>
      <c r="W542" s="29">
        <f>(+U542-V542)</f>
        <v>237511.85</v>
      </c>
      <c r="X542" s="98">
        <f>IF(V542&lt;0,IF(W542=0,0,IF(OR(V542=0,U542=0),"N.M.",IF(ABS(W542/V542)&gt;=10,"N.M.",W542/(-V542)))),IF(W542=0,0,IF(OR(V542=0,U542=0),"N.M.",IF(ABS(W542/V542)&gt;=10,"N.M.",W542/V542))))</f>
        <v>1.2535109750361626</v>
      </c>
    </row>
    <row r="543" spans="3:24" s="13" customFormat="1" ht="0.75" customHeight="1" hidden="1" outlineLevel="1">
      <c r="C543" s="56"/>
      <c r="D543" s="29"/>
      <c r="E543" s="29"/>
      <c r="F543" s="29"/>
      <c r="G543" s="29"/>
      <c r="H543" s="29"/>
      <c r="I543" s="98"/>
      <c r="J543" s="115"/>
      <c r="K543" s="29"/>
      <c r="L543" s="29"/>
      <c r="M543" s="29"/>
      <c r="N543" s="98"/>
      <c r="O543" s="115"/>
      <c r="P543" s="29"/>
      <c r="Q543" s="29"/>
      <c r="R543" s="29"/>
      <c r="S543" s="98"/>
      <c r="T543" s="115"/>
      <c r="U543" s="29"/>
      <c r="V543" s="29"/>
      <c r="W543" s="29"/>
      <c r="X543" s="98"/>
    </row>
    <row r="544" spans="1:24" s="14" customFormat="1" ht="12.75" hidden="1" outlineLevel="2">
      <c r="A544" s="14" t="s">
        <v>1396</v>
      </c>
      <c r="B544" s="14" t="s">
        <v>1397</v>
      </c>
      <c r="C544" s="54" t="s">
        <v>140</v>
      </c>
      <c r="D544" s="15"/>
      <c r="E544" s="15"/>
      <c r="F544" s="15">
        <v>39265.54</v>
      </c>
      <c r="G544" s="15">
        <v>39265.54</v>
      </c>
      <c r="H544" s="90">
        <f>(+F544-G544)</f>
        <v>0</v>
      </c>
      <c r="I544" s="103">
        <f>IF(G544&lt;0,IF(H544=0,0,IF(OR(G544=0,F544=0),"N.M.",IF(ABS(H544/G544)&gt;=10,"N.M.",H544/(-G544)))),IF(H544=0,0,IF(OR(G544=0,F544=0),"N.M.",IF(ABS(H544/G544)&gt;=10,"N.M.",H544/G544))))</f>
        <v>0</v>
      </c>
      <c r="J544" s="104"/>
      <c r="K544" s="15">
        <v>235593.24</v>
      </c>
      <c r="L544" s="15">
        <v>235593.24</v>
      </c>
      <c r="M544" s="90">
        <f>(+K544-L544)</f>
        <v>0</v>
      </c>
      <c r="N544" s="103">
        <f>IF(L544&lt;0,IF(M544=0,0,IF(OR(L544=0,K544=0),"N.M.",IF(ABS(M544/L544)&gt;=10,"N.M.",M544/(-L544)))),IF(M544=0,0,IF(OR(L544=0,K544=0),"N.M.",IF(ABS(M544/L544)&gt;=10,"N.M.",M544/L544))))</f>
        <v>0</v>
      </c>
      <c r="O544" s="104"/>
      <c r="P544" s="15">
        <v>117796.62</v>
      </c>
      <c r="Q544" s="15">
        <v>117796.62</v>
      </c>
      <c r="R544" s="90">
        <f>(+P544-Q544)</f>
        <v>0</v>
      </c>
      <c r="S544" s="103">
        <f>IF(Q544&lt;0,IF(R544=0,0,IF(OR(Q544=0,P544=0),"N.M.",IF(ABS(R544/Q544)&gt;=10,"N.M.",R544/(-Q544)))),IF(R544=0,0,IF(OR(Q544=0,P544=0),"N.M.",IF(ABS(R544/Q544)&gt;=10,"N.M.",R544/Q544))))</f>
        <v>0</v>
      </c>
      <c r="T544" s="104"/>
      <c r="U544" s="15">
        <v>471186.48</v>
      </c>
      <c r="V544" s="15">
        <v>472148.19</v>
      </c>
      <c r="W544" s="90">
        <f>(+U544-V544)</f>
        <v>-961.710000000021</v>
      </c>
      <c r="X544" s="103">
        <f>IF(V544&lt;0,IF(W544=0,0,IF(OR(V544=0,U544=0),"N.M.",IF(ABS(W544/V544)&gt;=10,"N.M.",W544/(-V544)))),IF(W544=0,0,IF(OR(V544=0,U544=0),"N.M.",IF(ABS(W544/V544)&gt;=10,"N.M.",W544/V544))))</f>
        <v>-0.002036881683269867</v>
      </c>
    </row>
    <row r="545" spans="1:24" s="13" customFormat="1" ht="12.75" collapsed="1">
      <c r="A545" s="13" t="s">
        <v>232</v>
      </c>
      <c r="C545" s="56" t="s">
        <v>285</v>
      </c>
      <c r="D545" s="29"/>
      <c r="E545" s="29"/>
      <c r="F545" s="29">
        <v>39265.54</v>
      </c>
      <c r="G545" s="29">
        <v>39265.54</v>
      </c>
      <c r="H545" s="29">
        <f>(+F545-G545)</f>
        <v>0</v>
      </c>
      <c r="I545" s="98">
        <f>IF(G545&lt;0,IF(H545=0,0,IF(OR(G545=0,F545=0),"N.M.",IF(ABS(H545/G545)&gt;=10,"N.M.",H545/(-G545)))),IF(H545=0,0,IF(OR(G545=0,F545=0),"N.M.",IF(ABS(H545/G545)&gt;=10,"N.M.",H545/G545))))</f>
        <v>0</v>
      </c>
      <c r="J545" s="115"/>
      <c r="K545" s="29">
        <v>235593.24</v>
      </c>
      <c r="L545" s="29">
        <v>235593.24</v>
      </c>
      <c r="M545" s="29">
        <f>(+K545-L545)</f>
        <v>0</v>
      </c>
      <c r="N545" s="98">
        <f>IF(L545&lt;0,IF(M545=0,0,IF(OR(L545=0,K545=0),"N.M.",IF(ABS(M545/L545)&gt;=10,"N.M.",M545/(-L545)))),IF(M545=0,0,IF(OR(L545=0,K545=0),"N.M.",IF(ABS(M545/L545)&gt;=10,"N.M.",M545/L545))))</f>
        <v>0</v>
      </c>
      <c r="O545" s="115"/>
      <c r="P545" s="29">
        <v>117796.62</v>
      </c>
      <c r="Q545" s="29">
        <v>117796.62</v>
      </c>
      <c r="R545" s="29">
        <f>(+P545-Q545)</f>
        <v>0</v>
      </c>
      <c r="S545" s="98">
        <f>IF(Q545&lt;0,IF(R545=0,0,IF(OR(Q545=0,P545=0),"N.M.",IF(ABS(R545/Q545)&gt;=10,"N.M.",R545/(-Q545)))),IF(R545=0,0,IF(OR(Q545=0,P545=0),"N.M.",IF(ABS(R545/Q545)&gt;=10,"N.M.",R545/Q545))))</f>
        <v>0</v>
      </c>
      <c r="T545" s="115"/>
      <c r="U545" s="29">
        <v>471186.48</v>
      </c>
      <c r="V545" s="29">
        <v>472148.19</v>
      </c>
      <c r="W545" s="29">
        <f>(+U545-V545)</f>
        <v>-961.710000000021</v>
      </c>
      <c r="X545" s="98">
        <f>IF(V545&lt;0,IF(W545=0,0,IF(OR(V545=0,U545=0),"N.M.",IF(ABS(W545/V545)&gt;=10,"N.M.",W545/(-V545)))),IF(W545=0,0,IF(OR(V545=0,U545=0),"N.M.",IF(ABS(W545/V545)&gt;=10,"N.M.",W545/V545))))</f>
        <v>-0.002036881683269867</v>
      </c>
    </row>
    <row r="546" spans="3:24" s="13" customFormat="1" ht="0.75" customHeight="1" hidden="1" outlineLevel="1">
      <c r="C546" s="56"/>
      <c r="D546" s="29"/>
      <c r="E546" s="29"/>
      <c r="F546" s="29"/>
      <c r="G546" s="29"/>
      <c r="H546" s="29"/>
      <c r="I546" s="98"/>
      <c r="J546" s="115"/>
      <c r="K546" s="29"/>
      <c r="L546" s="29"/>
      <c r="M546" s="29"/>
      <c r="N546" s="98"/>
      <c r="O546" s="115"/>
      <c r="P546" s="29"/>
      <c r="Q546" s="29"/>
      <c r="R546" s="29"/>
      <c r="S546" s="98"/>
      <c r="T546" s="115"/>
      <c r="U546" s="29"/>
      <c r="V546" s="29"/>
      <c r="W546" s="29"/>
      <c r="X546" s="98"/>
    </row>
    <row r="547" spans="1:24" s="14" customFormat="1" ht="12.75" hidden="1" outlineLevel="2">
      <c r="A547" s="14" t="s">
        <v>1398</v>
      </c>
      <c r="B547" s="14" t="s">
        <v>1399</v>
      </c>
      <c r="C547" s="54" t="s">
        <v>141</v>
      </c>
      <c r="D547" s="15"/>
      <c r="E547" s="15"/>
      <c r="F547" s="15">
        <v>2804.05</v>
      </c>
      <c r="G547" s="15">
        <v>2807.98</v>
      </c>
      <c r="H547" s="90">
        <f>(+F547-G547)</f>
        <v>-3.9299999999998363</v>
      </c>
      <c r="I547" s="103">
        <f>IF(G547&lt;0,IF(H547=0,0,IF(OR(G547=0,F547=0),"N.M.",IF(ABS(H547/G547)&gt;=10,"N.M.",H547/(-G547)))),IF(H547=0,0,IF(OR(G547=0,F547=0),"N.M.",IF(ABS(H547/G547)&gt;=10,"N.M.",H547/G547))))</f>
        <v>-0.0013995826181097573</v>
      </c>
      <c r="J547" s="104"/>
      <c r="K547" s="15">
        <v>16824.3</v>
      </c>
      <c r="L547" s="15">
        <v>16828.23</v>
      </c>
      <c r="M547" s="90">
        <f>(+K547-L547)</f>
        <v>-3.930000000000291</v>
      </c>
      <c r="N547" s="103">
        <f>IF(L547&lt;0,IF(M547=0,0,IF(OR(L547=0,K547=0),"N.M.",IF(ABS(M547/L547)&gt;=10,"N.M.",M547/(-L547)))),IF(M547=0,0,IF(OR(L547=0,K547=0),"N.M.",IF(ABS(M547/L547)&gt;=10,"N.M.",M547/L547))))</f>
        <v>-0.00023353614729536566</v>
      </c>
      <c r="O547" s="104"/>
      <c r="P547" s="15">
        <v>8412.15</v>
      </c>
      <c r="Q547" s="15">
        <v>8416.08</v>
      </c>
      <c r="R547" s="90">
        <f>(+P547-Q547)</f>
        <v>-3.930000000000291</v>
      </c>
      <c r="S547" s="103">
        <f>IF(Q547&lt;0,IF(R547=0,0,IF(OR(Q547=0,P547=0),"N.M.",IF(ABS(R547/Q547)&gt;=10,"N.M.",R547/(-Q547)))),IF(R547=0,0,IF(OR(Q547=0,P547=0),"N.M.",IF(ABS(R547/Q547)&gt;=10,"N.M.",R547/Q547))))</f>
        <v>-0.0004669632417943141</v>
      </c>
      <c r="T547" s="104"/>
      <c r="U547" s="15">
        <v>33644.67</v>
      </c>
      <c r="V547" s="15">
        <v>33652.53</v>
      </c>
      <c r="W547" s="90">
        <f>(+U547-V547)</f>
        <v>-7.860000000000582</v>
      </c>
      <c r="X547" s="103">
        <f>IF(V547&lt;0,IF(W547=0,0,IF(OR(V547=0,U547=0),"N.M.",IF(ABS(W547/V547)&gt;=10,"N.M.",W547/(-V547)))),IF(W547=0,0,IF(OR(V547=0,U547=0),"N.M.",IF(ABS(W547/V547)&gt;=10,"N.M.",W547/V547))))</f>
        <v>-0.000233563420045999</v>
      </c>
    </row>
    <row r="548" spans="1:24" s="13" customFormat="1" ht="12.75" collapsed="1">
      <c r="A548" s="13" t="s">
        <v>233</v>
      </c>
      <c r="C548" s="56" t="s">
        <v>272</v>
      </c>
      <c r="D548" s="29"/>
      <c r="E548" s="29"/>
      <c r="F548" s="29">
        <v>2804.05</v>
      </c>
      <c r="G548" s="29">
        <v>2807.98</v>
      </c>
      <c r="H548" s="29">
        <f>(+F548-G548)</f>
        <v>-3.9299999999998363</v>
      </c>
      <c r="I548" s="98">
        <f>IF(G548&lt;0,IF(H548=0,0,IF(OR(G548=0,F548=0),"N.M.",IF(ABS(H548/G548)&gt;=10,"N.M.",H548/(-G548)))),IF(H548=0,0,IF(OR(G548=0,F548=0),"N.M.",IF(ABS(H548/G548)&gt;=10,"N.M.",H548/G548))))</f>
        <v>-0.0013995826181097573</v>
      </c>
      <c r="J548" s="115"/>
      <c r="K548" s="29">
        <v>16824.3</v>
      </c>
      <c r="L548" s="29">
        <v>16828.23</v>
      </c>
      <c r="M548" s="29">
        <f>(+K548-L548)</f>
        <v>-3.930000000000291</v>
      </c>
      <c r="N548" s="98">
        <f>IF(L548&lt;0,IF(M548=0,0,IF(OR(L548=0,K548=0),"N.M.",IF(ABS(M548/L548)&gt;=10,"N.M.",M548/(-L548)))),IF(M548=0,0,IF(OR(L548=0,K548=0),"N.M.",IF(ABS(M548/L548)&gt;=10,"N.M.",M548/L548))))</f>
        <v>-0.00023353614729536566</v>
      </c>
      <c r="O548" s="115"/>
      <c r="P548" s="29">
        <v>8412.15</v>
      </c>
      <c r="Q548" s="29">
        <v>8416.08</v>
      </c>
      <c r="R548" s="29">
        <f>(+P548-Q548)</f>
        <v>-3.930000000000291</v>
      </c>
      <c r="S548" s="98">
        <f>IF(Q548&lt;0,IF(R548=0,0,IF(OR(Q548=0,P548=0),"N.M.",IF(ABS(R548/Q548)&gt;=10,"N.M.",R548/(-Q548)))),IF(R548=0,0,IF(OR(Q548=0,P548=0),"N.M.",IF(ABS(R548/Q548)&gt;=10,"N.M.",R548/Q548))))</f>
        <v>-0.0004669632417943141</v>
      </c>
      <c r="T548" s="115"/>
      <c r="U548" s="29">
        <v>33644.67</v>
      </c>
      <c r="V548" s="29">
        <v>33652.53</v>
      </c>
      <c r="W548" s="29">
        <f>(+U548-V548)</f>
        <v>-7.860000000000582</v>
      </c>
      <c r="X548" s="98">
        <f>IF(V548&lt;0,IF(W548=0,0,IF(OR(V548=0,U548=0),"N.M.",IF(ABS(W548/V548)&gt;=10,"N.M.",W548/(-V548)))),IF(W548=0,0,IF(OR(V548=0,U548=0),"N.M.",IF(ABS(W548/V548)&gt;=10,"N.M.",W548/V548))))</f>
        <v>-0.000233563420045999</v>
      </c>
    </row>
    <row r="549" spans="3:24" s="13" customFormat="1" ht="0.75" customHeight="1" hidden="1" outlineLevel="1">
      <c r="C549" s="56"/>
      <c r="D549" s="29"/>
      <c r="E549" s="29"/>
      <c r="F549" s="29"/>
      <c r="G549" s="29"/>
      <c r="H549" s="29"/>
      <c r="I549" s="98"/>
      <c r="J549" s="115"/>
      <c r="K549" s="29"/>
      <c r="L549" s="29"/>
      <c r="M549" s="29"/>
      <c r="N549" s="98"/>
      <c r="O549" s="115"/>
      <c r="P549" s="29"/>
      <c r="Q549" s="29"/>
      <c r="R549" s="29"/>
      <c r="S549" s="98"/>
      <c r="T549" s="115"/>
      <c r="U549" s="29"/>
      <c r="V549" s="29"/>
      <c r="W549" s="29"/>
      <c r="X549" s="98"/>
    </row>
    <row r="550" spans="1:24" s="13" customFormat="1" ht="12.75" collapsed="1">
      <c r="A550" s="13" t="s">
        <v>234</v>
      </c>
      <c r="C550" s="56" t="s">
        <v>273</v>
      </c>
      <c r="D550" s="29"/>
      <c r="E550" s="29"/>
      <c r="F550" s="29">
        <v>0</v>
      </c>
      <c r="G550" s="29">
        <v>0</v>
      </c>
      <c r="H550" s="29">
        <f>(+F550-G550)</f>
        <v>0</v>
      </c>
      <c r="I550" s="98">
        <f>IF(G550&lt;0,IF(H550=0,0,IF(OR(G550=0,F550=0),"N.M.",IF(ABS(H550/G550)&gt;=10,"N.M.",H550/(-G550)))),IF(H550=0,0,IF(OR(G550=0,F550=0),"N.M.",IF(ABS(H550/G550)&gt;=10,"N.M.",H550/G550))))</f>
        <v>0</v>
      </c>
      <c r="J550" s="115"/>
      <c r="K550" s="29">
        <v>0</v>
      </c>
      <c r="L550" s="29">
        <v>0</v>
      </c>
      <c r="M550" s="29">
        <f>(+K550-L550)</f>
        <v>0</v>
      </c>
      <c r="N550" s="98">
        <f>IF(L550&lt;0,IF(M550=0,0,IF(OR(L550=0,K550=0),"N.M.",IF(ABS(M550/L550)&gt;=10,"N.M.",M550/(-L550)))),IF(M550=0,0,IF(OR(L550=0,K550=0),"N.M.",IF(ABS(M550/L550)&gt;=10,"N.M.",M550/L550))))</f>
        <v>0</v>
      </c>
      <c r="O550" s="115"/>
      <c r="P550" s="29">
        <v>0</v>
      </c>
      <c r="Q550" s="29">
        <v>0</v>
      </c>
      <c r="R550" s="29">
        <f>(+P550-Q550)</f>
        <v>0</v>
      </c>
      <c r="S550" s="98">
        <f>IF(Q550&lt;0,IF(R550=0,0,IF(OR(Q550=0,P550=0),"N.M.",IF(ABS(R550/Q550)&gt;=10,"N.M.",R550/(-Q550)))),IF(R550=0,0,IF(OR(Q550=0,P550=0),"N.M.",IF(ABS(R550/Q550)&gt;=10,"N.M.",R550/Q550))))</f>
        <v>0</v>
      </c>
      <c r="T550" s="115"/>
      <c r="U550" s="29">
        <v>0</v>
      </c>
      <c r="V550" s="29">
        <v>0</v>
      </c>
      <c r="W550" s="29">
        <f>(+U550-V550)</f>
        <v>0</v>
      </c>
      <c r="X550" s="98">
        <f>IF(V550&lt;0,IF(W550=0,0,IF(OR(V550=0,U550=0),"N.M.",IF(ABS(W550/V550)&gt;=10,"N.M.",W550/(-V550)))),IF(W550=0,0,IF(OR(V550=0,U550=0),"N.M.",IF(ABS(W550/V550)&gt;=10,"N.M.",W550/V550))))</f>
        <v>0</v>
      </c>
    </row>
    <row r="551" spans="3:24" s="13" customFormat="1" ht="0.75" customHeight="1" hidden="1" outlineLevel="1">
      <c r="C551" s="56"/>
      <c r="D551" s="29"/>
      <c r="E551" s="29"/>
      <c r="F551" s="29"/>
      <c r="G551" s="29"/>
      <c r="H551" s="29"/>
      <c r="I551" s="98"/>
      <c r="J551" s="115"/>
      <c r="K551" s="29"/>
      <c r="L551" s="29"/>
      <c r="M551" s="29"/>
      <c r="N551" s="98"/>
      <c r="O551" s="115"/>
      <c r="P551" s="29"/>
      <c r="Q551" s="29"/>
      <c r="R551" s="29"/>
      <c r="S551" s="98"/>
      <c r="T551" s="115"/>
      <c r="U551" s="29"/>
      <c r="V551" s="29"/>
      <c r="W551" s="29"/>
      <c r="X551" s="98"/>
    </row>
    <row r="552" spans="1:24" s="14" customFormat="1" ht="12.75" hidden="1" outlineLevel="2">
      <c r="A552" s="14" t="s">
        <v>1400</v>
      </c>
      <c r="B552" s="14" t="s">
        <v>1401</v>
      </c>
      <c r="C552" s="54" t="s">
        <v>142</v>
      </c>
      <c r="D552" s="15"/>
      <c r="E552" s="15"/>
      <c r="F552" s="15">
        <v>642.2</v>
      </c>
      <c r="G552" s="15">
        <v>4312.45</v>
      </c>
      <c r="H552" s="90">
        <f aca="true" t="shared" si="204" ref="H552:H557">(+F552-G552)</f>
        <v>-3670.25</v>
      </c>
      <c r="I552" s="103">
        <f aca="true" t="shared" si="205" ref="I552:I557">IF(G552&lt;0,IF(H552=0,0,IF(OR(G552=0,F552=0),"N.M.",IF(ABS(H552/G552)&gt;=10,"N.M.",H552/(-G552)))),IF(H552=0,0,IF(OR(G552=0,F552=0),"N.M.",IF(ABS(H552/G552)&gt;=10,"N.M.",H552/G552))))</f>
        <v>-0.8510823313893495</v>
      </c>
      <c r="J552" s="104"/>
      <c r="K552" s="15">
        <v>5256.59</v>
      </c>
      <c r="L552" s="15">
        <v>243391.55000000002</v>
      </c>
      <c r="M552" s="90">
        <f aca="true" t="shared" si="206" ref="M552:M557">(+K552-L552)</f>
        <v>-238134.96000000002</v>
      </c>
      <c r="N552" s="103">
        <f aca="true" t="shared" si="207" ref="N552:N557">IF(L552&lt;0,IF(M552=0,0,IF(OR(L552=0,K552=0),"N.M.",IF(ABS(M552/L552)&gt;=10,"N.M.",M552/(-L552)))),IF(M552=0,0,IF(OR(L552=0,K552=0),"N.M.",IF(ABS(M552/L552)&gt;=10,"N.M.",M552/L552))))</f>
        <v>-0.9784027424123803</v>
      </c>
      <c r="O552" s="104"/>
      <c r="P552" s="15">
        <v>2219.11</v>
      </c>
      <c r="Q552" s="15">
        <v>124538.67</v>
      </c>
      <c r="R552" s="90">
        <f aca="true" t="shared" si="208" ref="R552:R557">(+P552-Q552)</f>
        <v>-122319.56</v>
      </c>
      <c r="S552" s="103">
        <f aca="true" t="shared" si="209" ref="S552:S557">IF(Q552&lt;0,IF(R552=0,0,IF(OR(Q552=0,P552=0),"N.M.",IF(ABS(R552/Q552)&gt;=10,"N.M.",R552/(-Q552)))),IF(R552=0,0,IF(OR(Q552=0,P552=0),"N.M.",IF(ABS(R552/Q552)&gt;=10,"N.M.",R552/Q552))))</f>
        <v>-0.9821813578063745</v>
      </c>
      <c r="T552" s="104"/>
      <c r="U552" s="15">
        <v>-211343.29</v>
      </c>
      <c r="V552" s="15">
        <v>1189813.66</v>
      </c>
      <c r="W552" s="90">
        <f aca="true" t="shared" si="210" ref="W552:W557">(+U552-V552)</f>
        <v>-1401156.95</v>
      </c>
      <c r="X552" s="103">
        <f aca="true" t="shared" si="211" ref="X552:X557">IF(V552&lt;0,IF(W552=0,0,IF(OR(V552=0,U552=0),"N.M.",IF(ABS(W552/V552)&gt;=10,"N.M.",W552/(-V552)))),IF(W552=0,0,IF(OR(V552=0,U552=0),"N.M.",IF(ABS(W552/V552)&gt;=10,"N.M.",W552/V552))))</f>
        <v>-1.1776272176939035</v>
      </c>
    </row>
    <row r="553" spans="1:24" s="14" customFormat="1" ht="12.75" hidden="1" outlineLevel="2">
      <c r="A553" s="14" t="s">
        <v>1402</v>
      </c>
      <c r="B553" s="14" t="s">
        <v>1403</v>
      </c>
      <c r="C553" s="54" t="s">
        <v>143</v>
      </c>
      <c r="D553" s="15"/>
      <c r="E553" s="15"/>
      <c r="F553" s="15">
        <v>101484.44</v>
      </c>
      <c r="G553" s="15">
        <v>91728.24</v>
      </c>
      <c r="H553" s="90">
        <f t="shared" si="204"/>
        <v>9756.199999999997</v>
      </c>
      <c r="I553" s="103">
        <f t="shared" si="205"/>
        <v>0.1063598298626464</v>
      </c>
      <c r="J553" s="104"/>
      <c r="K553" s="15">
        <v>593690.5700000001</v>
      </c>
      <c r="L553" s="15">
        <v>542668.5</v>
      </c>
      <c r="M553" s="90">
        <f t="shared" si="206"/>
        <v>51022.070000000065</v>
      </c>
      <c r="N553" s="103">
        <f t="shared" si="207"/>
        <v>0.09402069587602757</v>
      </c>
      <c r="O553" s="104"/>
      <c r="P553" s="15">
        <v>303326.85000000003</v>
      </c>
      <c r="Q553" s="15">
        <v>276210.93</v>
      </c>
      <c r="R553" s="90">
        <f t="shared" si="208"/>
        <v>27115.920000000042</v>
      </c>
      <c r="S553" s="103">
        <f t="shared" si="209"/>
        <v>0.09817106079038959</v>
      </c>
      <c r="T553" s="104"/>
      <c r="U553" s="15">
        <v>1166275.4500000002</v>
      </c>
      <c r="V553" s="15">
        <v>1067469.8399999999</v>
      </c>
      <c r="W553" s="90">
        <f t="shared" si="210"/>
        <v>98805.61000000034</v>
      </c>
      <c r="X553" s="103">
        <f t="shared" si="211"/>
        <v>0.09256056358463519</v>
      </c>
    </row>
    <row r="554" spans="1:24" s="14" customFormat="1" ht="12.75" hidden="1" outlineLevel="2">
      <c r="A554" s="14" t="s">
        <v>1404</v>
      </c>
      <c r="B554" s="14" t="s">
        <v>1405</v>
      </c>
      <c r="C554" s="54" t="s">
        <v>144</v>
      </c>
      <c r="D554" s="15"/>
      <c r="E554" s="15"/>
      <c r="F554" s="15">
        <v>45991</v>
      </c>
      <c r="G554" s="15">
        <v>0</v>
      </c>
      <c r="H554" s="90">
        <f t="shared" si="204"/>
        <v>45991</v>
      </c>
      <c r="I554" s="103" t="str">
        <f t="shared" si="205"/>
        <v>N.M.</v>
      </c>
      <c r="J554" s="104"/>
      <c r="K554" s="15">
        <v>41434</v>
      </c>
      <c r="L554" s="15">
        <v>0</v>
      </c>
      <c r="M554" s="90">
        <f t="shared" si="206"/>
        <v>41434</v>
      </c>
      <c r="N554" s="103" t="str">
        <f t="shared" si="207"/>
        <v>N.M.</v>
      </c>
      <c r="O554" s="104"/>
      <c r="P554" s="15">
        <v>45991</v>
      </c>
      <c r="Q554" s="15">
        <v>0</v>
      </c>
      <c r="R554" s="90">
        <f t="shared" si="208"/>
        <v>45991</v>
      </c>
      <c r="S554" s="103" t="str">
        <f t="shared" si="209"/>
        <v>N.M.</v>
      </c>
      <c r="T554" s="104"/>
      <c r="U554" s="15">
        <v>405458</v>
      </c>
      <c r="V554" s="15">
        <v>0</v>
      </c>
      <c r="W554" s="90">
        <f t="shared" si="210"/>
        <v>405458</v>
      </c>
      <c r="X554" s="103" t="str">
        <f t="shared" si="211"/>
        <v>N.M.</v>
      </c>
    </row>
    <row r="555" spans="1:24" s="14" customFormat="1" ht="12.75" hidden="1" outlineLevel="2">
      <c r="A555" s="14" t="s">
        <v>1406</v>
      </c>
      <c r="B555" s="14" t="s">
        <v>1407</v>
      </c>
      <c r="C555" s="54" t="s">
        <v>145</v>
      </c>
      <c r="D555" s="15"/>
      <c r="E555" s="15"/>
      <c r="F555" s="15">
        <v>20299</v>
      </c>
      <c r="G555" s="15">
        <v>0</v>
      </c>
      <c r="H555" s="90">
        <f t="shared" si="204"/>
        <v>20299</v>
      </c>
      <c r="I555" s="103" t="str">
        <f t="shared" si="205"/>
        <v>N.M.</v>
      </c>
      <c r="J555" s="104"/>
      <c r="K555" s="15">
        <v>39087</v>
      </c>
      <c r="L555" s="15">
        <v>0</v>
      </c>
      <c r="M555" s="90">
        <f t="shared" si="206"/>
        <v>39087</v>
      </c>
      <c r="N555" s="103" t="str">
        <f t="shared" si="207"/>
        <v>N.M.</v>
      </c>
      <c r="O555" s="104"/>
      <c r="P555" s="15">
        <v>20299</v>
      </c>
      <c r="Q555" s="15">
        <v>0</v>
      </c>
      <c r="R555" s="90">
        <f t="shared" si="208"/>
        <v>20299</v>
      </c>
      <c r="S555" s="103" t="str">
        <f t="shared" si="209"/>
        <v>N.M.</v>
      </c>
      <c r="T555" s="104"/>
      <c r="U555" s="15">
        <v>-206531</v>
      </c>
      <c r="V555" s="15">
        <v>0</v>
      </c>
      <c r="W555" s="90">
        <f t="shared" si="210"/>
        <v>-206531</v>
      </c>
      <c r="X555" s="103" t="str">
        <f t="shared" si="211"/>
        <v>N.M.</v>
      </c>
    </row>
    <row r="556" spans="1:24" s="13" customFormat="1" ht="12.75" collapsed="1">
      <c r="A556" s="13" t="s">
        <v>235</v>
      </c>
      <c r="C556" s="56" t="s">
        <v>274</v>
      </c>
      <c r="D556" s="29"/>
      <c r="E556" s="29"/>
      <c r="F556" s="129">
        <v>168416.64</v>
      </c>
      <c r="G556" s="129">
        <v>96040.69</v>
      </c>
      <c r="H556" s="129">
        <f t="shared" si="204"/>
        <v>72375.95000000001</v>
      </c>
      <c r="I556" s="99">
        <f t="shared" si="205"/>
        <v>0.7535967307190318</v>
      </c>
      <c r="J556" s="115"/>
      <c r="K556" s="129">
        <v>679468.16</v>
      </c>
      <c r="L556" s="129">
        <v>786060.05</v>
      </c>
      <c r="M556" s="129">
        <f t="shared" si="206"/>
        <v>-106591.89000000001</v>
      </c>
      <c r="N556" s="99">
        <f t="shared" si="207"/>
        <v>-0.13560273162336645</v>
      </c>
      <c r="O556" s="115"/>
      <c r="P556" s="129">
        <v>371835.96</v>
      </c>
      <c r="Q556" s="129">
        <v>400749.6</v>
      </c>
      <c r="R556" s="129">
        <f t="shared" si="208"/>
        <v>-28913.639999999956</v>
      </c>
      <c r="S556" s="99">
        <f t="shared" si="209"/>
        <v>-0.07214889297456556</v>
      </c>
      <c r="T556" s="115"/>
      <c r="U556" s="129">
        <v>1153859.1600000001</v>
      </c>
      <c r="V556" s="129">
        <v>2257283.5</v>
      </c>
      <c r="W556" s="129">
        <f t="shared" si="210"/>
        <v>-1103424.3399999999</v>
      </c>
      <c r="X556" s="99">
        <f t="shared" si="211"/>
        <v>-0.48882842584903485</v>
      </c>
    </row>
    <row r="557" spans="1:24" s="1" customFormat="1" ht="12.75">
      <c r="A557" s="32" t="s">
        <v>236</v>
      </c>
      <c r="C557" s="52" t="s">
        <v>281</v>
      </c>
      <c r="D557" s="29"/>
      <c r="E557" s="29"/>
      <c r="F557" s="29">
        <v>3167366.83</v>
      </c>
      <c r="G557" s="29">
        <v>3089267.52</v>
      </c>
      <c r="H557" s="29">
        <f t="shared" si="204"/>
        <v>78099.31000000006</v>
      </c>
      <c r="I557" s="98">
        <f t="shared" si="205"/>
        <v>0.025280850393947125</v>
      </c>
      <c r="J557" s="115"/>
      <c r="K557" s="29">
        <v>18750853.56</v>
      </c>
      <c r="L557" s="29">
        <v>18649453.610000003</v>
      </c>
      <c r="M557" s="29">
        <f t="shared" si="206"/>
        <v>101399.94999999553</v>
      </c>
      <c r="N557" s="98">
        <f t="shared" si="207"/>
        <v>0.0054371539306451305</v>
      </c>
      <c r="O557" s="115"/>
      <c r="P557" s="29">
        <v>9377882.8</v>
      </c>
      <c r="Q557" s="29">
        <v>9345386.76</v>
      </c>
      <c r="R557" s="29">
        <f t="shared" si="208"/>
        <v>32496.04000000097</v>
      </c>
      <c r="S557" s="98">
        <f t="shared" si="209"/>
        <v>0.0034772279451386738</v>
      </c>
      <c r="T557" s="115"/>
      <c r="U557" s="29">
        <v>37138188.82999999</v>
      </c>
      <c r="V557" s="29">
        <v>38009806.61999999</v>
      </c>
      <c r="W557" s="29">
        <f t="shared" si="210"/>
        <v>-871617.7899999991</v>
      </c>
      <c r="X557" s="98">
        <f t="shared" si="211"/>
        <v>-0.02293139238286394</v>
      </c>
    </row>
    <row r="558" spans="1:24" s="1" customFormat="1" ht="0.75" customHeight="1" hidden="1" outlineLevel="1">
      <c r="A558" s="32"/>
      <c r="C558" s="52"/>
      <c r="D558" s="29"/>
      <c r="E558" s="29"/>
      <c r="F558" s="29"/>
      <c r="G558" s="29"/>
      <c r="H558" s="29"/>
      <c r="I558" s="98"/>
      <c r="J558" s="115"/>
      <c r="K558" s="29"/>
      <c r="L558" s="29"/>
      <c r="M558" s="29"/>
      <c r="N558" s="98"/>
      <c r="O558" s="115"/>
      <c r="P558" s="29"/>
      <c r="Q558" s="29"/>
      <c r="R558" s="29"/>
      <c r="S558" s="98"/>
      <c r="T558" s="115"/>
      <c r="U558" s="29"/>
      <c r="V558" s="29"/>
      <c r="W558" s="29"/>
      <c r="X558" s="98"/>
    </row>
    <row r="559" spans="1:24" s="14" customFormat="1" ht="12.75" hidden="1" outlineLevel="2">
      <c r="A559" s="14" t="s">
        <v>1408</v>
      </c>
      <c r="B559" s="14" t="s">
        <v>1409</v>
      </c>
      <c r="C559" s="54" t="s">
        <v>146</v>
      </c>
      <c r="D559" s="15"/>
      <c r="E559" s="15"/>
      <c r="F559" s="15">
        <v>-64778.35</v>
      </c>
      <c r="G559" s="15">
        <v>-45611.25</v>
      </c>
      <c r="H559" s="90">
        <f>(+F559-G559)</f>
        <v>-19167.1</v>
      </c>
      <c r="I559" s="103">
        <f>IF(G559&lt;0,IF(H559=0,0,IF(OR(G559=0,F559=0),"N.M.",IF(ABS(H559/G559)&gt;=10,"N.M.",H559/(-G559)))),IF(H559=0,0,IF(OR(G559=0,F559=0),"N.M.",IF(ABS(H559/G559)&gt;=10,"N.M.",H559/G559))))</f>
        <v>-0.4202274658116144</v>
      </c>
      <c r="J559" s="104"/>
      <c r="K559" s="15">
        <v>-377971.95</v>
      </c>
      <c r="L559" s="15">
        <v>-337396.56</v>
      </c>
      <c r="M559" s="90">
        <f>(+K559-L559)</f>
        <v>-40575.390000000014</v>
      </c>
      <c r="N559" s="103">
        <f>IF(L559&lt;0,IF(M559=0,0,IF(OR(L559=0,K559=0),"N.M.",IF(ABS(M559/L559)&gt;=10,"N.M.",M559/(-L559)))),IF(M559=0,0,IF(OR(L559=0,K559=0),"N.M.",IF(ABS(M559/L559)&gt;=10,"N.M.",M559/L559))))</f>
        <v>-0.12026023620394949</v>
      </c>
      <c r="O559" s="104"/>
      <c r="P559" s="15">
        <v>-204622.25</v>
      </c>
      <c r="Q559" s="15">
        <v>-172806.99</v>
      </c>
      <c r="R559" s="90">
        <f>(+P559-Q559)</f>
        <v>-31815.26000000001</v>
      </c>
      <c r="S559" s="103">
        <f>IF(Q559&lt;0,IF(R559=0,0,IF(OR(Q559=0,P559=0),"N.M.",IF(ABS(R559/Q559)&gt;=10,"N.M.",R559/(-Q559)))),IF(R559=0,0,IF(OR(Q559=0,P559=0),"N.M.",IF(ABS(R559/Q559)&gt;=10,"N.M.",R559/Q559))))</f>
        <v>-0.18410864051274783</v>
      </c>
      <c r="T559" s="104"/>
      <c r="U559" s="15">
        <v>-634817.61</v>
      </c>
      <c r="V559" s="15">
        <v>-618880.0900000001</v>
      </c>
      <c r="W559" s="90">
        <f>(+U559-V559)</f>
        <v>-15937.519999999902</v>
      </c>
      <c r="X559" s="103">
        <f>IF(V559&lt;0,IF(W559=0,0,IF(OR(V559=0,U559=0),"N.M.",IF(ABS(W559/V559)&gt;=10,"N.M.",W559/(-V559)))),IF(W559=0,0,IF(OR(V559=0,U559=0),"N.M.",IF(ABS(W559/V559)&gt;=10,"N.M.",W559/V559))))</f>
        <v>-0.02575219377311023</v>
      </c>
    </row>
    <row r="560" spans="1:24" s="1" customFormat="1" ht="12.75" collapsed="1">
      <c r="A560" s="1" t="s">
        <v>237</v>
      </c>
      <c r="C560" s="52" t="s">
        <v>282</v>
      </c>
      <c r="D560" s="35"/>
      <c r="E560" s="35"/>
      <c r="F560" s="128">
        <v>-64778.35</v>
      </c>
      <c r="G560" s="128">
        <v>-45611.25</v>
      </c>
      <c r="H560" s="128">
        <f>(+F560-G560)</f>
        <v>-19167.1</v>
      </c>
      <c r="I560" s="96">
        <f>IF(G560&lt;0,IF(H560=0,0,IF(OR(G560=0,F560=0),"N.M.",IF(ABS(H560/G560)&gt;=10,"N.M.",H560/(-G560)))),IF(H560=0,0,IF(OR(G560=0,F560=0),"N.M.",IF(ABS(H560/G560)&gt;=10,"N.M.",H560/G560))))</f>
        <v>-0.4202274658116144</v>
      </c>
      <c r="J560" s="115"/>
      <c r="K560" s="128">
        <v>-377971.95</v>
      </c>
      <c r="L560" s="128">
        <v>-337396.56</v>
      </c>
      <c r="M560" s="128">
        <f>(+K560-L560)</f>
        <v>-40575.390000000014</v>
      </c>
      <c r="N560" s="96">
        <f>IF(L560&lt;0,IF(M560=0,0,IF(OR(L560=0,K560=0),"N.M.",IF(ABS(M560/L560)&gt;=10,"N.M.",M560/(-L560)))),IF(M560=0,0,IF(OR(L560=0,K560=0),"N.M.",IF(ABS(M560/L560)&gt;=10,"N.M.",M560/L560))))</f>
        <v>-0.12026023620394949</v>
      </c>
      <c r="O560" s="115"/>
      <c r="P560" s="128">
        <v>-204622.25</v>
      </c>
      <c r="Q560" s="128">
        <v>-172806.99</v>
      </c>
      <c r="R560" s="128">
        <f>(+P560-Q560)</f>
        <v>-31815.26000000001</v>
      </c>
      <c r="S560" s="96">
        <f>IF(Q560&lt;0,IF(R560=0,0,IF(OR(Q560=0,P560=0),"N.M.",IF(ABS(R560/Q560)&gt;=10,"N.M.",R560/(-Q560)))),IF(R560=0,0,IF(OR(Q560=0,P560=0),"N.M.",IF(ABS(R560/Q560)&gt;=10,"N.M.",R560/Q560))))</f>
        <v>-0.18410864051274783</v>
      </c>
      <c r="T560" s="115"/>
      <c r="U560" s="128">
        <v>-634817.61</v>
      </c>
      <c r="V560" s="128">
        <v>-618880.0900000001</v>
      </c>
      <c r="W560" s="128">
        <f>(+U560-V560)</f>
        <v>-15937.519999999902</v>
      </c>
      <c r="X560" s="96">
        <f>IF(V560&lt;0,IF(W560=0,0,IF(OR(V560=0,U560=0),"N.M.",IF(ABS(W560/V560)&gt;=10,"N.M.",W560/(-V560)))),IF(W560=0,0,IF(OR(V560=0,U560=0),"N.M.",IF(ABS(W560/V560)&gt;=10,"N.M.",W560/V560))))</f>
        <v>-0.02575219377311023</v>
      </c>
    </row>
    <row r="561" spans="1:24" s="1" customFormat="1" ht="12.75">
      <c r="A561" s="32" t="s">
        <v>238</v>
      </c>
      <c r="C561" s="51" t="s">
        <v>283</v>
      </c>
      <c r="D561" s="29"/>
      <c r="E561" s="29"/>
      <c r="F561" s="29">
        <v>3102588.48</v>
      </c>
      <c r="G561" s="29">
        <v>3043656.27</v>
      </c>
      <c r="H561" s="29">
        <f>(+F561-G561)</f>
        <v>58932.20999999996</v>
      </c>
      <c r="I561" s="98">
        <f>IF(G561&lt;0,IF(H561=0,0,IF(OR(G561=0,F561=0),"N.M.",IF(ABS(H561/G561)&gt;=10,"N.M.",H561/(-G561)))),IF(H561=0,0,IF(OR(G561=0,F561=0),"N.M.",IF(ABS(H561/G561)&gt;=10,"N.M.",H561/G561))))</f>
        <v>0.019362307952073696</v>
      </c>
      <c r="J561" s="115"/>
      <c r="K561" s="29">
        <v>18372881.61</v>
      </c>
      <c r="L561" s="29">
        <v>18312057.050000004</v>
      </c>
      <c r="M561" s="29">
        <f>(+K561-L561)</f>
        <v>60824.55999999493</v>
      </c>
      <c r="N561" s="98">
        <f>IF(L561&lt;0,IF(M561=0,0,IF(OR(L561=0,K561=0),"N.M.",IF(ABS(M561/L561)&gt;=10,"N.M.",M561/(-L561)))),IF(M561=0,0,IF(OR(L561=0,K561=0),"N.M.",IF(ABS(M561/L561)&gt;=10,"N.M.",M561/L561))))</f>
        <v>0.003321558022341074</v>
      </c>
      <c r="O561" s="115"/>
      <c r="P561" s="29">
        <v>9173260.55</v>
      </c>
      <c r="Q561" s="29">
        <v>9172579.77</v>
      </c>
      <c r="R561" s="29">
        <f>(+P561-Q561)</f>
        <v>680.7800000011921</v>
      </c>
      <c r="S561" s="98">
        <f>IF(Q561&lt;0,IF(R561=0,0,IF(OR(Q561=0,P561=0),"N.M.",IF(ABS(R561/Q561)&gt;=10,"N.M.",R561/(-Q561)))),IF(R561=0,0,IF(OR(Q561=0,P561=0),"N.M.",IF(ABS(R561/Q561)&gt;=10,"N.M.",R561/Q561))))</f>
        <v>7.42190329298376E-05</v>
      </c>
      <c r="T561" s="115"/>
      <c r="U561" s="29">
        <v>36503371.21999999</v>
      </c>
      <c r="V561" s="29">
        <v>37390926.529999994</v>
      </c>
      <c r="W561" s="29">
        <f>(+U561-V561)</f>
        <v>-887555.3100000024</v>
      </c>
      <c r="X561" s="98">
        <f>IF(V561&lt;0,IF(W561=0,0,IF(OR(V561=0,U561=0),"N.M.",IF(ABS(W561/V561)&gt;=10,"N.M.",W561/(-V561)))),IF(W561=0,0,IF(OR(V561=0,U561=0),"N.M.",IF(ABS(W561/V561)&gt;=10,"N.M.",W561/V561))))</f>
        <v>-0.023737184187930915</v>
      </c>
    </row>
    <row r="562" spans="3:24" s="1" customFormat="1" ht="5.25" customHeight="1">
      <c r="C562" s="57"/>
      <c r="D562" s="35"/>
      <c r="E562" s="35"/>
      <c r="F562" s="130" t="str">
        <f>IF(ABS(F536+F539+F542+F545+F548+F550+F556+F557+F560-F557-F561)&gt;$C$572,$C$573," ")</f>
        <v> </v>
      </c>
      <c r="G562" s="130" t="str">
        <f>IF(ABS(G536+G539+G542+G545+G548+G550+G556+G557+G560-G557-G561)&gt;$C$572,$C$573," ")</f>
        <v> </v>
      </c>
      <c r="H562" s="130" t="str">
        <f>IF(ABS(H536+H539+H542+H545+H548+H550+H556+H557+H560-H557-H561)&gt;$C$572,$C$573," ")</f>
        <v> </v>
      </c>
      <c r="I562" s="101"/>
      <c r="J562" s="106"/>
      <c r="K562" s="130" t="str">
        <f>IF(ABS(K536+K539+K542+K545+K548+K550+K556+K557+K560-K557-K561)&gt;$C$572,$C$573," ")</f>
        <v> </v>
      </c>
      <c r="L562" s="130" t="str">
        <f>IF(ABS(L536+L539+L542+L545+L548+L550+L556+L557+L560-L557-L561)&gt;$C$572,$C$573," ")</f>
        <v> </v>
      </c>
      <c r="M562" s="130" t="str">
        <f>IF(ABS(M536+M539+M542+M545+M548+M550+M556+M557+M560-M557-M561)&gt;$C$572,$C$573," ")</f>
        <v> </v>
      </c>
      <c r="N562" s="101"/>
      <c r="O562" s="106"/>
      <c r="P562" s="130" t="str">
        <f>IF(ABS(P536+P539+P542+P545+P548+P550+P556+P557+P560-P557-P561)&gt;$C$572,$C$573," ")</f>
        <v> </v>
      </c>
      <c r="Q562" s="130" t="str">
        <f>IF(ABS(Q536+Q539+Q542+Q545+Q548+Q550+Q556+Q557+Q560-Q557-Q561)&gt;$C$572,$C$573," ")</f>
        <v> </v>
      </c>
      <c r="R562" s="130" t="str">
        <f>IF(ABS(R536+R539+R542+R545+R548+R550+R556+R557+R560-R557-R561)&gt;$C$572,$C$573," ")</f>
        <v> </v>
      </c>
      <c r="S562" s="101"/>
      <c r="T562" s="106"/>
      <c r="U562" s="130" t="str">
        <f>IF(ABS(U536+U539+U542+U545+U548+U550+U556+U557+U560-U557-U561)&gt;$C$572,$C$573," ")</f>
        <v> </v>
      </c>
      <c r="V562" s="130" t="str">
        <f>IF(ABS(V536+V539+V542+V545+V548+V550+V556+V557+V560-V557-V561)&gt;$C$572,$C$573," ")</f>
        <v> </v>
      </c>
      <c r="W562" s="130" t="str">
        <f>IF(ABS(W536+W539+W542+W545+W548+W550+W556+W557+W560-W557-W561)&gt;$C$572,$C$573," ")</f>
        <v> </v>
      </c>
      <c r="X562" s="101"/>
    </row>
    <row r="563" spans="1:24" s="1" customFormat="1" ht="12.75">
      <c r="A563" s="32" t="s">
        <v>239</v>
      </c>
      <c r="C563" s="51" t="s">
        <v>284</v>
      </c>
      <c r="D563" s="35"/>
      <c r="E563" s="35"/>
      <c r="F563" s="29">
        <v>0</v>
      </c>
      <c r="G563" s="29">
        <v>0</v>
      </c>
      <c r="H563" s="29">
        <f>(+F563-G563)</f>
        <v>0</v>
      </c>
      <c r="I563" s="98">
        <f>IF(G563&lt;0,IF(H563=0,0,IF(OR(G563=0,F563=0),"N.M.",IF(ABS(H563/G563)&gt;=10,"N.M.",H563/(-G563)))),IF(H563=0,0,IF(OR(G563=0,F563=0),"N.M.",IF(ABS(H563/G563)&gt;=10,"N.M.",H563/G563))))</f>
        <v>0</v>
      </c>
      <c r="J563" s="115"/>
      <c r="K563" s="29">
        <v>0</v>
      </c>
      <c r="L563" s="29">
        <v>0</v>
      </c>
      <c r="M563" s="29">
        <f>(+K563-L563)</f>
        <v>0</v>
      </c>
      <c r="N563" s="98">
        <f>IF(L563&lt;0,IF(M563=0,0,IF(OR(L563=0,K563=0),"N.M.",IF(ABS(M563/L563)&gt;=10,"N.M.",M563/(-L563)))),IF(M563=0,0,IF(OR(L563=0,K563=0),"N.M.",IF(ABS(M563/L563)&gt;=10,"N.M.",M563/L563))))</f>
        <v>0</v>
      </c>
      <c r="O563" s="115"/>
      <c r="P563" s="29">
        <v>0</v>
      </c>
      <c r="Q563" s="29">
        <v>0</v>
      </c>
      <c r="R563" s="29">
        <f>(+P563-Q563)</f>
        <v>0</v>
      </c>
      <c r="S563" s="98">
        <f>IF(Q563&lt;0,IF(R563=0,0,IF(OR(Q563=0,P563=0),"N.M.",IF(ABS(R563/Q563)&gt;=10,"N.M.",R563/(-Q563)))),IF(R563=0,0,IF(OR(Q563=0,P563=0),"N.M.",IF(ABS(R563/Q563)&gt;=10,"N.M.",R563/Q563))))</f>
        <v>0</v>
      </c>
      <c r="T563" s="115"/>
      <c r="U563" s="29">
        <v>0</v>
      </c>
      <c r="V563" s="29">
        <v>0</v>
      </c>
      <c r="W563" s="29">
        <f>(+U563-V563)</f>
        <v>0</v>
      </c>
      <c r="X563" s="98">
        <f>IF(V563&lt;0,IF(W563=0,0,IF(OR(V563=0,U563=0),"N.M.",IF(ABS(W563/V563)&gt;=10,"N.M.",W563/(-V563)))),IF(W563=0,0,IF(OR(V563=0,U563=0),"N.M.",IF(ABS(W563/V563)&gt;=10,"N.M.",W563/V563))))</f>
        <v>0</v>
      </c>
    </row>
    <row r="564" spans="4:24" s="1" customFormat="1" ht="5.25" customHeight="1">
      <c r="D564" s="35"/>
      <c r="E564" s="35"/>
      <c r="F564" s="130"/>
      <c r="G564" s="130"/>
      <c r="H564" s="130"/>
      <c r="I564" s="101"/>
      <c r="J564" s="106"/>
      <c r="K564" s="130"/>
      <c r="L564" s="130"/>
      <c r="M564" s="130"/>
      <c r="N564" s="101"/>
      <c r="O564" s="106"/>
      <c r="P564" s="130"/>
      <c r="Q564" s="130"/>
      <c r="R564" s="130"/>
      <c r="S564" s="101"/>
      <c r="T564" s="106"/>
      <c r="U564" s="130"/>
      <c r="V564" s="130"/>
      <c r="W564" s="130"/>
      <c r="X564" s="101"/>
    </row>
    <row r="565" spans="1:24" ht="12.75">
      <c r="A565" s="32" t="s">
        <v>240</v>
      </c>
      <c r="B565" s="1"/>
      <c r="C565" s="13" t="s">
        <v>276</v>
      </c>
      <c r="D565" s="29"/>
      <c r="E565" s="29"/>
      <c r="F565" s="29">
        <v>3740778.660999998</v>
      </c>
      <c r="G565" s="29">
        <v>-5986066.265999999</v>
      </c>
      <c r="H565" s="29">
        <f>+F565-G565</f>
        <v>9726844.926999997</v>
      </c>
      <c r="I565" s="98">
        <f>IF(G565&lt;0,IF(H565=0,0,IF(OR(G565=0,F565=0),"N.M.",IF(ABS(H565/G565)&gt;=10,"N.M.",H565/(-G565)))),IF(H565=0,0,IF(OR(G565=0,F565=0),"N.M.",IF(ABS(H565/G565)&gt;=10,"N.M.",H565/G565))))</f>
        <v>1.6249143418687304</v>
      </c>
      <c r="J565" s="115"/>
      <c r="K565" s="29">
        <v>20342005.823000055</v>
      </c>
      <c r="L565" s="29">
        <v>2446276.2900000145</v>
      </c>
      <c r="M565" s="29">
        <f>+K565-L565</f>
        <v>17895729.53300004</v>
      </c>
      <c r="N565" s="98">
        <f>IF(L565&lt;0,IF(M565=0,0,IF(OR(L565=0,K565=0),"N.M.",IF(ABS(M565/L565)&gt;=10,"N.M.",M565/(-L565)))),IF(M565=0,0,IF(OR(L565=0,K565=0),"N.M.",IF(ABS(M565/L565)&gt;=10,"N.M.",M565/L565))))</f>
        <v>7.3154980924088235</v>
      </c>
      <c r="O565" s="115"/>
      <c r="P565" s="29">
        <v>3471784.580000009</v>
      </c>
      <c r="Q565" s="29">
        <v>-7044893.126000021</v>
      </c>
      <c r="R565" s="29">
        <f>+P565-Q565</f>
        <v>10516677.70600003</v>
      </c>
      <c r="S565" s="98">
        <f>IF(Q565&lt;0,IF(R565=0,0,IF(OR(Q565=0,P565=0),"N.M.",IF(ABS(R565/Q565)&gt;=10,"N.M.",R565/(-Q565)))),IF(R565=0,0,IF(OR(Q565=0,P565=0),"N.M.",IF(ABS(R565/Q565)&gt;=10,"N.M.",R565/Q565))))</f>
        <v>1.4928086938873455</v>
      </c>
      <c r="T565" s="115"/>
      <c r="U565" s="29">
        <v>53177604.63399996</v>
      </c>
      <c r="V565" s="29">
        <v>10719651.691000039</v>
      </c>
      <c r="W565" s="29">
        <f>+U565-V565</f>
        <v>42457952.94299992</v>
      </c>
      <c r="X565" s="98">
        <f>IF(V565&lt;0,IF(W565=0,0,IF(OR(V565=0,U565=0),"N.M.",IF(ABS(W565/V565)&gt;=10,"N.M.",W565/(-V565)))),IF(W565=0,0,IF(OR(V565=0,U565=0),"N.M.",IF(ABS(W565/V565)&gt;=10,"N.M.",W565/V565))))</f>
        <v>3.96075862974602</v>
      </c>
    </row>
    <row r="566" spans="4:24" s="1" customFormat="1" ht="5.25" customHeight="1" hidden="1" outlineLevel="1">
      <c r="D566" s="35"/>
      <c r="E566" s="35"/>
      <c r="F566" s="130"/>
      <c r="G566" s="130"/>
      <c r="H566" s="130"/>
      <c r="I566" s="101"/>
      <c r="J566" s="106"/>
      <c r="K566" s="130"/>
      <c r="L566" s="130"/>
      <c r="M566" s="130"/>
      <c r="N566" s="101"/>
      <c r="O566" s="106"/>
      <c r="P566" s="130"/>
      <c r="Q566" s="130"/>
      <c r="R566" s="130"/>
      <c r="S566" s="101"/>
      <c r="T566" s="106"/>
      <c r="U566" s="130"/>
      <c r="V566" s="130"/>
      <c r="W566" s="130"/>
      <c r="X566" s="101"/>
    </row>
    <row r="567" spans="1:24" ht="12.75" collapsed="1">
      <c r="A567" s="9" t="s">
        <v>347</v>
      </c>
      <c r="C567" s="53" t="s">
        <v>275</v>
      </c>
      <c r="F567" s="17">
        <v>0</v>
      </c>
      <c r="G567" s="17">
        <v>0</v>
      </c>
      <c r="H567" s="35">
        <f>+F567-G567</f>
        <v>0</v>
      </c>
      <c r="I567" s="95">
        <f>IF(G567&lt;0,IF(H567=0,0,IF(OR(G567=0,F567=0),"N.M.",IF(ABS(H567/G567)&gt;=10,"N.M.",H567/(-G567)))),IF(H567=0,0,IF(OR(G567=0,F567=0),"N.M.",IF(ABS(H567/G567)&gt;=10,"N.M.",H567/G567))))</f>
        <v>0</v>
      </c>
      <c r="J567" s="114"/>
      <c r="K567" s="17">
        <v>0</v>
      </c>
      <c r="L567" s="17">
        <v>0</v>
      </c>
      <c r="M567" s="35">
        <f>+K567-L567</f>
        <v>0</v>
      </c>
      <c r="N567" s="95">
        <f>IF(L567&lt;0,IF(M567=0,0,IF(OR(L567=0,K567=0),"N.M.",IF(ABS(M567/L567)&gt;=10,"N.M.",M567/(-L567)))),IF(M567=0,0,IF(OR(L567=0,K567=0),"N.M.",IF(ABS(M567/L567)&gt;=10,"N.M.",M567/L567))))</f>
        <v>0</v>
      </c>
      <c r="O567" s="114"/>
      <c r="P567" s="17">
        <v>0</v>
      </c>
      <c r="Q567" s="17">
        <v>0</v>
      </c>
      <c r="R567" s="35">
        <f>+P567-Q567</f>
        <v>0</v>
      </c>
      <c r="S567" s="95">
        <f>IF(Q567&lt;0,IF(R567=0,0,IF(OR(Q567=0,P567=0),"N.M.",IF(ABS(R567/Q567)&gt;=10,"N.M.",R567/(-Q567)))),IF(R567=0,0,IF(OR(Q567=0,P567=0),"N.M.",IF(ABS(R567/Q567)&gt;=10,"N.M.",R567/Q567))))</f>
        <v>0</v>
      </c>
      <c r="T567" s="114"/>
      <c r="U567" s="17">
        <v>0</v>
      </c>
      <c r="V567" s="17">
        <v>0</v>
      </c>
      <c r="W567" s="35">
        <f>+U567-V567</f>
        <v>0</v>
      </c>
      <c r="X567" s="95">
        <f>IF(V567&lt;0,IF(W567=0,0,IF(OR(V567=0,U567=0),"N.M.",IF(ABS(W567/V567)&gt;=10,"N.M.",W567/(-V567)))),IF(W567=0,0,IF(OR(V567=0,U567=0),"N.M.",IF(ABS(W567/V567)&gt;=10,"N.M.",W567/V567))))</f>
        <v>0</v>
      </c>
    </row>
    <row r="568" spans="3:24" ht="13.5" thickBot="1">
      <c r="C568" s="12" t="s">
        <v>277</v>
      </c>
      <c r="D568" s="34"/>
      <c r="E568" s="34"/>
      <c r="F568" s="131">
        <f>+F565-F567</f>
        <v>3740778.660999998</v>
      </c>
      <c r="G568" s="131">
        <f>+G565-G567</f>
        <v>-5986066.265999999</v>
      </c>
      <c r="H568" s="135">
        <f>+F568-G568</f>
        <v>9726844.926999997</v>
      </c>
      <c r="I568" s="102">
        <f>IF(G568&lt;0,IF(H568=0,0,IF(OR(G568=0,F568=0),"N.M.",IF(ABS(H568/G568)&gt;=10,"N.M.",H568/(-G568)))),IF(H568=0,0,IF(OR(G568=0,F568=0),"N.M.",IF(ABS(H568/G568)&gt;=10,"N.M.",H568/G568))))</f>
        <v>1.6249143418687304</v>
      </c>
      <c r="J568" s="115"/>
      <c r="K568" s="131">
        <f>+K565-K567</f>
        <v>20342005.823000055</v>
      </c>
      <c r="L568" s="131">
        <f>+L565-L567</f>
        <v>2446276.2900000145</v>
      </c>
      <c r="M568" s="135">
        <f>+K568-L568</f>
        <v>17895729.53300004</v>
      </c>
      <c r="N568" s="102">
        <f>IF(L568&lt;0,IF(M568=0,0,IF(OR(L568=0,K568=0),"N.M.",IF(ABS(M568/L568)&gt;=10,"N.M.",M568/(-L568)))),IF(M568=0,0,IF(OR(L568=0,K568=0),"N.M.",IF(ABS(M568/L568)&gt;=10,"N.M.",M568/L568))))</f>
        <v>7.3154980924088235</v>
      </c>
      <c r="O568" s="115"/>
      <c r="P568" s="131">
        <f>+P565-P567</f>
        <v>3471784.580000009</v>
      </c>
      <c r="Q568" s="131">
        <f>+Q565-Q567</f>
        <v>-7044893.126000021</v>
      </c>
      <c r="R568" s="135">
        <f>+P568-Q568</f>
        <v>10516677.70600003</v>
      </c>
      <c r="S568" s="102">
        <f>IF(Q568&lt;0,IF(R568=0,0,IF(OR(Q568=0,P568=0),"N.M.",IF(ABS(R568/Q568)&gt;=10,"N.M.",R568/(-Q568)))),IF(R568=0,0,IF(OR(Q568=0,P568=0),"N.M.",IF(ABS(R568/Q568)&gt;=10,"N.M.",R568/Q568))))</f>
        <v>1.4928086938873455</v>
      </c>
      <c r="T568" s="115"/>
      <c r="U568" s="131">
        <f>+U565-U567</f>
        <v>53177604.63399996</v>
      </c>
      <c r="V568" s="131">
        <f>+V565-V567</f>
        <v>10719651.691000039</v>
      </c>
      <c r="W568" s="135">
        <f>+U568-V568</f>
        <v>42457952.94299992</v>
      </c>
      <c r="X568" s="102">
        <f>IF(V568&lt;0,IF(W568=0,0,IF(OR(V568=0,U568=0),"N.M.",IF(ABS(W568/V568)&gt;=10,"N.M.",W568/(-V568)))),IF(W568=0,0,IF(OR(V568=0,U568=0),"N.M.",IF(ABS(W568/V568)&gt;=10,"N.M.",W568/V568))))</f>
        <v>3.96075862974602</v>
      </c>
    </row>
    <row r="569" spans="6:24" ht="13.5" thickTop="1">
      <c r="F569" s="36" t="str">
        <f>IF(ABS(F146-F385-F398-F440-F448-F454+F529-F561+F563-F565)&gt;$C$572,$C$573," ")</f>
        <v> </v>
      </c>
      <c r="G569" s="36" t="str">
        <f>IF(ABS(G146-G385-G398-G440-G448-G454+G529-G561+G563-G565)&gt;$C$572,$C$573," ")</f>
        <v> </v>
      </c>
      <c r="H569" s="36" t="str">
        <f>IF(ABS(H146-H385-H398-H440-H448-H454+H529-H561+H563-H565)&gt;$C$572,$C$573," ")</f>
        <v> </v>
      </c>
      <c r="I569" s="117"/>
      <c r="K569" s="36" t="str">
        <f>IF(ABS(K146-K385-K398-K440-K448-K454+K529-K561+K563-K565)&gt;$C$572,$C$573," ")</f>
        <v> </v>
      </c>
      <c r="L569" s="36" t="str">
        <f>IF(ABS(L146-L385-L398-L440-L448-L454+L529-L561+L563-L565)&gt;$C$572,$C$573," ")</f>
        <v> </v>
      </c>
      <c r="M569" s="36" t="str">
        <f>IF(ABS(M146-M385-M398-M440-M448-M454+M529-M561+M563-M565)&gt;$C$572,$C$573," ")</f>
        <v> </v>
      </c>
      <c r="N569" s="117"/>
      <c r="P569" s="36" t="str">
        <f>IF(ABS(P146-P385-P398-P440-P448-P454+P529-P561+P563-P565)&gt;$C$572,$C$573," ")</f>
        <v> </v>
      </c>
      <c r="Q569" s="36" t="str">
        <f>IF(ABS(Q146-Q385-Q398-Q440-Q448-Q454+Q529-Q561+Q563-Q565)&gt;$C$572,$C$573," ")</f>
        <v> </v>
      </c>
      <c r="R569" s="36"/>
      <c r="S569" s="117"/>
      <c r="U569" s="36" t="str">
        <f>IF(ABS(U146-U385-U398-U440-U448-U454+U529-U561+U563-U565)&gt;$C$572,$C$573," ")</f>
        <v> </v>
      </c>
      <c r="V569" s="36" t="str">
        <f>IF(ABS(V146-V385-V398-V440-V448-V454+V529-V561+V563-V565)&gt;$C$572,$C$573," ")</f>
        <v> </v>
      </c>
      <c r="W569" s="36" t="str">
        <f>IF(ABS(W146-W385-W398-W440-W448-W454+W529-W561+W563-W565)&gt;$C$572,$C$573," ")</f>
        <v> </v>
      </c>
      <c r="X569" s="117"/>
    </row>
    <row r="570" spans="6:24" ht="12.75">
      <c r="F570" s="17" t="s">
        <v>177</v>
      </c>
      <c r="G570" s="17"/>
      <c r="I570" s="118"/>
      <c r="K570" s="17"/>
      <c r="L570" s="17"/>
      <c r="N570" s="118"/>
      <c r="P570" s="17"/>
      <c r="Q570" s="17"/>
      <c r="S570" s="118"/>
      <c r="U570" s="17"/>
      <c r="V570" s="17"/>
      <c r="X570" s="118"/>
    </row>
    <row r="571" spans="2:24" s="38" customFormat="1" ht="12.75" hidden="1" outlineLevel="2">
      <c r="B571" s="39" t="s">
        <v>241</v>
      </c>
      <c r="C571" s="136" t="s">
        <v>147</v>
      </c>
      <c r="D571" s="40"/>
      <c r="E571" s="40"/>
      <c r="F571" s="87"/>
      <c r="G571" s="87"/>
      <c r="H571" s="41"/>
      <c r="I571" s="119"/>
      <c r="J571" s="120"/>
      <c r="K571" s="87"/>
      <c r="L571" s="87"/>
      <c r="M571" s="41"/>
      <c r="N571" s="119"/>
      <c r="O571" s="120"/>
      <c r="P571" s="87"/>
      <c r="Q571" s="87"/>
      <c r="R571" s="41"/>
      <c r="S571" s="119"/>
      <c r="T571" s="120"/>
      <c r="U571" s="87"/>
      <c r="V571" s="87"/>
      <c r="W571" s="41"/>
      <c r="X571" s="119"/>
    </row>
    <row r="572" spans="1:24" s="38" customFormat="1" ht="12.75" hidden="1" outlineLevel="2">
      <c r="A572" s="40"/>
      <c r="B572" s="38" t="s">
        <v>242</v>
      </c>
      <c r="C572" s="48">
        <v>0.001</v>
      </c>
      <c r="D572" s="40"/>
      <c r="E572" s="40"/>
      <c r="F572" s="87"/>
      <c r="G572" s="87"/>
      <c r="H572" s="41"/>
      <c r="I572" s="119"/>
      <c r="J572" s="120"/>
      <c r="K572" s="87"/>
      <c r="L572" s="87"/>
      <c r="M572" s="41"/>
      <c r="N572" s="119"/>
      <c r="O572" s="120"/>
      <c r="P572" s="87"/>
      <c r="Q572" s="87"/>
      <c r="R572" s="41"/>
      <c r="S572" s="119"/>
      <c r="T572" s="120"/>
      <c r="U572" s="87"/>
      <c r="V572" s="87"/>
      <c r="W572" s="41"/>
      <c r="X572" s="119"/>
    </row>
    <row r="573" spans="1:24" s="38" customFormat="1" ht="12.75" hidden="1" outlineLevel="2">
      <c r="A573" s="40"/>
      <c r="B573" s="38" t="s">
        <v>243</v>
      </c>
      <c r="C573" s="48" t="s">
        <v>244</v>
      </c>
      <c r="D573" s="40"/>
      <c r="E573" s="40"/>
      <c r="F573" s="87"/>
      <c r="G573" s="87"/>
      <c r="H573" s="41"/>
      <c r="I573" s="119"/>
      <c r="J573" s="120"/>
      <c r="K573" s="87"/>
      <c r="L573" s="87"/>
      <c r="M573" s="41"/>
      <c r="N573" s="119"/>
      <c r="O573" s="120"/>
      <c r="P573" s="87"/>
      <c r="Q573" s="87"/>
      <c r="R573" s="41"/>
      <c r="S573" s="119"/>
      <c r="T573" s="120"/>
      <c r="U573" s="87"/>
      <c r="V573" s="87"/>
      <c r="W573" s="41"/>
      <c r="X573" s="119"/>
    </row>
    <row r="574" spans="1:24" s="38" customFormat="1" ht="12.75" hidden="1" outlineLevel="2">
      <c r="A574" s="40"/>
      <c r="B574" s="38" t="s">
        <v>243</v>
      </c>
      <c r="C574" s="48" t="s">
        <v>245</v>
      </c>
      <c r="F574" s="87"/>
      <c r="G574" s="87"/>
      <c r="H574" s="41"/>
      <c r="I574" s="119"/>
      <c r="J574" s="120"/>
      <c r="K574" s="87"/>
      <c r="L574" s="87"/>
      <c r="M574" s="41"/>
      <c r="N574" s="119"/>
      <c r="O574" s="120"/>
      <c r="P574" s="87"/>
      <c r="Q574" s="87"/>
      <c r="R574" s="41"/>
      <c r="S574" s="119"/>
      <c r="T574" s="120"/>
      <c r="U574" s="87"/>
      <c r="V574" s="87"/>
      <c r="W574" s="41"/>
      <c r="X574" s="119"/>
    </row>
    <row r="575" spans="1:24" s="38" customFormat="1" ht="12.75" hidden="1" outlineLevel="2">
      <c r="A575" s="40"/>
      <c r="B575" s="38" t="s">
        <v>246</v>
      </c>
      <c r="C575" s="48">
        <f>COUNTIF($F$456:$X$569,+C573)</f>
        <v>0</v>
      </c>
      <c r="F575" s="87"/>
      <c r="G575" s="87"/>
      <c r="H575" s="41"/>
      <c r="I575" s="119"/>
      <c r="J575" s="120"/>
      <c r="K575" s="87"/>
      <c r="L575" s="87"/>
      <c r="M575" s="41"/>
      <c r="N575" s="119"/>
      <c r="O575" s="120"/>
      <c r="P575" s="87"/>
      <c r="Q575" s="87"/>
      <c r="R575" s="41"/>
      <c r="S575" s="119"/>
      <c r="T575" s="120"/>
      <c r="U575" s="87"/>
      <c r="V575" s="87"/>
      <c r="W575" s="41"/>
      <c r="X575" s="119"/>
    </row>
    <row r="576" spans="1:24" s="38" customFormat="1" ht="12.75" hidden="1" outlineLevel="2">
      <c r="A576" s="40"/>
      <c r="B576" s="38" t="s">
        <v>246</v>
      </c>
      <c r="C576" s="48">
        <f>COUNTIF($F$456:$X$569,+C574)</f>
        <v>0</v>
      </c>
      <c r="F576" s="87"/>
      <c r="G576" s="87"/>
      <c r="H576" s="41"/>
      <c r="I576" s="119"/>
      <c r="J576" s="120"/>
      <c r="K576" s="87"/>
      <c r="L576" s="87"/>
      <c r="M576" s="41"/>
      <c r="N576" s="119"/>
      <c r="O576" s="120"/>
      <c r="P576" s="87"/>
      <c r="Q576" s="87"/>
      <c r="R576" s="41"/>
      <c r="S576" s="119"/>
      <c r="T576" s="120"/>
      <c r="U576" s="87"/>
      <c r="V576" s="87"/>
      <c r="W576" s="41"/>
      <c r="X576" s="119"/>
    </row>
    <row r="577" spans="1:24" s="38" customFormat="1" ht="12.75" hidden="1" outlineLevel="2">
      <c r="A577" s="40"/>
      <c r="B577" s="38" t="s">
        <v>247</v>
      </c>
      <c r="C577" s="48">
        <f>SUM(C575:C576)</f>
        <v>0</v>
      </c>
      <c r="F577" s="87"/>
      <c r="G577" s="87"/>
      <c r="H577" s="41"/>
      <c r="I577" s="119"/>
      <c r="J577" s="120"/>
      <c r="K577" s="87"/>
      <c r="L577" s="87"/>
      <c r="M577" s="41"/>
      <c r="N577" s="119"/>
      <c r="O577" s="120"/>
      <c r="P577" s="87"/>
      <c r="Q577" s="87"/>
      <c r="R577" s="41"/>
      <c r="S577" s="119"/>
      <c r="T577" s="120"/>
      <c r="U577" s="87"/>
      <c r="V577" s="87"/>
      <c r="W577" s="41"/>
      <c r="X577" s="119"/>
    </row>
    <row r="578" spans="1:24" s="38" customFormat="1" ht="12.75" hidden="1" outlineLevel="2">
      <c r="A578" s="40"/>
      <c r="B578" s="42" t="s">
        <v>399</v>
      </c>
      <c r="C578" s="137" t="s">
        <v>148</v>
      </c>
      <c r="D578" s="43"/>
      <c r="E578" s="43"/>
      <c r="F578" s="88"/>
      <c r="G578" s="88"/>
      <c r="H578" s="41"/>
      <c r="I578" s="119"/>
      <c r="J578" s="120"/>
      <c r="K578" s="88"/>
      <c r="L578" s="88"/>
      <c r="M578" s="41"/>
      <c r="N578" s="119"/>
      <c r="O578" s="120"/>
      <c r="P578" s="88"/>
      <c r="Q578" s="88"/>
      <c r="R578" s="41"/>
      <c r="S578" s="119"/>
      <c r="T578" s="120"/>
      <c r="U578" s="88"/>
      <c r="V578" s="88"/>
      <c r="W578" s="41"/>
      <c r="X578" s="119"/>
    </row>
    <row r="579" spans="1:24" s="38" customFormat="1" ht="12.75" hidden="1" outlineLevel="2">
      <c r="A579" s="40"/>
      <c r="B579" s="42" t="s">
        <v>248</v>
      </c>
      <c r="C579" s="137" t="s">
        <v>149</v>
      </c>
      <c r="D579" s="43"/>
      <c r="E579" s="43"/>
      <c r="F579" s="88"/>
      <c r="G579" s="88"/>
      <c r="H579" s="41"/>
      <c r="I579" s="119"/>
      <c r="J579" s="120"/>
      <c r="K579" s="88"/>
      <c r="L579" s="88"/>
      <c r="M579" s="41"/>
      <c r="N579" s="119"/>
      <c r="O579" s="120"/>
      <c r="P579" s="88"/>
      <c r="Q579" s="88"/>
      <c r="R579" s="41"/>
      <c r="S579" s="119"/>
      <c r="T579" s="120"/>
      <c r="U579" s="88"/>
      <c r="V579" s="88"/>
      <c r="W579" s="41"/>
      <c r="X579" s="119"/>
    </row>
    <row r="580" spans="1:24" s="38" customFormat="1" ht="12.75" hidden="1" outlineLevel="2">
      <c r="A580" s="40"/>
      <c r="B580" s="42" t="s">
        <v>249</v>
      </c>
      <c r="C580" s="137" t="s">
        <v>149</v>
      </c>
      <c r="D580" s="43"/>
      <c r="E580" s="43"/>
      <c r="F580" s="88"/>
      <c r="G580" s="88"/>
      <c r="H580" s="41"/>
      <c r="I580" s="119"/>
      <c r="J580" s="120"/>
      <c r="K580" s="88"/>
      <c r="L580" s="88"/>
      <c r="M580" s="41"/>
      <c r="N580" s="119"/>
      <c r="O580" s="120"/>
      <c r="P580" s="88"/>
      <c r="Q580" s="88"/>
      <c r="R580" s="41"/>
      <c r="S580" s="119"/>
      <c r="T580" s="120"/>
      <c r="U580" s="88"/>
      <c r="V580" s="88"/>
      <c r="W580" s="41"/>
      <c r="X580" s="119"/>
    </row>
    <row r="581" spans="1:24" s="38" customFormat="1" ht="12.75" hidden="1" outlineLevel="2">
      <c r="A581" s="40"/>
      <c r="B581" s="44" t="s">
        <v>258</v>
      </c>
      <c r="C581" s="137" t="s">
        <v>150</v>
      </c>
      <c r="D581" s="44"/>
      <c r="E581" s="44"/>
      <c r="F581" s="87"/>
      <c r="G581" s="87"/>
      <c r="H581" s="41"/>
      <c r="I581" s="119"/>
      <c r="J581" s="120"/>
      <c r="K581" s="87"/>
      <c r="L581" s="87"/>
      <c r="M581" s="41"/>
      <c r="N581" s="119"/>
      <c r="O581" s="120"/>
      <c r="P581" s="87"/>
      <c r="Q581" s="87"/>
      <c r="R581" s="41"/>
      <c r="S581" s="119"/>
      <c r="T581" s="120"/>
      <c r="U581" s="87"/>
      <c r="V581" s="87"/>
      <c r="W581" s="41"/>
      <c r="X581" s="119"/>
    </row>
    <row r="582" spans="1:24" s="38" customFormat="1" ht="12.75" hidden="1" outlineLevel="2">
      <c r="A582" s="40"/>
      <c r="B582" s="44" t="s">
        <v>250</v>
      </c>
      <c r="C582" s="137" t="s">
        <v>151</v>
      </c>
      <c r="D582" s="44"/>
      <c r="E582" s="44"/>
      <c r="F582" s="87"/>
      <c r="G582" s="87"/>
      <c r="H582" s="41"/>
      <c r="I582" s="119"/>
      <c r="J582" s="120"/>
      <c r="K582" s="87"/>
      <c r="L582" s="87"/>
      <c r="M582" s="41"/>
      <c r="N582" s="119"/>
      <c r="O582" s="120"/>
      <c r="P582" s="87"/>
      <c r="Q582" s="87"/>
      <c r="R582" s="41"/>
      <c r="S582" s="119"/>
      <c r="T582" s="120"/>
      <c r="U582" s="87"/>
      <c r="V582" s="87"/>
      <c r="W582" s="41"/>
      <c r="X582" s="119"/>
    </row>
    <row r="583" spans="1:24" s="38" customFormat="1" ht="12.75" hidden="1" outlineLevel="2">
      <c r="A583" s="40"/>
      <c r="B583" s="44" t="s">
        <v>251</v>
      </c>
      <c r="C583" s="137" t="s">
        <v>152</v>
      </c>
      <c r="D583" s="44"/>
      <c r="E583" s="44"/>
      <c r="F583" s="87"/>
      <c r="G583" s="87"/>
      <c r="H583" s="41"/>
      <c r="I583" s="119"/>
      <c r="J583" s="120"/>
      <c r="K583" s="87"/>
      <c r="L583" s="87"/>
      <c r="M583" s="41"/>
      <c r="N583" s="119"/>
      <c r="O583" s="120"/>
      <c r="P583" s="87"/>
      <c r="Q583" s="87"/>
      <c r="R583" s="41"/>
      <c r="S583" s="119"/>
      <c r="T583" s="120"/>
      <c r="U583" s="87"/>
      <c r="V583" s="87"/>
      <c r="W583" s="41"/>
      <c r="X583" s="119"/>
    </row>
    <row r="584" spans="1:24" s="38" customFormat="1" ht="12.75" hidden="1" outlineLevel="2">
      <c r="A584" s="40"/>
      <c r="B584" s="44" t="s">
        <v>252</v>
      </c>
      <c r="C584" s="137" t="s">
        <v>153</v>
      </c>
      <c r="D584" s="44"/>
      <c r="E584" s="44"/>
      <c r="F584" s="87"/>
      <c r="G584" s="87"/>
      <c r="H584" s="41"/>
      <c r="I584" s="119"/>
      <c r="J584" s="120"/>
      <c r="K584" s="87"/>
      <c r="L584" s="87"/>
      <c r="M584" s="41"/>
      <c r="N584" s="119"/>
      <c r="O584" s="120"/>
      <c r="P584" s="87"/>
      <c r="Q584" s="87"/>
      <c r="R584" s="41"/>
      <c r="S584" s="119"/>
      <c r="T584" s="120"/>
      <c r="U584" s="87"/>
      <c r="V584" s="87"/>
      <c r="W584" s="41"/>
      <c r="X584" s="119"/>
    </row>
    <row r="585" spans="1:24" s="38" customFormat="1" ht="12.75" hidden="1" outlineLevel="2">
      <c r="A585" s="40"/>
      <c r="B585" s="44" t="s">
        <v>253</v>
      </c>
      <c r="C585" s="137" t="s">
        <v>154</v>
      </c>
      <c r="D585" s="44"/>
      <c r="E585" s="44"/>
      <c r="F585" s="87"/>
      <c r="G585" s="87"/>
      <c r="H585" s="41"/>
      <c r="I585" s="119"/>
      <c r="J585" s="120"/>
      <c r="K585" s="87"/>
      <c r="L585" s="87"/>
      <c r="M585" s="41"/>
      <c r="N585" s="119"/>
      <c r="O585" s="120"/>
      <c r="P585" s="87"/>
      <c r="Q585" s="87"/>
      <c r="R585" s="41"/>
      <c r="S585" s="119"/>
      <c r="T585" s="120"/>
      <c r="U585" s="87"/>
      <c r="V585" s="87"/>
      <c r="W585" s="41"/>
      <c r="X585" s="119"/>
    </row>
    <row r="586" spans="1:24" s="38" customFormat="1" ht="12.75" hidden="1" outlineLevel="2">
      <c r="A586" s="40"/>
      <c r="B586" s="44" t="s">
        <v>254</v>
      </c>
      <c r="C586" s="137" t="s">
        <v>155</v>
      </c>
      <c r="D586" s="44"/>
      <c r="E586" s="44"/>
      <c r="F586" s="87"/>
      <c r="G586" s="87"/>
      <c r="H586" s="41"/>
      <c r="I586" s="119"/>
      <c r="J586" s="120"/>
      <c r="K586" s="87"/>
      <c r="L586" s="87"/>
      <c r="M586" s="41"/>
      <c r="N586" s="119"/>
      <c r="O586" s="120"/>
      <c r="P586" s="87"/>
      <c r="Q586" s="87"/>
      <c r="R586" s="41"/>
      <c r="S586" s="119"/>
      <c r="T586" s="120"/>
      <c r="U586" s="87"/>
      <c r="V586" s="87"/>
      <c r="W586" s="41"/>
      <c r="X586" s="119"/>
    </row>
    <row r="587" spans="1:24" s="38" customFormat="1" ht="12.75" hidden="1" outlineLevel="2">
      <c r="A587" s="40"/>
      <c r="B587" s="44" t="s">
        <v>255</v>
      </c>
      <c r="C587" s="137" t="s">
        <v>156</v>
      </c>
      <c r="D587" s="44"/>
      <c r="E587" s="44"/>
      <c r="F587" s="87"/>
      <c r="G587" s="87"/>
      <c r="H587" s="41"/>
      <c r="I587" s="119"/>
      <c r="J587" s="120"/>
      <c r="K587" s="87"/>
      <c r="L587" s="87"/>
      <c r="M587" s="41"/>
      <c r="N587" s="119"/>
      <c r="O587" s="120"/>
      <c r="P587" s="87"/>
      <c r="Q587" s="87"/>
      <c r="R587" s="41"/>
      <c r="S587" s="119"/>
      <c r="T587" s="120"/>
      <c r="U587" s="87"/>
      <c r="V587" s="87"/>
      <c r="W587" s="41"/>
      <c r="X587" s="119"/>
    </row>
    <row r="588" spans="1:24" s="38" customFormat="1" ht="12.75" hidden="1" outlineLevel="2">
      <c r="A588" s="40"/>
      <c r="B588" s="44" t="s">
        <v>256</v>
      </c>
      <c r="C588" s="137" t="s">
        <v>157</v>
      </c>
      <c r="D588" s="44"/>
      <c r="E588" s="44"/>
      <c r="F588" s="87"/>
      <c r="G588" s="87"/>
      <c r="H588" s="41"/>
      <c r="I588" s="119"/>
      <c r="J588" s="120"/>
      <c r="K588" s="87"/>
      <c r="L588" s="87"/>
      <c r="M588" s="41"/>
      <c r="N588" s="119"/>
      <c r="O588" s="120"/>
      <c r="P588" s="87"/>
      <c r="Q588" s="87"/>
      <c r="R588" s="41"/>
      <c r="S588" s="119"/>
      <c r="T588" s="120"/>
      <c r="U588" s="87"/>
      <c r="V588" s="87"/>
      <c r="W588" s="41"/>
      <c r="X588" s="119"/>
    </row>
    <row r="589" spans="1:24" s="38" customFormat="1" ht="12.75" hidden="1" outlineLevel="2">
      <c r="A589" s="40"/>
      <c r="B589" s="41" t="s">
        <v>257</v>
      </c>
      <c r="C589" s="49" t="str">
        <f>UPPER(TEXT(NvsElapsedTime,"hh:mm:ss"))</f>
        <v>00:00:42</v>
      </c>
      <c r="D589" s="41"/>
      <c r="E589" s="41"/>
      <c r="F589" s="87"/>
      <c r="G589" s="87"/>
      <c r="H589" s="41"/>
      <c r="I589" s="119"/>
      <c r="J589" s="120"/>
      <c r="K589" s="87"/>
      <c r="L589" s="87"/>
      <c r="M589" s="41"/>
      <c r="N589" s="119"/>
      <c r="O589" s="120"/>
      <c r="P589" s="87"/>
      <c r="Q589" s="87"/>
      <c r="R589" s="41"/>
      <c r="S589" s="119"/>
      <c r="T589" s="120"/>
      <c r="U589" s="87"/>
      <c r="V589" s="87"/>
      <c r="W589" s="41"/>
      <c r="X589" s="119"/>
    </row>
    <row r="590" spans="2:24" s="38" customFormat="1" ht="12.75" collapsed="1">
      <c r="B590" s="45" t="s">
        <v>178</v>
      </c>
      <c r="C590" s="50"/>
      <c r="D590" s="46"/>
      <c r="E590" s="46"/>
      <c r="F590" s="89"/>
      <c r="G590" s="89"/>
      <c r="H590" s="41"/>
      <c r="I590" s="119"/>
      <c r="J590" s="120"/>
      <c r="K590" s="89"/>
      <c r="L590" s="89"/>
      <c r="M590" s="41"/>
      <c r="N590" s="119"/>
      <c r="O590" s="120"/>
      <c r="P590" s="89"/>
      <c r="Q590" s="89"/>
      <c r="R590" s="41"/>
      <c r="S590" s="119"/>
      <c r="T590" s="120"/>
      <c r="U590" s="89"/>
      <c r="V590" s="89"/>
      <c r="W590" s="41"/>
      <c r="X590" s="119"/>
    </row>
    <row r="591" spans="9:24" ht="12.75">
      <c r="I591" s="118"/>
      <c r="N591" s="118"/>
      <c r="S591" s="118"/>
      <c r="X591" s="118"/>
    </row>
    <row r="592" spans="9:24" ht="12.75">
      <c r="I592" s="118"/>
      <c r="N592" s="118"/>
      <c r="S592" s="118"/>
      <c r="X592" s="118"/>
    </row>
  </sheetData>
  <sheetProtection/>
  <printOptions horizontalCentered="1"/>
  <pageMargins left="0.25" right="0.72" top="0.81" bottom="0.5" header="0.25" footer="0.25"/>
  <pageSetup fitToHeight="0" horizontalDpi="600" verticalDpi="600" orientation="landscape" scale="65" r:id="rId2"/>
  <headerFooter alignWithMargins="0">
    <oddFooter>&amp;L&amp;D&amp;CPage &amp;P of &amp;N&amp;R&amp;Z&amp;F</oddFooter>
  </headerFooter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1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160</v>
      </c>
      <c r="C2" s="3" t="s">
        <v>410</v>
      </c>
    </row>
    <row r="3" spans="1:3" ht="12.75">
      <c r="A3" s="6" t="s">
        <v>161</v>
      </c>
      <c r="C3" s="3" t="s">
        <v>174</v>
      </c>
    </row>
    <row r="4" spans="1:3" ht="12.75">
      <c r="A4" s="6" t="s">
        <v>162</v>
      </c>
      <c r="C4" s="3" t="s">
        <v>175</v>
      </c>
    </row>
    <row r="5" spans="1:3" ht="12.75">
      <c r="A5" s="6" t="s">
        <v>163</v>
      </c>
      <c r="C5" s="3" t="s">
        <v>409</v>
      </c>
    </row>
    <row r="6" spans="1:3" ht="12.75">
      <c r="A6" s="6" t="s">
        <v>164</v>
      </c>
      <c r="C6" s="3" t="s">
        <v>410</v>
      </c>
    </row>
    <row r="7" spans="1:3" ht="12.75">
      <c r="A7" s="6" t="s">
        <v>165</v>
      </c>
      <c r="C7" s="4">
        <v>40881</v>
      </c>
    </row>
    <row r="8" spans="1:3" ht="12.75">
      <c r="A8" s="6" t="s">
        <v>166</v>
      </c>
      <c r="C8" s="3" t="s">
        <v>411</v>
      </c>
    </row>
    <row r="9" spans="1:3" ht="12.75">
      <c r="A9" s="6" t="s">
        <v>167</v>
      </c>
      <c r="C9" s="3" t="s">
        <v>412</v>
      </c>
    </row>
    <row r="10" spans="1:3" ht="25.5">
      <c r="A10" s="6" t="s">
        <v>168</v>
      </c>
      <c r="C10" s="3" t="s">
        <v>413</v>
      </c>
    </row>
    <row r="11" spans="1:3" ht="12.75">
      <c r="A11" s="6" t="s">
        <v>169</v>
      </c>
      <c r="C11" s="3" t="s">
        <v>176</v>
      </c>
    </row>
    <row r="12" spans="1:3" ht="38.25">
      <c r="A12" s="6" t="s">
        <v>170</v>
      </c>
      <c r="C12" s="3" t="s">
        <v>414</v>
      </c>
    </row>
    <row r="13" spans="1:3" ht="12.75">
      <c r="A13" s="6" t="s">
        <v>171</v>
      </c>
      <c r="C13" s="3"/>
    </row>
    <row r="14" spans="1:3" ht="12.75">
      <c r="A14" s="6" t="s">
        <v>172</v>
      </c>
      <c r="C14" s="3"/>
    </row>
    <row r="15" spans="1:3" ht="12.75">
      <c r="A15" s="6" t="s">
        <v>173</v>
      </c>
      <c r="C15" s="3"/>
    </row>
    <row r="18" spans="1:5" ht="25.5">
      <c r="A18" s="6" t="s">
        <v>186</v>
      </c>
      <c r="C18" s="6" t="s">
        <v>174</v>
      </c>
      <c r="E18" s="2" t="s">
        <v>187</v>
      </c>
    </row>
    <row r="20" spans="1:5" ht="12.75">
      <c r="A20" s="6" t="s">
        <v>188</v>
      </c>
      <c r="C20" s="6" t="s">
        <v>174</v>
      </c>
      <c r="E20" s="2" t="s">
        <v>189</v>
      </c>
    </row>
    <row r="22" spans="1:5" ht="51">
      <c r="A22" s="6" t="s">
        <v>179</v>
      </c>
      <c r="C22" s="6" t="s">
        <v>174</v>
      </c>
      <c r="E22" s="2" t="s">
        <v>180</v>
      </c>
    </row>
    <row r="24" spans="1:5" ht="25.5">
      <c r="A24" s="6" t="s">
        <v>190</v>
      </c>
      <c r="C24" s="6" t="s">
        <v>174</v>
      </c>
      <c r="E24" s="2" t="s">
        <v>191</v>
      </c>
    </row>
    <row r="26" spans="1:5" ht="38.25">
      <c r="A26" s="6" t="s">
        <v>181</v>
      </c>
      <c r="C26" s="6" t="s">
        <v>174</v>
      </c>
      <c r="E26" s="2" t="s">
        <v>182</v>
      </c>
    </row>
    <row r="28" spans="1:5" ht="38.25">
      <c r="A28" s="6" t="s">
        <v>183</v>
      </c>
      <c r="C28" s="6" t="s">
        <v>174</v>
      </c>
      <c r="E28" s="2" t="s">
        <v>192</v>
      </c>
    </row>
    <row r="30" spans="1:5" ht="12.75">
      <c r="A30" s="7">
        <v>38923</v>
      </c>
      <c r="C30" s="6" t="s">
        <v>174</v>
      </c>
      <c r="E30" s="2" t="s">
        <v>193</v>
      </c>
    </row>
    <row r="32" spans="1:5" ht="25.5">
      <c r="A32" s="6" t="s">
        <v>194</v>
      </c>
      <c r="C32" s="6" t="s">
        <v>174</v>
      </c>
      <c r="E32" s="2" t="s">
        <v>195</v>
      </c>
    </row>
    <row r="34" spans="1:5" ht="76.5">
      <c r="A34" s="6" t="s">
        <v>184</v>
      </c>
      <c r="C34" s="6" t="s">
        <v>174</v>
      </c>
      <c r="E34" s="2" t="s">
        <v>185</v>
      </c>
    </row>
    <row r="36" spans="1:5" ht="12.75">
      <c r="A36" s="7">
        <v>39692</v>
      </c>
      <c r="C36" s="6" t="s">
        <v>174</v>
      </c>
      <c r="E36" s="2" t="s">
        <v>196</v>
      </c>
    </row>
    <row r="38" spans="1:5" ht="25.5">
      <c r="A38" s="6" t="s">
        <v>197</v>
      </c>
      <c r="C38" s="6" t="s">
        <v>174</v>
      </c>
      <c r="E38" s="2" t="s">
        <v>198</v>
      </c>
    </row>
    <row r="40" spans="1:5" ht="12.75">
      <c r="A40" s="6" t="s">
        <v>199</v>
      </c>
      <c r="C40" s="6" t="s">
        <v>174</v>
      </c>
      <c r="E40" s="2" t="s">
        <v>200</v>
      </c>
    </row>
    <row r="42" spans="1:5" ht="25.5">
      <c r="A42" s="6" t="s">
        <v>201</v>
      </c>
      <c r="C42" s="6" t="s">
        <v>174</v>
      </c>
      <c r="E42" s="2" t="s">
        <v>202</v>
      </c>
    </row>
    <row r="44" spans="1:5" ht="38.25">
      <c r="A44" s="6" t="s">
        <v>203</v>
      </c>
      <c r="C44" s="6" t="s">
        <v>174</v>
      </c>
      <c r="E44" s="2" t="s">
        <v>204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Power Corp Consol Regulatory Income Statement</dc:title>
  <dc:subject/>
  <dc:creator>Financial Reporting / Neal Hartley</dc:creator>
  <cp:keywords/>
  <dc:description>Acct:   PRPT_ACCOUNT
BU:     Scope-based
Sunset: 12/4/2011 1:00:00 AM</dc:description>
  <cp:lastModifiedBy>American Electric Power®</cp:lastModifiedBy>
  <cp:lastPrinted>2012-01-26T00:50:08Z</cp:lastPrinted>
  <dcterms:created xsi:type="dcterms:W3CDTF">1997-11-19T15:48:19Z</dcterms:created>
  <dcterms:modified xsi:type="dcterms:W3CDTF">2012-01-26T00:50:09Z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Income Statement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Regulated style Comparative Income Statement</vt:lpwstr>
  </property>
</Properties>
</file>