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15480" windowHeight="7155" activeTab="0"/>
  </bookViews>
  <sheets>
    <sheet name="Sheet1" sheetId="1" r:id="rId1"/>
  </sheets>
  <definedNames>
    <definedName name="NvsASD">"V2010-06-30"</definedName>
    <definedName name="NvsAutoDrillOk">"VN"</definedName>
    <definedName name="NvsDrillHyperLink" localSheetId="0">"http://psfinweb.aepsc.com/psp/fcm90prd_newwin/EMPLOYEE/ERP/c/REPORT_BOOKS.IC_RUN_DRILLDOWN.GBL?Action=A&amp;NVS_INSTANCE=2309475_2353469"</definedName>
    <definedName name="NvsElapsedTime">0.000254629630944692</definedName>
    <definedName name="NvsEndTime">40382.9520601852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"V2099-01-01"</definedName>
    <definedName name="NvsValTbl.CURRENCY_CD">"CURRENCY_CD_TBL"</definedName>
    <definedName name="_xlnm.Print_Area" localSheetId="0">'Sheet1'!$B$2:$H$494</definedName>
    <definedName name="_xlnm.Print_Titles" localSheetId="0">'Sheet1'!$B:$C,'Sheet1'!$2:$8</definedName>
    <definedName name="Reserved_Section">'Sheet1'!$AK$498:$AP$514</definedName>
  </definedNames>
  <calcPr fullCalcOnLoad="1"/>
</workbook>
</file>

<file path=xl/sharedStrings.xml><?xml version="1.0" encoding="utf-8"?>
<sst xmlns="http://schemas.openxmlformats.org/spreadsheetml/2006/main" count="1460" uniqueCount="1390">
  <si>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</si>
  <si>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</si>
  <si>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</si>
  <si>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</si>
  <si>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</si>
  <si>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</si>
  <si>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</si>
  <si>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</si>
  <si>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</si>
  <si>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</si>
  <si>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</si>
  <si>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</si>
  <si>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</si>
  <si>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</si>
  <si>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</si>
  <si>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</si>
  <si>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</si>
  <si>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</si>
  <si>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</si>
  <si>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</si>
  <si>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</si>
  <si>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</si>
  <si>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</si>
  <si>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</si>
  <si>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</si>
  <si>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</si>
  <si>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</si>
  <si>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</si>
  <si>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</si>
  <si>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</si>
  <si>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</si>
  <si>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</si>
  <si>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</si>
  <si>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</si>
  <si>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</si>
  <si>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</si>
  <si>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</si>
  <si>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</si>
  <si>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</si>
  <si>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</si>
  <si>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</si>
  <si>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</si>
  <si>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</si>
  <si>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</si>
  <si>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</si>
  <si>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</si>
  <si>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</si>
  <si>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</si>
  <si>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</si>
  <si>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</si>
  <si>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</si>
  <si>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</si>
  <si>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</si>
  <si>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</si>
  <si>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</si>
  <si>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</si>
  <si>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</si>
  <si>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</si>
  <si>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</si>
  <si>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</si>
  <si>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</si>
  <si>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</si>
  <si>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</si>
  <si>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</si>
  <si>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</si>
  <si>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</si>
  <si>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</si>
  <si>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</si>
  <si>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</si>
  <si>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</si>
  <si>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</si>
  <si>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</si>
  <si>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</si>
  <si>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</si>
  <si>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</si>
  <si>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</si>
  <si>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</si>
  <si>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</si>
  <si>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</si>
  <si>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</si>
  <si>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</si>
  <si>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</si>
  <si>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</si>
  <si>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</si>
  <si>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</si>
  <si>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</si>
  <si>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</si>
  <si>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</si>
  <si>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</si>
  <si>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</si>
  <si>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</si>
  <si>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</si>
  <si>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</si>
  <si>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</si>
  <si>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</si>
  <si>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SFD</t>
  </si>
  <si>
    <t>%,V4118002</t>
  </si>
  <si>
    <t>4118002</t>
  </si>
  <si>
    <t>Comp. Allow. Gains SO2</t>
  </si>
  <si>
    <t>%,V4118003</t>
  </si>
  <si>
    <t>4118003</t>
  </si>
  <si>
    <t>Comp. Allow. Gains-Seas NOx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</si>
  <si>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</si>
  <si>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</si>
  <si>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</si>
  <si>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</si>
  <si>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</si>
  <si>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</si>
  <si>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</si>
  <si>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</si>
  <si>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</si>
  <si>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</si>
  <si>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</si>
  <si>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</si>
  <si>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</si>
  <si>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</si>
  <si>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</si>
  <si>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</si>
  <si>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</si>
  <si>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</si>
  <si>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</si>
  <si>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</si>
  <si>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</si>
  <si>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</si>
  <si>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</si>
  <si>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</si>
  <si>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</si>
  <si>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</si>
  <si>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</si>
  <si>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</si>
  <si>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</si>
  <si>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</si>
  <si>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</si>
  <si>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</si>
  <si>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</si>
  <si>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</si>
  <si>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</si>
  <si>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</si>
  <si>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</si>
  <si>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</si>
  <si>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</si>
  <si>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</si>
  <si>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</si>
  <si>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</si>
  <si>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</si>
  <si>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</si>
  <si>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</si>
  <si>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</si>
  <si>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</si>
  <si>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</si>
  <si>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</si>
  <si>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</si>
  <si>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</si>
  <si>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</si>
  <si>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</si>
  <si>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</si>
  <si>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</si>
  <si>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</si>
  <si>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</si>
  <si>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</si>
  <si>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</si>
  <si>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</si>
  <si>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</si>
  <si>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</si>
  <si>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</si>
  <si>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</si>
  <si>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</si>
  <si>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</si>
  <si>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</si>
  <si>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</si>
  <si>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</si>
  <si>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</si>
  <si>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</si>
  <si>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</si>
  <si>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</si>
  <si>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</si>
  <si>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</si>
  <si>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</si>
  <si>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</si>
  <si>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</si>
  <si>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</si>
  <si>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</si>
  <si>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</si>
  <si>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</si>
  <si>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</si>
  <si>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</si>
  <si>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</si>
  <si>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</si>
  <si>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</si>
  <si>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</si>
  <si>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</si>
  <si>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</si>
  <si>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</si>
  <si>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</si>
  <si>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</si>
  <si>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</si>
  <si>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</si>
  <si>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</si>
  <si>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</si>
  <si>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</si>
  <si>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</si>
  <si>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</si>
  <si>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</si>
  <si>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</si>
  <si>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</si>
  <si>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</si>
  <si>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</si>
  <si>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</si>
  <si>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</si>
  <si>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</si>
  <si>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</si>
  <si>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</si>
  <si>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</si>
  <si>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</si>
  <si>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</si>
  <si>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</si>
  <si>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</si>
  <si>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</si>
  <si>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</si>
  <si>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</si>
  <si>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</si>
  <si>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</si>
  <si>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</si>
  <si>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</si>
  <si>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</si>
  <si>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</si>
  <si>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</si>
  <si>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</si>
  <si>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</si>
  <si>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</si>
  <si>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</si>
  <si>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</si>
  <si>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</si>
  <si>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</si>
  <si>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</si>
  <si>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</si>
  <si>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</si>
  <si>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</si>
  <si>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</si>
  <si>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</si>
  <si>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</si>
  <si>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</si>
  <si>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</si>
  <si>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</si>
  <si>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</si>
  <si>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</si>
  <si>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</si>
  <si>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</si>
  <si>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</si>
  <si>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</si>
  <si>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</si>
  <si>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</si>
  <si>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</si>
  <si>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</si>
  <si>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</si>
  <si>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</si>
  <si>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</si>
  <si>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</si>
  <si>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</si>
  <si>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</si>
  <si>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</si>
  <si>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</si>
  <si>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</si>
  <si>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</si>
  <si>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</si>
  <si>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</si>
  <si>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</si>
  <si>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</si>
  <si>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</si>
  <si>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</si>
  <si>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</si>
  <si>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</si>
  <si>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</si>
  <si>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</si>
  <si>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</si>
  <si>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</si>
  <si>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</si>
  <si>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</si>
  <si>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</si>
  <si>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</si>
  <si>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</si>
  <si>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</si>
  <si>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</si>
  <si>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</si>
  <si>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</si>
  <si>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</si>
  <si>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</si>
  <si>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</si>
  <si>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</si>
  <si>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</si>
  <si>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</si>
  <si>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</si>
  <si>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</si>
  <si>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</si>
  <si>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</si>
  <si>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</si>
  <si>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</si>
  <si>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</si>
  <si>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</si>
  <si>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</si>
  <si>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</si>
  <si>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</si>
  <si>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</si>
  <si>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</si>
  <si>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</si>
  <si>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</si>
  <si>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</si>
  <si>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</si>
  <si>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</si>
  <si>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</si>
  <si>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</si>
  <si>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</si>
  <si>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</si>
  <si>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</si>
  <si>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</si>
  <si>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</si>
  <si>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</si>
  <si>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</si>
  <si>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</si>
  <si>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</si>
  <si>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</si>
  <si>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</si>
  <si>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</si>
  <si>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</si>
  <si>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</si>
  <si>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</si>
  <si>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</si>
  <si>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</si>
  <si>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</si>
  <si>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</si>
  <si>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</si>
  <si>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</si>
  <si>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</si>
  <si>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</si>
  <si>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</si>
  <si>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</si>
  <si>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</si>
  <si>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</si>
  <si>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</si>
  <si>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</si>
  <si>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</si>
  <si>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</si>
  <si>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</si>
  <si>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</si>
  <si>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</si>
  <si>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</si>
  <si>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</si>
  <si>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</si>
  <si>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</si>
  <si>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</si>
  <si>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</si>
  <si>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</si>
  <si>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</si>
  <si>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</si>
  <si>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</si>
  <si>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</si>
  <si>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</si>
  <si>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</si>
  <si>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</si>
  <si>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</si>
  <si>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</si>
  <si>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</si>
  <si>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</si>
  <si>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</si>
  <si>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</si>
  <si>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</si>
  <si>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</si>
  <si>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</si>
  <si>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</si>
  <si>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</si>
  <si>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</si>
  <si>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</si>
  <si>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</si>
  <si>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</si>
  <si>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</si>
  <si>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</si>
  <si>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</si>
  <si>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</si>
  <si>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</si>
  <si>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</si>
  <si>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</si>
  <si>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</si>
  <si>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</si>
  <si>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</si>
  <si>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</si>
  <si>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</si>
  <si>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</si>
  <si>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</si>
  <si>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</si>
  <si>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</si>
  <si>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%,V4491003</t>
  </si>
  <si>
    <t>4491003</t>
  </si>
  <si>
    <t>Prov Rate Refund - Retail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</si>
  <si>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</si>
  <si>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</si>
  <si>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</si>
  <si>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</si>
  <si>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</si>
  <si>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</si>
  <si>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</si>
  <si>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</si>
  <si>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</si>
  <si>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</si>
  <si>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</si>
  <si>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</si>
  <si>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</si>
  <si>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</si>
  <si>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</si>
  <si>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</si>
  <si>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</si>
  <si>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</si>
  <si>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%,V5010200</t>
  </si>
  <si>
    <t>5010200</t>
  </si>
  <si>
    <t>PJM Fuel ML 3 Pct -DR</t>
  </si>
  <si>
    <t>%,V5010201</t>
  </si>
  <si>
    <t>5010201</t>
  </si>
  <si>
    <t>PJM Fuel ML 3 Pct -CR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</si>
  <si>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</si>
  <si>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</si>
  <si>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</si>
  <si>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</si>
  <si>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</si>
  <si>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</si>
  <si>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</si>
  <si>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</si>
  <si>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</si>
  <si>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</si>
  <si>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</si>
  <si>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</si>
  <si>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</si>
  <si>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</si>
  <si>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</si>
  <si>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</si>
  <si>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</si>
  <si>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</si>
  <si>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</si>
  <si>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</si>
  <si>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</si>
  <si>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</si>
  <si>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</si>
  <si>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</si>
  <si>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</si>
  <si>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</si>
  <si>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</si>
  <si>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</si>
  <si>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</si>
  <si>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</si>
  <si>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</si>
  <si>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</si>
  <si>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</si>
  <si>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</si>
  <si>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</si>
  <si>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</si>
  <si>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</si>
  <si>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</si>
  <si>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</si>
  <si>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</si>
  <si>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</si>
  <si>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</si>
  <si>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%,V5550096</t>
  </si>
  <si>
    <t>5550096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</si>
  <si>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</si>
  <si>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</si>
  <si>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</si>
  <si>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</si>
  <si>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</si>
  <si>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</si>
  <si>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</si>
  <si>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</si>
  <si>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</si>
  <si>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</si>
  <si>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</si>
  <si>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</si>
  <si>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</si>
  <si>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</si>
  <si>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</si>
  <si>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</si>
  <si>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</si>
  <si>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</si>
  <si>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</si>
  <si>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</si>
  <si>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</si>
  <si>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</si>
  <si>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</si>
  <si>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</si>
  <si>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</si>
  <si>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</si>
  <si>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</si>
  <si>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</si>
  <si>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</si>
  <si>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</si>
  <si>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</si>
  <si>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</si>
  <si>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</si>
  <si>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</si>
  <si>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</si>
  <si>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</si>
  <si>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</si>
  <si>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</si>
  <si>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</si>
  <si>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</si>
  <si>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</si>
  <si>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</si>
  <si>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</si>
  <si>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</si>
  <si>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</si>
  <si>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</si>
  <si>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</si>
  <si>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</si>
  <si>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</si>
  <si>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</si>
  <si>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</si>
  <si>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</si>
  <si>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</si>
  <si>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</si>
  <si>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</si>
  <si>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</si>
  <si>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</si>
  <si>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</si>
  <si>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%,V5090002</t>
  </si>
  <si>
    <t>5090002</t>
  </si>
  <si>
    <t>%,V5090003</t>
  </si>
  <si>
    <t>5090003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</si>
  <si>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</si>
  <si>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</si>
  <si>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</si>
  <si>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</si>
  <si>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</si>
  <si>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</si>
  <si>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</si>
  <si>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</si>
  <si>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</si>
  <si>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</si>
  <si>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</si>
  <si>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</si>
  <si>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</si>
  <si>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</si>
  <si>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</si>
  <si>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</si>
  <si>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</si>
  <si>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</si>
  <si>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</si>
  <si>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</si>
  <si>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</si>
  <si>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</si>
  <si>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</si>
  <si>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</si>
  <si>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</si>
  <si>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</si>
  <si>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</si>
  <si>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</si>
  <si>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</si>
  <si>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</si>
  <si>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</si>
  <si>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</si>
  <si>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</si>
  <si>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</si>
  <si>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</si>
  <si>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</si>
  <si>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</si>
  <si>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</si>
  <si>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</si>
  <si>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</si>
  <si>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</si>
  <si>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</si>
  <si>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</si>
  <si>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</si>
  <si>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</si>
  <si>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</si>
  <si>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</si>
  <si>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</si>
  <si>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</si>
  <si>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</si>
  <si>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</si>
  <si>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</si>
  <si>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</si>
  <si>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</si>
  <si>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</si>
  <si>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</si>
  <si>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</si>
  <si>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</si>
  <si>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</si>
  <si>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</si>
  <si>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</si>
  <si>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</si>
  <si>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</si>
  <si>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</si>
  <si>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</si>
  <si>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</si>
  <si>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</si>
  <si>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</si>
  <si>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</si>
  <si>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</si>
  <si>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</si>
  <si>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</si>
  <si>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</si>
  <si>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</si>
  <si>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</si>
  <si>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</si>
  <si>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</si>
  <si>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</si>
  <si>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</si>
  <si>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</si>
  <si>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</si>
  <si>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</si>
  <si>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</si>
  <si>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</si>
  <si>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</si>
  <si>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</si>
  <si>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</si>
  <si>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</si>
  <si>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</si>
  <si>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</si>
  <si>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</si>
  <si>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</si>
  <si>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</si>
  <si>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</si>
  <si>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</si>
  <si>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</si>
  <si>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</si>
  <si>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</si>
  <si>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</si>
  <si>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</si>
  <si>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</si>
  <si>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</si>
  <si>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</si>
  <si>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</si>
  <si>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</si>
  <si>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</si>
  <si>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</si>
  <si>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</si>
  <si>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</si>
  <si>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</si>
  <si>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</si>
  <si>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</si>
  <si>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</si>
  <si>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</si>
  <si>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</si>
  <si>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</si>
  <si>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%,V9080004</t>
  </si>
  <si>
    <t>9080004</t>
  </si>
  <si>
    <t>%,V9080009</t>
  </si>
  <si>
    <t>9080009</t>
  </si>
  <si>
    <t>%,V9090000</t>
  </si>
  <si>
    <t>9090000</t>
  </si>
  <si>
    <t>%,V9100000</t>
  </si>
  <si>
    <t>9100000</t>
  </si>
  <si>
    <t>%,V9110002</t>
  </si>
  <si>
    <t>9110002</t>
  </si>
  <si>
    <t>%,V9130001</t>
  </si>
  <si>
    <t>9130001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</si>
  <si>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</si>
  <si>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</si>
  <si>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</si>
  <si>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</si>
  <si>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</si>
  <si>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</si>
  <si>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</si>
  <si>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</si>
  <si>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</si>
  <si>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</si>
  <si>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</si>
  <si>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</si>
  <si>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</si>
  <si>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</si>
  <si>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</si>
  <si>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</si>
  <si>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</si>
  <si>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</si>
  <si>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</si>
  <si>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</si>
  <si>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</si>
  <si>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</si>
  <si>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</si>
  <si>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</si>
  <si>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</si>
  <si>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</si>
  <si>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</si>
  <si>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</si>
  <si>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</si>
  <si>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</si>
  <si>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</si>
  <si>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</si>
  <si>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</si>
  <si>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</si>
  <si>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</si>
  <si>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</si>
  <si>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</si>
  <si>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</si>
  <si>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</si>
  <si>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</si>
  <si>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</si>
  <si>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</si>
  <si>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</si>
  <si>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</si>
  <si>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</si>
  <si>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</si>
  <si>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</si>
  <si>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</si>
  <si>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</si>
  <si>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</si>
  <si>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</si>
  <si>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</si>
  <si>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</si>
  <si>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</si>
  <si>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</si>
  <si>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</si>
  <si>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</si>
  <si>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</si>
  <si>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</si>
  <si>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</si>
  <si>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</si>
  <si>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</si>
  <si>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</si>
  <si>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</si>
  <si>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</si>
  <si>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</si>
  <si>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</si>
  <si>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</si>
  <si>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</si>
  <si>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</si>
  <si>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</si>
  <si>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</si>
  <si>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</si>
  <si>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</si>
  <si>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</si>
  <si>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</si>
  <si>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</si>
  <si>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</si>
  <si>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</si>
  <si>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</si>
  <si>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</si>
  <si>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</si>
  <si>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</si>
  <si>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</si>
  <si>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</si>
  <si>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</si>
  <si>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</si>
  <si>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</si>
  <si>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</si>
  <si>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</si>
  <si>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</si>
  <si>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</si>
  <si>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</si>
  <si>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</si>
  <si>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</si>
  <si>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</si>
  <si>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</si>
  <si>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</si>
  <si>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</si>
  <si>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</si>
  <si>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</si>
  <si>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</si>
  <si>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</si>
  <si>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</si>
  <si>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</si>
  <si>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</si>
  <si>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</si>
  <si>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</si>
  <si>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</si>
  <si>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</si>
  <si>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</si>
  <si>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</si>
  <si>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</si>
  <si>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</si>
  <si>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</si>
  <si>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</si>
  <si>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</si>
  <si>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</si>
  <si>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</si>
  <si>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</si>
  <si>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</si>
  <si>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</si>
  <si>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</si>
  <si>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</si>
  <si>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</si>
  <si>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</si>
  <si>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</si>
  <si>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</si>
  <si>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</si>
  <si>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</si>
  <si>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</si>
  <si>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</si>
  <si>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</si>
  <si>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</si>
  <si>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</si>
  <si>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</si>
  <si>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</si>
  <si>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</si>
  <si>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</si>
  <si>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</si>
  <si>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</si>
  <si>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</si>
  <si>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</si>
  <si>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</si>
  <si>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</si>
  <si>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</si>
  <si>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</si>
  <si>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</si>
  <si>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</si>
  <si>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</si>
  <si>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</si>
  <si>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</si>
  <si>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</si>
  <si>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</si>
  <si>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</si>
  <si>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</si>
  <si>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</si>
  <si>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</si>
  <si>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</si>
  <si>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</si>
  <si>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</si>
  <si>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</si>
  <si>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</si>
  <si>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</si>
  <si>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</si>
  <si>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</si>
  <si>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</si>
  <si>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</si>
  <si>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</si>
  <si>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</si>
  <si>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</si>
  <si>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</si>
  <si>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</si>
  <si>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</si>
  <si>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</si>
  <si>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</si>
  <si>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</si>
  <si>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</si>
  <si>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</si>
  <si>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</si>
  <si>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</si>
  <si>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</si>
  <si>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</si>
  <si>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</si>
  <si>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</si>
  <si>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</si>
  <si>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</si>
  <si>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</si>
  <si>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</si>
  <si>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</si>
  <si>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</si>
  <si>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</si>
  <si>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</si>
  <si>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</si>
  <si>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</si>
  <si>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</si>
  <si>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</si>
  <si>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</si>
  <si>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</si>
  <si>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</si>
  <si>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</si>
  <si>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</si>
  <si>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</si>
  <si>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</si>
  <si>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</si>
  <si>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</si>
  <si>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</si>
  <si>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</si>
  <si>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</si>
  <si>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</si>
  <si>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</si>
  <si>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</si>
  <si>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</si>
  <si>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</si>
  <si>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</si>
  <si>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</si>
  <si>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</si>
  <si>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</si>
  <si>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</si>
  <si>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</si>
  <si>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</si>
  <si>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</si>
  <si>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</si>
  <si>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</si>
  <si>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%,V408100608</t>
  </si>
  <si>
    <t>408100608</t>
  </si>
  <si>
    <t>%,V408100609</t>
  </si>
  <si>
    <t>408100609</t>
  </si>
  <si>
    <t>%,V408100610</t>
  </si>
  <si>
    <t>408100610</t>
  </si>
  <si>
    <t>%,V4081007</t>
  </si>
  <si>
    <t>4081007</t>
  </si>
  <si>
    <t>%,V408100800</t>
  </si>
  <si>
    <t>408100800</t>
  </si>
  <si>
    <t>%,V408100807</t>
  </si>
  <si>
    <t>408100807</t>
  </si>
  <si>
    <t>%,V408100808</t>
  </si>
  <si>
    <t>408100808</t>
  </si>
  <si>
    <t>%,V408100809</t>
  </si>
  <si>
    <t>408100809</t>
  </si>
  <si>
    <t>%,V408100810</t>
  </si>
  <si>
    <t>408100810</t>
  </si>
  <si>
    <t>%,V408101407</t>
  </si>
  <si>
    <t>408101407</t>
  </si>
  <si>
    <t>%,V408101408</t>
  </si>
  <si>
    <t>408101408</t>
  </si>
  <si>
    <t>%,V408101409</t>
  </si>
  <si>
    <t>408101409</t>
  </si>
  <si>
    <t>%,V408101708</t>
  </si>
  <si>
    <t>408101708</t>
  </si>
  <si>
    <t>%,V408101709</t>
  </si>
  <si>
    <t>408101709</t>
  </si>
  <si>
    <t>%,V408101710</t>
  </si>
  <si>
    <t>408101710</t>
  </si>
  <si>
    <t>%,V408101808</t>
  </si>
  <si>
    <t>408101808</t>
  </si>
  <si>
    <t>%,V408101809</t>
  </si>
  <si>
    <t>408101809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</si>
  <si>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</si>
  <si>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</si>
  <si>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</si>
  <si>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</si>
  <si>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</si>
  <si>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</si>
  <si>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</si>
  <si>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</si>
  <si>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%,V408102209</t>
  </si>
  <si>
    <t>408102209</t>
  </si>
  <si>
    <t>%,V408102210</t>
  </si>
  <si>
    <t>408102210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</si>
  <si>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</si>
  <si>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</si>
  <si>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</si>
  <si>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</si>
  <si>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</si>
  <si>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</si>
  <si>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</si>
  <si>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</si>
  <si>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%,V408102910</t>
  </si>
  <si>
    <t>408102910</t>
  </si>
  <si>
    <t>%,V4081033</t>
  </si>
  <si>
    <t>4081033</t>
  </si>
  <si>
    <t>%,V4081034</t>
  </si>
  <si>
    <t>4081034</t>
  </si>
  <si>
    <t>%,V4081035</t>
  </si>
  <si>
    <t>4081035</t>
  </si>
  <si>
    <t>%,V408103607</t>
  </si>
  <si>
    <t>408103607</t>
  </si>
  <si>
    <t>%,V408103608</t>
  </si>
  <si>
    <t>408103608</t>
  </si>
  <si>
    <t>%,V408103609</t>
  </si>
  <si>
    <t>408103609</t>
  </si>
  <si>
    <t>%,V408103610</t>
  </si>
  <si>
    <t>408103610</t>
  </si>
  <si>
    <t>%,V409100200</t>
  </si>
  <si>
    <t>409100200</t>
  </si>
  <si>
    <t>%,V409100207</t>
  </si>
  <si>
    <t>409100207</t>
  </si>
  <si>
    <t>%,V409100208</t>
  </si>
  <si>
    <t>409100208</t>
  </si>
  <si>
    <t>%,V409100209</t>
  </si>
  <si>
    <t>409100209</t>
  </si>
  <si>
    <t>%,V409100210</t>
  </si>
  <si>
    <t>409100210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</si>
  <si>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</si>
  <si>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</si>
  <si>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</si>
  <si>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</si>
  <si>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</si>
  <si>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</si>
  <si>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</si>
  <si>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</si>
  <si>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</si>
  <si>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</si>
  <si>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</si>
  <si>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</si>
  <si>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</si>
  <si>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</si>
  <si>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</si>
  <si>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</si>
  <si>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</si>
  <si>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</si>
  <si>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</si>
  <si>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</si>
  <si>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</si>
  <si>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</si>
  <si>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</si>
  <si>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</si>
  <si>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</si>
  <si>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</si>
  <si>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</si>
  <si>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</si>
  <si>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</si>
  <si>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</si>
  <si>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</si>
  <si>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</si>
  <si>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</si>
  <si>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</si>
  <si>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</si>
  <si>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</si>
  <si>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</si>
  <si>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</si>
  <si>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</si>
  <si>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</si>
  <si>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</si>
  <si>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</si>
  <si>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</si>
  <si>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</si>
  <si>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</si>
  <si>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</si>
  <si>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</si>
  <si>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</si>
  <si>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</si>
  <si>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</si>
  <si>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</si>
  <si>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</si>
  <si>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</si>
  <si>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</si>
  <si>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</si>
  <si>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</si>
  <si>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</si>
  <si>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</si>
  <si>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</si>
  <si>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</si>
  <si>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%,V4210056</t>
  </si>
  <si>
    <t>4210056</t>
  </si>
  <si>
    <t>%,V408200508</t>
  </si>
  <si>
    <t>408200508</t>
  </si>
  <si>
    <t>%,V408200509</t>
  </si>
  <si>
    <t>408200509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</si>
  <si>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</si>
  <si>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</si>
  <si>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</si>
  <si>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</si>
  <si>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</si>
  <si>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</si>
  <si>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</si>
  <si>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</si>
  <si>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</si>
  <si>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</si>
  <si>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</si>
  <si>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</si>
  <si>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</si>
  <si>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</si>
  <si>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</si>
  <si>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</si>
  <si>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</si>
  <si>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</si>
  <si>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</si>
  <si>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</si>
  <si>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</si>
  <si>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</si>
  <si>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</si>
  <si>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</si>
  <si>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</si>
  <si>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</si>
  <si>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</si>
  <si>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</si>
  <si>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</si>
  <si>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</si>
  <si>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%,V409200209</t>
  </si>
  <si>
    <t>409200209</t>
  </si>
  <si>
    <t>%,V409200210</t>
  </si>
  <si>
    <t>409200210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</si>
  <si>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</si>
  <si>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</si>
  <si>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</si>
  <si>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</si>
  <si>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</si>
  <si>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</si>
  <si>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</si>
  <si>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</si>
  <si>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</si>
  <si>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</si>
  <si>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</si>
  <si>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</si>
  <si>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</si>
  <si>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</si>
  <si>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</si>
  <si>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</si>
  <si>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</si>
  <si>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</si>
  <si>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</si>
  <si>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</si>
  <si>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</si>
  <si>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</si>
  <si>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</si>
  <si>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</si>
  <si>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</si>
  <si>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</si>
  <si>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</si>
  <si>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</si>
  <si>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</si>
  <si>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</si>
  <si>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</si>
  <si>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</si>
  <si>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</si>
  <si>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</si>
  <si>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</si>
  <si>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</si>
  <si>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</si>
  <si>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</si>
  <si>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</si>
  <si>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</si>
  <si>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</si>
  <si>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</si>
  <si>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</si>
  <si>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</si>
  <si>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</si>
  <si>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</si>
  <si>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</si>
  <si>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 Power-Non Trad-Non-Fuel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</si>
  <si>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</si>
  <si>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</si>
  <si>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</si>
  <si>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</si>
  <si>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</si>
  <si>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</si>
  <si>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</si>
  <si>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</si>
  <si>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</si>
  <si>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</si>
  <si>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</si>
  <si>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</si>
  <si>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</si>
  <si>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</si>
  <si>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</si>
  <si>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</si>
  <si>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</si>
  <si>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</si>
  <si>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</si>
  <si>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</si>
  <si>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</si>
  <si>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</si>
  <si>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</si>
  <si>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</si>
  <si>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</si>
  <si>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</si>
  <si>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</si>
  <si>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</si>
  <si>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</si>
  <si>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</si>
  <si>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Allowance Consumption SO2</t>
  </si>
  <si>
    <t>Allowance Expenses</t>
  </si>
  <si>
    <t>CO2 Allowance Consumption</t>
  </si>
  <si>
    <t>An. NOx Cons. Exp</t>
  </si>
  <si>
    <t>Sys Control &amp; Load Dispatching</t>
  </si>
  <si>
    <t>Other Expenses</t>
  </si>
  <si>
    <t>Other Pwr Exp - Wholesale RECs</t>
  </si>
  <si>
    <t>Other Pwr Exp - Retail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</si>
  <si>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</si>
  <si>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</si>
  <si>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</si>
  <si>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</si>
  <si>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</si>
  <si>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</si>
  <si>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</si>
  <si>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</si>
  <si>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</si>
  <si>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</si>
  <si>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</si>
  <si>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</si>
  <si>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</si>
  <si>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</si>
  <si>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</si>
  <si>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</si>
  <si>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</si>
  <si>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</si>
  <si>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</si>
  <si>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</si>
  <si>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</si>
  <si>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</si>
  <si>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</si>
  <si>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</si>
  <si>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</si>
  <si>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</si>
  <si>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</si>
  <si>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</si>
  <si>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</si>
  <si>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</si>
  <si>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</si>
  <si>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</si>
  <si>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</si>
  <si>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</si>
  <si>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</si>
  <si>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</si>
  <si>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</si>
  <si>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</si>
  <si>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</si>
  <si>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</si>
  <si>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</si>
  <si>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</si>
  <si>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</si>
  <si>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</si>
  <si>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</si>
  <si>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</si>
  <si>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</si>
  <si>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</si>
  <si>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Assistnce Exp - DSM - Ind</t>
  </si>
  <si>
    <t>Cust Assistance Expense - DSM</t>
  </si>
  <si>
    <t>Information &amp; Instruct Advrtis</t>
  </si>
  <si>
    <t>Misc Cust Svc&amp;Informational Ex</t>
  </si>
  <si>
    <t>Supervision - Comm &amp; Ind</t>
  </si>
  <si>
    <t>Advertising Exp - Residential</t>
  </si>
  <si>
    <t>Administrative &amp; Gen Salaries</t>
  </si>
  <si>
    <t>Admin &amp; Gen Salaries Trnsfr</t>
  </si>
  <si>
    <t>Off Supl &amp; Exp - Nonassociated</t>
  </si>
  <si>
    <t>Office Supplies &amp; Exp - Trnsf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</si>
  <si>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</si>
  <si>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</si>
  <si>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</si>
  <si>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</si>
  <si>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</si>
  <si>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</si>
  <si>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</si>
  <si>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</si>
  <si>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</si>
  <si>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</si>
  <si>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</si>
  <si>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</si>
  <si>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</si>
  <si>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</si>
  <si>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</si>
  <si>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</si>
  <si>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</si>
  <si>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</si>
  <si>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</si>
  <si>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</si>
  <si>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</si>
  <si>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</si>
  <si>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</si>
  <si>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</si>
  <si>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</si>
  <si>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</si>
  <si>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</si>
  <si>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</si>
  <si>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</si>
  <si>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</si>
  <si>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</si>
  <si>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</si>
  <si>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</si>
  <si>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</si>
  <si>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</si>
  <si>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</si>
  <si>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</si>
  <si>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</si>
  <si>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</si>
  <si>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</si>
  <si>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</si>
  <si>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</si>
  <si>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</si>
  <si>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</si>
  <si>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</si>
  <si>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</si>
  <si>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</si>
  <si>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</si>
  <si>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</si>
  <si>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</si>
  <si>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</si>
  <si>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</si>
  <si>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</si>
  <si>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</si>
  <si>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</si>
  <si>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</si>
  <si>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</si>
  <si>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</si>
  <si>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</si>
  <si>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</si>
  <si>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</si>
  <si>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</si>
  <si>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</si>
  <si>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</si>
  <si>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</si>
  <si>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</si>
  <si>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</si>
  <si>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</si>
  <si>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</si>
  <si>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</si>
  <si>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</si>
  <si>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</si>
  <si>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</si>
  <si>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</si>
  <si>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</si>
  <si>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</si>
  <si>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</si>
  <si>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</si>
  <si>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</si>
  <si>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</si>
  <si>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</si>
  <si>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</si>
  <si>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</si>
  <si>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</si>
  <si>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</si>
  <si>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</si>
  <si>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</si>
  <si>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</si>
  <si>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</si>
  <si>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</si>
  <si>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MAINTENANCE</t>
  </si>
  <si>
    <t>Depreciation Exp</t>
  </si>
  <si>
    <t>Amort. of Plant</t>
  </si>
  <si>
    <t>Amort of Plt Acq Adj</t>
  </si>
  <si>
    <t>Regulatory Debits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</si>
  <si>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</si>
  <si>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</si>
  <si>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</si>
  <si>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</si>
  <si>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</si>
  <si>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</si>
  <si>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</si>
  <si>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</si>
  <si>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</si>
  <si>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</si>
  <si>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</si>
  <si>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</si>
  <si>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</si>
  <si>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</si>
  <si>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</si>
  <si>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</si>
  <si>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</si>
  <si>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</si>
  <si>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</si>
  <si>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</si>
  <si>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</si>
  <si>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</si>
  <si>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</si>
  <si>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</si>
  <si>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</si>
  <si>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</si>
  <si>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</si>
  <si>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</si>
  <si>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</si>
  <si>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</si>
  <si>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</si>
  <si>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</si>
  <si>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</si>
  <si>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</si>
  <si>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</si>
  <si>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</si>
  <si>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</si>
  <si>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</si>
  <si>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</si>
  <si>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</si>
  <si>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</si>
  <si>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</si>
  <si>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</si>
  <si>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</si>
  <si>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</si>
  <si>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</si>
  <si>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</si>
  <si>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</si>
  <si>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</si>
  <si>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</si>
  <si>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</si>
  <si>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</si>
  <si>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Specul. Allow. Gains-CO2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</si>
  <si>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</si>
  <si>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</si>
  <si>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</si>
  <si>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</si>
  <si>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</si>
  <si>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</si>
  <si>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</si>
  <si>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</si>
  <si>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</si>
  <si>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</si>
  <si>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</si>
  <si>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</si>
  <si>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</si>
  <si>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OTHER INCOME DEDUCTIONS</t>
  </si>
  <si>
    <t>Inc Tax, Oth Inc&amp;Ded-Federal</t>
  </si>
  <si>
    <t>Inc Tax, Oth Inc &amp; Ded - State</t>
  </si>
  <si>
    <t>Inc Tax Oth Inc  Ded - State</t>
  </si>
  <si>
    <t>Prov Def I/T Oth I&amp;D - Federal</t>
  </si>
  <si>
    <t>Prv Def I/T-Cr Oth I&amp;D-Fed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</si>
  <si>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</si>
  <si>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</si>
  <si>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</si>
  <si>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</si>
  <si>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</si>
  <si>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</si>
  <si>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</si>
  <si>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</si>
  <si>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</si>
  <si>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</si>
  <si>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</si>
  <si>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</si>
  <si>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</si>
  <si>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</si>
  <si>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</si>
  <si>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</si>
  <si>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</si>
  <si>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</si>
  <si>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</si>
  <si>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GLR1100V</t>
  </si>
  <si>
    <t>2010-06-30</t>
  </si>
  <si>
    <t>Error</t>
  </si>
  <si>
    <t>AEP Enterprises</t>
  </si>
  <si>
    <t>Kentucky Power Corp Consol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</si>
</sst>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17" fillId="16" borderId="0" applyNumberFormat="0" applyBorder="0" applyAlignment="0" applyProtection="0"/>
    <xf numFmtId="0" fontId="21" fillId="2" borderId="1" applyNumberFormat="0" applyAlignment="0" applyProtection="0"/>
    <xf numFmtId="0" fontId="23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6" borderId="1" applyNumberFormat="0" applyAlignment="0" applyProtection="0"/>
    <xf numFmtId="0" fontId="22" fillId="0" borderId="6" applyNumberFormat="0" applyFill="0" applyAlignment="0" applyProtection="0"/>
    <xf numFmtId="0" fontId="18" fillId="9" borderId="0" applyNumberFormat="0" applyBorder="0" applyAlignment="0" applyProtection="0"/>
    <xf numFmtId="0" fontId="0" fillId="4" borderId="1" applyNumberFormat="0" applyFont="0" applyAlignment="0" applyProtection="0"/>
    <xf numFmtId="0" fontId="20" fillId="2" borderId="7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9" xfId="0" applyNumberFormat="1" applyFont="1" applyBorder="1" applyAlignment="1" quotePrefix="1">
      <alignment horizontal="center"/>
    </xf>
    <xf numFmtId="40" fontId="1" fillId="0" borderId="9" xfId="0" applyNumberFormat="1" applyFont="1" applyBorder="1" applyAlignment="1">
      <alignment/>
    </xf>
    <xf numFmtId="40" fontId="1" fillId="0" borderId="9" xfId="0" applyNumberFormat="1" applyFont="1" applyFill="1" applyBorder="1" applyAlignment="1">
      <alignment/>
    </xf>
    <xf numFmtId="171" fontId="1" fillId="0" borderId="9" xfId="0" applyNumberFormat="1" applyFont="1" applyFill="1" applyBorder="1" applyAlignment="1">
      <alignment horizontal="right"/>
    </xf>
    <xf numFmtId="8" fontId="1" fillId="0" borderId="9" xfId="0" applyNumberFormat="1" applyFont="1" applyFill="1" applyBorder="1" applyAlignment="1">
      <alignment/>
    </xf>
    <xf numFmtId="40" fontId="1" fillId="0" borderId="9" xfId="0" applyNumberFormat="1" applyFont="1" applyFill="1" applyBorder="1" applyAlignment="1">
      <alignment/>
    </xf>
    <xf numFmtId="40" fontId="1" fillId="0" borderId="9" xfId="0" applyNumberFormat="1" applyFont="1" applyFill="1" applyBorder="1" applyAlignment="1">
      <alignment horizontal="right"/>
    </xf>
    <xf numFmtId="40" fontId="1" fillId="0" borderId="9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40" fontId="1" fillId="0" borderId="9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171" fontId="1" fillId="0" borderId="9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9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9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7"/>
  <sheetViews>
    <sheetView tabSelected="1" zoomScale="90" zoomScaleNormal="90" zoomScalePageLayoutView="0" workbookViewId="0" topLeftCell="A1">
      <pane xSplit="3" ySplit="7" topLeftCell="D459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3" sqref="C3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0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IF($AN$518="error",IF($AN$516="error",$AN$517,$AN$516),$AN$518)</f>
        <v>Kentucky Power Corp Consol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IF($AN$518="error",IF($AN$516="error",$AN$517,$AN$516),$AN$518)</f>
        <v>Kentucky Power Corp Consol</v>
      </c>
      <c r="M2" s="6"/>
      <c r="N2" s="12"/>
      <c r="O2" s="10"/>
      <c r="P2" s="24"/>
      <c r="Q2" s="20"/>
      <c r="R2" s="20"/>
      <c r="S2" s="22"/>
      <c r="T2" s="79" t="str">
        <f>IF($AN$518="error",IF($AN$516="error",$AN$517,$AN$516),$AN$518)</f>
        <v>Kentucky Power Corp Consol</v>
      </c>
      <c r="U2" s="30"/>
      <c r="V2" s="10"/>
      <c r="W2" s="10"/>
      <c r="X2" s="20"/>
      <c r="Y2" s="20"/>
      <c r="Z2" s="20"/>
      <c r="AA2" s="22"/>
      <c r="AB2" s="79" t="str">
        <f>IF($AN$518="error",IF($AN$516="error",$AN$517,$AN$516),$AN$518)</f>
        <v>Kentucky Power Corp Consol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AO500*1</f>
        <v>40359</v>
      </c>
      <c r="C4" s="30"/>
      <c r="D4" s="7"/>
      <c r="E4" s="6"/>
      <c r="F4" s="6"/>
      <c r="G4" s="6"/>
      <c r="H4" s="10"/>
      <c r="I4" s="10"/>
      <c r="J4" s="10"/>
      <c r="K4" s="22"/>
      <c r="L4" s="19">
        <f>AO500*1</f>
        <v>40359</v>
      </c>
      <c r="M4" s="6"/>
      <c r="N4" s="12"/>
      <c r="O4" s="10"/>
      <c r="P4" s="24"/>
      <c r="Q4" s="20"/>
      <c r="R4" s="20"/>
      <c r="S4" s="22"/>
      <c r="T4" s="19">
        <f>AO500*1</f>
        <v>40359</v>
      </c>
      <c r="U4" s="30"/>
      <c r="V4" s="10"/>
      <c r="W4" s="10"/>
      <c r="X4" s="20"/>
      <c r="Y4" s="20"/>
      <c r="Z4" s="20"/>
      <c r="AA4" s="22"/>
      <c r="AB4" s="19">
        <f>AO500*1</f>
        <v>40359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1385</v>
      </c>
      <c r="C5" s="56">
        <f>IF(AO513&gt;0,"REPORT HAS "&amp;AO513&amp;"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07/23/10 22:50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07/23/10 22:50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07/23/10 22:50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07/23/10 22:50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TEXT($AO$500,"YYYY")</f>
        <v>2010</v>
      </c>
      <c r="F7" s="66"/>
      <c r="G7" s="78">
        <f>+E7-1</f>
        <v>2009</v>
      </c>
      <c r="H7" s="63"/>
      <c r="I7" s="63" t="s">
        <v>24</v>
      </c>
      <c r="J7" s="63"/>
      <c r="K7" s="68" t="s">
        <v>25</v>
      </c>
      <c r="L7" s="63"/>
      <c r="M7" s="67" t="str">
        <f>TEXT($AO$500,"YYYY")</f>
        <v>2010</v>
      </c>
      <c r="N7" s="66"/>
      <c r="O7" s="78">
        <f>+M7-1</f>
        <v>2009</v>
      </c>
      <c r="P7" s="63"/>
      <c r="Q7" s="63" t="s">
        <v>24</v>
      </c>
      <c r="R7" s="63"/>
      <c r="S7" s="68" t="s">
        <v>25</v>
      </c>
      <c r="T7" s="63"/>
      <c r="U7" s="67" t="str">
        <f>TEXT($AO$500,"YYYY")</f>
        <v>2010</v>
      </c>
      <c r="V7" s="63"/>
      <c r="W7" s="78">
        <f>+U7-1</f>
        <v>2009</v>
      </c>
      <c r="X7" s="63"/>
      <c r="Y7" s="63" t="s">
        <v>24</v>
      </c>
      <c r="Z7" s="63"/>
      <c r="AA7" s="68" t="s">
        <v>25</v>
      </c>
      <c r="AB7" s="63"/>
      <c r="AC7" s="67" t="str">
        <f>TEXT($AO$500,"YYYY")</f>
        <v>2010</v>
      </c>
      <c r="AD7" s="63"/>
      <c r="AE7" s="78">
        <f>+AC7-1</f>
        <v>2009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96</v>
      </c>
      <c r="B10" s="16" t="s">
        <v>97</v>
      </c>
      <c r="C10" s="1" t="s">
        <v>98</v>
      </c>
      <c r="E10" s="5">
        <v>0</v>
      </c>
      <c r="G10" s="5">
        <v>69.57000000000001</v>
      </c>
      <c r="I10" s="9">
        <f aca="true" t="shared" si="0" ref="I10:I41">+E10-G10</f>
        <v>-69.57000000000001</v>
      </c>
      <c r="K10" s="21" t="str">
        <f aca="true" t="shared" si="1" ref="K10:K41">IF(G10&lt;0,IF(I10=0,0,IF(OR(G10=0,E10=0),"N.M.",IF(ABS(I10/G10)&gt;=10,"N.M.",I10/(-G10)))),IF(I10=0,0,IF(OR(G10=0,E10=0),"N.M.",IF(ABS(I10/G10)&gt;=10,"N.M.",I10/G10))))</f>
        <v>N.M.</v>
      </c>
      <c r="M10" s="9">
        <v>0</v>
      </c>
      <c r="O10" s="9">
        <v>-17.28</v>
      </c>
      <c r="Q10" s="9">
        <f aca="true" t="shared" si="2" ref="Q10:Q41">+M10-O10</f>
        <v>17.28</v>
      </c>
      <c r="S10" s="21" t="str">
        <f aca="true" t="shared" si="3" ref="S10:S41">IF(O10&lt;0,IF(Q10=0,0,IF(OR(O10=0,M10=0),"N.M.",IF(ABS(Q10/O10)&gt;=10,"N.M.",Q10/(-O10)))),IF(Q10=0,0,IF(OR(O10=0,M10=0),"N.M.",IF(ABS(Q10/O10)&gt;=10,"N.M.",Q10/O10))))</f>
        <v>N.M.</v>
      </c>
      <c r="U10" s="9">
        <v>20094.19</v>
      </c>
      <c r="W10" s="9">
        <v>38629.72</v>
      </c>
      <c r="Y10" s="9">
        <f aca="true" t="shared" si="4" ref="Y10:Y41">+U10-W10</f>
        <v>-18535.530000000002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-0.4798256368412715</v>
      </c>
      <c r="AC10" s="9">
        <v>20094.19</v>
      </c>
      <c r="AE10" s="9">
        <v>322600.81000000006</v>
      </c>
      <c r="AG10" s="9">
        <f aca="true" t="shared" si="6" ref="AG10:AG41">+AC10-AE10</f>
        <v>-302506.62000000005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-0.9377119046911259</v>
      </c>
    </row>
    <row r="11" spans="1:35" ht="12.75" outlineLevel="1">
      <c r="A11" s="1" t="s">
        <v>99</v>
      </c>
      <c r="B11" s="16" t="s">
        <v>100</v>
      </c>
      <c r="C11" s="1" t="s">
        <v>101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0</v>
      </c>
      <c r="O11" s="9">
        <v>0</v>
      </c>
      <c r="Q11" s="9">
        <f t="shared" si="2"/>
        <v>0</v>
      </c>
      <c r="S11" s="21">
        <f t="shared" si="3"/>
        <v>0</v>
      </c>
      <c r="U11" s="9">
        <v>0</v>
      </c>
      <c r="W11" s="9">
        <v>0</v>
      </c>
      <c r="Y11" s="9">
        <f t="shared" si="4"/>
        <v>0</v>
      </c>
      <c r="AA11" s="21">
        <f t="shared" si="5"/>
        <v>0</v>
      </c>
      <c r="AC11" s="9">
        <v>0</v>
      </c>
      <c r="AE11" s="9">
        <v>118500</v>
      </c>
      <c r="AG11" s="9">
        <f t="shared" si="6"/>
        <v>-118500</v>
      </c>
      <c r="AI11" s="21" t="str">
        <f t="shared" si="7"/>
        <v>N.M.</v>
      </c>
    </row>
    <row r="12" spans="1:35" ht="12.75" outlineLevel="1">
      <c r="A12" s="1" t="s">
        <v>102</v>
      </c>
      <c r="B12" s="16" t="s">
        <v>103</v>
      </c>
      <c r="C12" s="1" t="s">
        <v>104</v>
      </c>
      <c r="E12" s="5">
        <v>5896695.35</v>
      </c>
      <c r="G12" s="5">
        <v>5646448.09</v>
      </c>
      <c r="I12" s="9">
        <f t="shared" si="0"/>
        <v>250247.25999999978</v>
      </c>
      <c r="K12" s="21">
        <f t="shared" si="1"/>
        <v>0.04431941213507194</v>
      </c>
      <c r="M12" s="9">
        <v>15579669.05</v>
      </c>
      <c r="O12" s="9">
        <v>15755754.88</v>
      </c>
      <c r="Q12" s="9">
        <f t="shared" si="2"/>
        <v>-176085.83000000007</v>
      </c>
      <c r="S12" s="21">
        <f t="shared" si="3"/>
        <v>-0.011175969119925789</v>
      </c>
      <c r="U12" s="9">
        <v>47647970.48</v>
      </c>
      <c r="W12" s="9">
        <v>44571895.53</v>
      </c>
      <c r="Y12" s="9">
        <f t="shared" si="4"/>
        <v>3076074.9499999955</v>
      </c>
      <c r="AA12" s="21">
        <f t="shared" si="5"/>
        <v>0.06901377905118669</v>
      </c>
      <c r="AC12" s="9">
        <v>85295390.33</v>
      </c>
      <c r="AE12" s="9">
        <v>84698433.93</v>
      </c>
      <c r="AG12" s="9">
        <f t="shared" si="6"/>
        <v>596956.3999999911</v>
      </c>
      <c r="AI12" s="21">
        <f t="shared" si="7"/>
        <v>0.0070480216965210065</v>
      </c>
    </row>
    <row r="13" spans="1:35" ht="12.75" outlineLevel="1">
      <c r="A13" s="1" t="s">
        <v>105</v>
      </c>
      <c r="B13" s="16" t="s">
        <v>106</v>
      </c>
      <c r="C13" s="1" t="s">
        <v>107</v>
      </c>
      <c r="E13" s="5">
        <v>3606743.89</v>
      </c>
      <c r="G13" s="5">
        <v>3417261.36</v>
      </c>
      <c r="I13" s="9">
        <f t="shared" si="0"/>
        <v>189482.53000000026</v>
      </c>
      <c r="K13" s="21">
        <f t="shared" si="1"/>
        <v>0.05544865026068719</v>
      </c>
      <c r="M13" s="9">
        <v>8900930.01</v>
      </c>
      <c r="O13" s="9">
        <v>8779645.41</v>
      </c>
      <c r="Q13" s="9">
        <f t="shared" si="2"/>
        <v>121284.59999999963</v>
      </c>
      <c r="S13" s="21">
        <f t="shared" si="3"/>
        <v>0.013814293668609519</v>
      </c>
      <c r="U13" s="9">
        <v>21396287.83</v>
      </c>
      <c r="W13" s="9">
        <v>20513669.71</v>
      </c>
      <c r="Y13" s="9">
        <f t="shared" si="4"/>
        <v>882618.1199999973</v>
      </c>
      <c r="AA13" s="21">
        <f t="shared" si="5"/>
        <v>0.04302585215017568</v>
      </c>
      <c r="AC13" s="9">
        <v>41382204.83</v>
      </c>
      <c r="AE13" s="9">
        <v>41783049.43</v>
      </c>
      <c r="AG13" s="9">
        <f t="shared" si="6"/>
        <v>-400844.6000000015</v>
      </c>
      <c r="AI13" s="21">
        <f t="shared" si="7"/>
        <v>-0.009593474039551485</v>
      </c>
    </row>
    <row r="14" spans="1:35" ht="12.75" outlineLevel="1">
      <c r="A14" s="1" t="s">
        <v>108</v>
      </c>
      <c r="B14" s="16" t="s">
        <v>109</v>
      </c>
      <c r="C14" s="1" t="s">
        <v>110</v>
      </c>
      <c r="E14" s="5">
        <v>5167861.35</v>
      </c>
      <c r="G14" s="5">
        <v>5915385.42</v>
      </c>
      <c r="I14" s="9">
        <f t="shared" si="0"/>
        <v>-747524.0700000003</v>
      </c>
      <c r="K14" s="21">
        <f t="shared" si="1"/>
        <v>-0.1263694614847261</v>
      </c>
      <c r="M14" s="9">
        <v>12536285.81</v>
      </c>
      <c r="O14" s="9">
        <v>14856180.89</v>
      </c>
      <c r="Q14" s="9">
        <f t="shared" si="2"/>
        <v>-2319895.08</v>
      </c>
      <c r="S14" s="21">
        <f t="shared" si="3"/>
        <v>-0.15615689504437638</v>
      </c>
      <c r="U14" s="9">
        <v>36758930.95</v>
      </c>
      <c r="W14" s="9">
        <v>38806326.89</v>
      </c>
      <c r="Y14" s="9">
        <f t="shared" si="4"/>
        <v>-2047395.9399999976</v>
      </c>
      <c r="AA14" s="21">
        <f t="shared" si="5"/>
        <v>-0.05275933344074342</v>
      </c>
      <c r="AC14" s="9">
        <v>67496225.9</v>
      </c>
      <c r="AE14" s="9">
        <v>77231557.62</v>
      </c>
      <c r="AG14" s="9">
        <f t="shared" si="6"/>
        <v>-9735331.719999999</v>
      </c>
      <c r="AI14" s="21">
        <f t="shared" si="7"/>
        <v>-0.12605380520616255</v>
      </c>
    </row>
    <row r="15" spans="1:35" ht="12.75" outlineLevel="1">
      <c r="A15" s="1" t="s">
        <v>111</v>
      </c>
      <c r="B15" s="16" t="s">
        <v>112</v>
      </c>
      <c r="C15" s="1" t="s">
        <v>113</v>
      </c>
      <c r="E15" s="5">
        <v>4959257.74</v>
      </c>
      <c r="G15" s="5">
        <v>5103181.88</v>
      </c>
      <c r="I15" s="9">
        <f t="shared" si="0"/>
        <v>-143924.13999999966</v>
      </c>
      <c r="K15" s="21">
        <f t="shared" si="1"/>
        <v>-0.02820282392129823</v>
      </c>
      <c r="M15" s="9">
        <v>13837932.98</v>
      </c>
      <c r="O15" s="9">
        <v>13504753.3</v>
      </c>
      <c r="Q15" s="9">
        <f t="shared" si="2"/>
        <v>333179.6799999997</v>
      </c>
      <c r="S15" s="21">
        <f t="shared" si="3"/>
        <v>0.024671289626593897</v>
      </c>
      <c r="U15" s="9">
        <v>28362985.38</v>
      </c>
      <c r="W15" s="9">
        <v>27747482.25</v>
      </c>
      <c r="Y15" s="9">
        <f t="shared" si="4"/>
        <v>615503.129999999</v>
      </c>
      <c r="AA15" s="21">
        <f t="shared" si="5"/>
        <v>0.02218230556756186</v>
      </c>
      <c r="AC15" s="9">
        <v>55812041.269999996</v>
      </c>
      <c r="AE15" s="9">
        <v>55958975.11</v>
      </c>
      <c r="AG15" s="9">
        <f t="shared" si="6"/>
        <v>-146933.84000000358</v>
      </c>
      <c r="AI15" s="21">
        <f t="shared" si="7"/>
        <v>-0.0026257421568420783</v>
      </c>
    </row>
    <row r="16" spans="1:35" ht="12.75" outlineLevel="1">
      <c r="A16" s="1" t="s">
        <v>114</v>
      </c>
      <c r="B16" s="16" t="s">
        <v>115</v>
      </c>
      <c r="C16" s="1" t="s">
        <v>116</v>
      </c>
      <c r="E16" s="5">
        <v>4030161.33</v>
      </c>
      <c r="G16" s="5">
        <v>4485622.49</v>
      </c>
      <c r="I16" s="9">
        <f t="shared" si="0"/>
        <v>-455461.16000000015</v>
      </c>
      <c r="K16" s="21">
        <f t="shared" si="1"/>
        <v>-0.10153800526356825</v>
      </c>
      <c r="M16" s="9">
        <v>13148774.86</v>
      </c>
      <c r="O16" s="9">
        <v>12630979.42</v>
      </c>
      <c r="Q16" s="9">
        <f t="shared" si="2"/>
        <v>517795.4399999995</v>
      </c>
      <c r="S16" s="21">
        <f t="shared" si="3"/>
        <v>0.040994084685160505</v>
      </c>
      <c r="U16" s="9">
        <v>25852323.82</v>
      </c>
      <c r="W16" s="9">
        <v>24421196.73</v>
      </c>
      <c r="Y16" s="9">
        <f t="shared" si="4"/>
        <v>1431127.0899999999</v>
      </c>
      <c r="AA16" s="21">
        <f t="shared" si="5"/>
        <v>0.058601841090037354</v>
      </c>
      <c r="AC16" s="9">
        <v>50497784.08</v>
      </c>
      <c r="AE16" s="9">
        <v>50033872.21</v>
      </c>
      <c r="AG16" s="9">
        <f t="shared" si="6"/>
        <v>463911.8699999973</v>
      </c>
      <c r="AI16" s="21">
        <f t="shared" si="7"/>
        <v>0.00927195616707191</v>
      </c>
    </row>
    <row r="17" spans="1:35" ht="12.75" outlineLevel="1">
      <c r="A17" s="1" t="s">
        <v>117</v>
      </c>
      <c r="B17" s="16" t="s">
        <v>118</v>
      </c>
      <c r="C17" s="1" t="s">
        <v>119</v>
      </c>
      <c r="E17" s="5">
        <v>2909985.5300000003</v>
      </c>
      <c r="G17" s="5">
        <v>3266356.62</v>
      </c>
      <c r="I17" s="9">
        <f t="shared" si="0"/>
        <v>-356371.08999999985</v>
      </c>
      <c r="K17" s="21">
        <f t="shared" si="1"/>
        <v>-0.10910354607881115</v>
      </c>
      <c r="M17" s="9">
        <v>9161021.46</v>
      </c>
      <c r="O17" s="9">
        <v>9345865.27</v>
      </c>
      <c r="Q17" s="9">
        <f t="shared" si="2"/>
        <v>-184843.80999999866</v>
      </c>
      <c r="S17" s="21">
        <f t="shared" si="3"/>
        <v>-0.019778137674779327</v>
      </c>
      <c r="U17" s="9">
        <v>18037625.62</v>
      </c>
      <c r="W17" s="9">
        <v>19013089.26</v>
      </c>
      <c r="Y17" s="9">
        <f t="shared" si="4"/>
        <v>-975463.6400000006</v>
      </c>
      <c r="AA17" s="21">
        <f t="shared" si="5"/>
        <v>-0.051304847237644564</v>
      </c>
      <c r="AC17" s="9">
        <v>35155390.43</v>
      </c>
      <c r="AE17" s="9">
        <v>37324009.68000001</v>
      </c>
      <c r="AG17" s="9">
        <f t="shared" si="6"/>
        <v>-2168619.2500000075</v>
      </c>
      <c r="AI17" s="21">
        <f t="shared" si="7"/>
        <v>-0.05810252619139303</v>
      </c>
    </row>
    <row r="18" spans="1:35" ht="12.75" outlineLevel="1">
      <c r="A18" s="1" t="s">
        <v>120</v>
      </c>
      <c r="B18" s="16" t="s">
        <v>121</v>
      </c>
      <c r="C18" s="1" t="s">
        <v>122</v>
      </c>
      <c r="E18" s="5">
        <v>868435.9500000001</v>
      </c>
      <c r="G18" s="5">
        <v>897061.17</v>
      </c>
      <c r="I18" s="9">
        <f t="shared" si="0"/>
        <v>-28625.219999999972</v>
      </c>
      <c r="K18" s="21">
        <f t="shared" si="1"/>
        <v>-0.031909997843290856</v>
      </c>
      <c r="M18" s="9">
        <v>2482064.9</v>
      </c>
      <c r="O18" s="9">
        <v>2419351.4</v>
      </c>
      <c r="Q18" s="9">
        <f t="shared" si="2"/>
        <v>62713.5</v>
      </c>
      <c r="S18" s="21">
        <f t="shared" si="3"/>
        <v>0.025921616843258072</v>
      </c>
      <c r="U18" s="9">
        <v>5153928.32</v>
      </c>
      <c r="W18" s="9">
        <v>5036311.13</v>
      </c>
      <c r="Y18" s="9">
        <f t="shared" si="4"/>
        <v>117617.19000000041</v>
      </c>
      <c r="AA18" s="21">
        <f t="shared" si="5"/>
        <v>0.023353837156601644</v>
      </c>
      <c r="AC18" s="9">
        <v>9971013.82</v>
      </c>
      <c r="AE18" s="9">
        <v>9879211.68</v>
      </c>
      <c r="AG18" s="9">
        <f t="shared" si="6"/>
        <v>91802.1400000006</v>
      </c>
      <c r="AI18" s="21">
        <f t="shared" si="7"/>
        <v>0.009292456015073522</v>
      </c>
    </row>
    <row r="19" spans="1:35" ht="12.75" outlineLevel="1">
      <c r="A19" s="1" t="s">
        <v>123</v>
      </c>
      <c r="B19" s="16" t="s">
        <v>124</v>
      </c>
      <c r="C19" s="1" t="s">
        <v>125</v>
      </c>
      <c r="E19" s="5">
        <v>881231.99</v>
      </c>
      <c r="G19" s="5">
        <v>953907.92</v>
      </c>
      <c r="I19" s="9">
        <f t="shared" si="0"/>
        <v>-72675.93000000005</v>
      </c>
      <c r="K19" s="21">
        <f t="shared" si="1"/>
        <v>-0.0761875737440151</v>
      </c>
      <c r="M19" s="9">
        <v>2432021.7</v>
      </c>
      <c r="O19" s="9">
        <v>2454779.44</v>
      </c>
      <c r="Q19" s="9">
        <f t="shared" si="2"/>
        <v>-22757.739999999758</v>
      </c>
      <c r="S19" s="21">
        <f t="shared" si="3"/>
        <v>-0.009270788091658351</v>
      </c>
      <c r="U19" s="9">
        <v>4909061.97</v>
      </c>
      <c r="W19" s="9">
        <v>4781405.17</v>
      </c>
      <c r="Y19" s="9">
        <f t="shared" si="4"/>
        <v>127656.79999999981</v>
      </c>
      <c r="AA19" s="21">
        <f t="shared" si="5"/>
        <v>0.02669859496554646</v>
      </c>
      <c r="AC19" s="9">
        <v>9778544.68</v>
      </c>
      <c r="AE19" s="9">
        <v>9404030.1</v>
      </c>
      <c r="AG19" s="9">
        <f t="shared" si="6"/>
        <v>374514.5800000001</v>
      </c>
      <c r="AI19" s="21">
        <f t="shared" si="7"/>
        <v>0.03982490230438544</v>
      </c>
    </row>
    <row r="20" spans="1:35" ht="12.75" outlineLevel="1">
      <c r="A20" s="1" t="s">
        <v>126</v>
      </c>
      <c r="B20" s="16" t="s">
        <v>127</v>
      </c>
      <c r="C20" s="1" t="s">
        <v>128</v>
      </c>
      <c r="E20" s="5">
        <v>3686432.43</v>
      </c>
      <c r="G20" s="5">
        <v>4623471.28</v>
      </c>
      <c r="I20" s="9">
        <f t="shared" si="0"/>
        <v>-937038.8500000001</v>
      </c>
      <c r="K20" s="21">
        <f t="shared" si="1"/>
        <v>-0.20266998392601673</v>
      </c>
      <c r="M20" s="9">
        <v>9586975.22</v>
      </c>
      <c r="O20" s="9">
        <v>11125923.96</v>
      </c>
      <c r="Q20" s="9">
        <f t="shared" si="2"/>
        <v>-1538948.7400000002</v>
      </c>
      <c r="S20" s="21">
        <f t="shared" si="3"/>
        <v>-0.1383209830961311</v>
      </c>
      <c r="U20" s="9">
        <v>19705517.82</v>
      </c>
      <c r="W20" s="9">
        <v>21699218.56</v>
      </c>
      <c r="Y20" s="9">
        <f t="shared" si="4"/>
        <v>-1993700.7399999984</v>
      </c>
      <c r="AA20" s="21">
        <f t="shared" si="5"/>
        <v>-0.0918789187954978</v>
      </c>
      <c r="AC20" s="9">
        <v>39271749.74</v>
      </c>
      <c r="AE20" s="9">
        <v>44144786.47</v>
      </c>
      <c r="AG20" s="9">
        <f t="shared" si="6"/>
        <v>-4873036.729999997</v>
      </c>
      <c r="AI20" s="21">
        <f t="shared" si="7"/>
        <v>-0.11038759318298265</v>
      </c>
    </row>
    <row r="21" spans="1:35" ht="12.75" outlineLevel="1">
      <c r="A21" s="1" t="s">
        <v>129</v>
      </c>
      <c r="B21" s="16" t="s">
        <v>130</v>
      </c>
      <c r="C21" s="1" t="s">
        <v>131</v>
      </c>
      <c r="E21" s="5">
        <v>7785714.84</v>
      </c>
      <c r="G21" s="5">
        <v>8963730.2</v>
      </c>
      <c r="I21" s="9">
        <f t="shared" si="0"/>
        <v>-1178015.3599999994</v>
      </c>
      <c r="K21" s="21">
        <f t="shared" si="1"/>
        <v>-0.13142021610601348</v>
      </c>
      <c r="M21" s="9">
        <v>22252141.36</v>
      </c>
      <c r="O21" s="9">
        <v>25198126.62</v>
      </c>
      <c r="Q21" s="9">
        <f t="shared" si="2"/>
        <v>-2945985.2600000016</v>
      </c>
      <c r="S21" s="21">
        <f t="shared" si="3"/>
        <v>-0.11691286834243242</v>
      </c>
      <c r="U21" s="9">
        <v>43331564.34</v>
      </c>
      <c r="W21" s="9">
        <v>48633295.97</v>
      </c>
      <c r="Y21" s="9">
        <f t="shared" si="4"/>
        <v>-5301731.629999995</v>
      </c>
      <c r="AA21" s="21">
        <f t="shared" si="5"/>
        <v>-0.10901444214824405</v>
      </c>
      <c r="AC21" s="9">
        <v>87953463.82</v>
      </c>
      <c r="AE21" s="9">
        <v>100355263.55</v>
      </c>
      <c r="AG21" s="9">
        <f t="shared" si="6"/>
        <v>-12401799.730000004</v>
      </c>
      <c r="AI21" s="21">
        <f t="shared" si="7"/>
        <v>-0.12357896627734984</v>
      </c>
    </row>
    <row r="22" spans="1:35" ht="12.75" outlineLevel="1">
      <c r="A22" s="1" t="s">
        <v>132</v>
      </c>
      <c r="B22" s="16" t="s">
        <v>133</v>
      </c>
      <c r="C22" s="1" t="s">
        <v>134</v>
      </c>
      <c r="E22" s="5">
        <v>70925.65000000001</v>
      </c>
      <c r="G22" s="5">
        <v>97270.56</v>
      </c>
      <c r="I22" s="9">
        <f t="shared" si="0"/>
        <v>-26344.90999999999</v>
      </c>
      <c r="K22" s="21">
        <f t="shared" si="1"/>
        <v>-0.2708415578156432</v>
      </c>
      <c r="M22" s="9">
        <v>245543.33000000002</v>
      </c>
      <c r="O22" s="9">
        <v>261878.74000000002</v>
      </c>
      <c r="Q22" s="9">
        <f t="shared" si="2"/>
        <v>-16335.410000000003</v>
      </c>
      <c r="S22" s="21">
        <f t="shared" si="3"/>
        <v>-0.062377763082257086</v>
      </c>
      <c r="U22" s="9">
        <v>495278.04000000004</v>
      </c>
      <c r="W22" s="9">
        <v>509829.9</v>
      </c>
      <c r="Y22" s="9">
        <f t="shared" si="4"/>
        <v>-14551.859999999986</v>
      </c>
      <c r="AA22" s="21">
        <f t="shared" si="5"/>
        <v>-0.02854257861298442</v>
      </c>
      <c r="AC22" s="9">
        <v>1006447.55</v>
      </c>
      <c r="AE22" s="9">
        <v>1029960.3200000001</v>
      </c>
      <c r="AG22" s="9">
        <f t="shared" si="6"/>
        <v>-23512.77000000002</v>
      </c>
      <c r="AI22" s="21">
        <f t="shared" si="7"/>
        <v>-0.022828811502175167</v>
      </c>
    </row>
    <row r="23" spans="1:35" ht="12.75" outlineLevel="1">
      <c r="A23" s="1" t="s">
        <v>135</v>
      </c>
      <c r="B23" s="16" t="s">
        <v>136</v>
      </c>
      <c r="C23" s="1" t="s">
        <v>137</v>
      </c>
      <c r="E23" s="5">
        <v>13427.01</v>
      </c>
      <c r="G23" s="5">
        <v>23237.52</v>
      </c>
      <c r="I23" s="9">
        <f t="shared" si="0"/>
        <v>-9810.51</v>
      </c>
      <c r="K23" s="21">
        <f t="shared" si="1"/>
        <v>-0.4221840368507483</v>
      </c>
      <c r="M23" s="9">
        <v>53948.89</v>
      </c>
      <c r="O23" s="9">
        <v>65450.64</v>
      </c>
      <c r="Q23" s="9">
        <f t="shared" si="2"/>
        <v>-11501.75</v>
      </c>
      <c r="S23" s="21">
        <f t="shared" si="3"/>
        <v>-0.1757316658782863</v>
      </c>
      <c r="U23" s="9">
        <v>129858.88</v>
      </c>
      <c r="W23" s="9">
        <v>148043.17</v>
      </c>
      <c r="Y23" s="9">
        <f t="shared" si="4"/>
        <v>-18184.290000000008</v>
      </c>
      <c r="AA23" s="21">
        <f t="shared" si="5"/>
        <v>-0.12283099585073737</v>
      </c>
      <c r="AC23" s="9">
        <v>276902.92000000004</v>
      </c>
      <c r="AE23" s="9">
        <v>316167.91000000003</v>
      </c>
      <c r="AG23" s="9">
        <f t="shared" si="6"/>
        <v>-39264.98999999999</v>
      </c>
      <c r="AI23" s="21">
        <f t="shared" si="7"/>
        <v>-0.12419030761217983</v>
      </c>
    </row>
    <row r="24" spans="1:35" ht="12.75" outlineLevel="1">
      <c r="A24" s="1" t="s">
        <v>138</v>
      </c>
      <c r="B24" s="16" t="s">
        <v>139</v>
      </c>
      <c r="C24" s="1" t="s">
        <v>140</v>
      </c>
      <c r="E24" s="5">
        <v>1151703.29</v>
      </c>
      <c r="G24" s="5">
        <v>1603103.37</v>
      </c>
      <c r="I24" s="9">
        <f t="shared" si="0"/>
        <v>-451400.0800000001</v>
      </c>
      <c r="K24" s="21">
        <f t="shared" si="1"/>
        <v>-0.2815788978099398</v>
      </c>
      <c r="M24" s="9">
        <v>2574491.67</v>
      </c>
      <c r="O24" s="9">
        <v>3426005.74</v>
      </c>
      <c r="Q24" s="9">
        <f t="shared" si="2"/>
        <v>-851514.0700000003</v>
      </c>
      <c r="S24" s="21">
        <f t="shared" si="3"/>
        <v>-0.24854426250902903</v>
      </c>
      <c r="U24" s="9">
        <v>5507249.92</v>
      </c>
      <c r="W24" s="9">
        <v>5157263.47</v>
      </c>
      <c r="Y24" s="9">
        <f t="shared" si="4"/>
        <v>349986.4500000002</v>
      </c>
      <c r="AA24" s="21">
        <f t="shared" si="5"/>
        <v>0.06786282144317134</v>
      </c>
      <c r="AC24" s="9">
        <v>13576301.96</v>
      </c>
      <c r="AE24" s="9">
        <v>19670171.73</v>
      </c>
      <c r="AG24" s="9">
        <f t="shared" si="6"/>
        <v>-6093869.77</v>
      </c>
      <c r="AI24" s="21">
        <f t="shared" si="7"/>
        <v>-0.3098025707983994</v>
      </c>
    </row>
    <row r="25" spans="1:35" ht="12.75" outlineLevel="1">
      <c r="A25" s="1" t="s">
        <v>141</v>
      </c>
      <c r="B25" s="16" t="s">
        <v>142</v>
      </c>
      <c r="C25" s="1" t="s">
        <v>143</v>
      </c>
      <c r="E25" s="5">
        <v>726.73</v>
      </c>
      <c r="G25" s="5">
        <v>6292.3</v>
      </c>
      <c r="I25" s="9">
        <f t="shared" si="0"/>
        <v>-5565.57</v>
      </c>
      <c r="K25" s="21">
        <f t="shared" si="1"/>
        <v>-0.8845048710328496</v>
      </c>
      <c r="M25" s="9">
        <v>2204.42</v>
      </c>
      <c r="O25" s="9">
        <v>23929.75</v>
      </c>
      <c r="Q25" s="9">
        <f t="shared" si="2"/>
        <v>-21725.33</v>
      </c>
      <c r="S25" s="21">
        <f t="shared" si="3"/>
        <v>-0.9078795223518842</v>
      </c>
      <c r="U25" s="9">
        <v>4418.22</v>
      </c>
      <c r="W25" s="9">
        <v>47400.19</v>
      </c>
      <c r="Y25" s="9">
        <f t="shared" si="4"/>
        <v>-42981.97</v>
      </c>
      <c r="AA25" s="21">
        <f t="shared" si="5"/>
        <v>-0.9067889812256027</v>
      </c>
      <c r="AC25" s="9">
        <v>34534.96</v>
      </c>
      <c r="AE25" s="9">
        <v>61639.42</v>
      </c>
      <c r="AG25" s="9">
        <f t="shared" si="6"/>
        <v>-27104.46</v>
      </c>
      <c r="AI25" s="21">
        <f t="shared" si="7"/>
        <v>-0.43972607140041226</v>
      </c>
    </row>
    <row r="26" spans="1:35" ht="12.75" outlineLevel="1">
      <c r="A26" s="1" t="s">
        <v>144</v>
      </c>
      <c r="B26" s="16" t="s">
        <v>145</v>
      </c>
      <c r="C26" s="1" t="s">
        <v>146</v>
      </c>
      <c r="E26" s="5">
        <v>29043.82</v>
      </c>
      <c r="G26" s="5">
        <v>63811.85</v>
      </c>
      <c r="I26" s="9">
        <f t="shared" si="0"/>
        <v>-34768.03</v>
      </c>
      <c r="K26" s="21">
        <f t="shared" si="1"/>
        <v>-0.544852249229571</v>
      </c>
      <c r="M26" s="9">
        <v>88997.42</v>
      </c>
      <c r="O26" s="9">
        <v>191435.55000000002</v>
      </c>
      <c r="Q26" s="9">
        <f t="shared" si="2"/>
        <v>-102438.13000000002</v>
      </c>
      <c r="S26" s="21">
        <f t="shared" si="3"/>
        <v>-0.5351050523270103</v>
      </c>
      <c r="U26" s="9">
        <v>180317.37</v>
      </c>
      <c r="W26" s="9">
        <v>367489.64</v>
      </c>
      <c r="Y26" s="9">
        <f t="shared" si="4"/>
        <v>-187172.27000000002</v>
      </c>
      <c r="AA26" s="21">
        <f t="shared" si="5"/>
        <v>-0.5093266574807388</v>
      </c>
      <c r="AC26" s="9">
        <v>591249.0700000001</v>
      </c>
      <c r="AE26" s="9">
        <v>743857.24</v>
      </c>
      <c r="AG26" s="9">
        <f t="shared" si="6"/>
        <v>-152608.16999999993</v>
      </c>
      <c r="AI26" s="21">
        <f t="shared" si="7"/>
        <v>-0.2051578741103601</v>
      </c>
    </row>
    <row r="27" spans="1:35" ht="12.75" outlineLevel="1">
      <c r="A27" s="1" t="s">
        <v>147</v>
      </c>
      <c r="B27" s="16" t="s">
        <v>148</v>
      </c>
      <c r="C27" s="1" t="s">
        <v>149</v>
      </c>
      <c r="E27" s="5">
        <v>5409046.37</v>
      </c>
      <c r="G27" s="5">
        <v>5443767.49</v>
      </c>
      <c r="I27" s="9">
        <f t="shared" si="0"/>
        <v>-34721.12000000011</v>
      </c>
      <c r="K27" s="21">
        <f t="shared" si="1"/>
        <v>-0.006378141620446047</v>
      </c>
      <c r="M27" s="9">
        <v>15087284.57</v>
      </c>
      <c r="O27" s="9">
        <v>13553813.52</v>
      </c>
      <c r="Q27" s="9">
        <f t="shared" si="2"/>
        <v>1533471.0500000007</v>
      </c>
      <c r="S27" s="21">
        <f t="shared" si="3"/>
        <v>0.11313945316845415</v>
      </c>
      <c r="U27" s="9">
        <v>29979562.53</v>
      </c>
      <c r="W27" s="9">
        <v>27322694.17</v>
      </c>
      <c r="Y27" s="9">
        <f t="shared" si="4"/>
        <v>2656868.3599999994</v>
      </c>
      <c r="AA27" s="21">
        <f t="shared" si="5"/>
        <v>0.09724035058435818</v>
      </c>
      <c r="AC27" s="9">
        <v>61269346.13</v>
      </c>
      <c r="AE27" s="9">
        <v>96359653.21000001</v>
      </c>
      <c r="AG27" s="9">
        <f t="shared" si="6"/>
        <v>-35090307.080000006</v>
      </c>
      <c r="AI27" s="21">
        <f t="shared" si="7"/>
        <v>-0.3641597485155582</v>
      </c>
    </row>
    <row r="28" spans="1:35" ht="12.75" outlineLevel="1">
      <c r="A28" s="1" t="s">
        <v>150</v>
      </c>
      <c r="B28" s="16" t="s">
        <v>151</v>
      </c>
      <c r="C28" s="1" t="s">
        <v>152</v>
      </c>
      <c r="E28" s="5">
        <v>-4404176.82</v>
      </c>
      <c r="G28" s="5">
        <v>-4550526.38</v>
      </c>
      <c r="I28" s="9">
        <f t="shared" si="0"/>
        <v>146349.5599999996</v>
      </c>
      <c r="K28" s="21">
        <f t="shared" si="1"/>
        <v>0.03216101782053609</v>
      </c>
      <c r="M28" s="9">
        <v>-13031239.83</v>
      </c>
      <c r="O28" s="9">
        <v>-11914984.05</v>
      </c>
      <c r="Q28" s="9">
        <f t="shared" si="2"/>
        <v>-1116255.7799999993</v>
      </c>
      <c r="S28" s="21">
        <f t="shared" si="3"/>
        <v>-0.09368504190318235</v>
      </c>
      <c r="U28" s="9">
        <v>-25631678.52</v>
      </c>
      <c r="W28" s="9">
        <v>-24608455.65</v>
      </c>
      <c r="Y28" s="9">
        <f t="shared" si="4"/>
        <v>-1023222.870000001</v>
      </c>
      <c r="AA28" s="21">
        <f t="shared" si="5"/>
        <v>-0.04158013345303126</v>
      </c>
      <c r="AC28" s="9">
        <v>-53281870.94</v>
      </c>
      <c r="AE28" s="9">
        <v>-88824035.21000001</v>
      </c>
      <c r="AG28" s="9">
        <f t="shared" si="6"/>
        <v>35542164.27000001</v>
      </c>
      <c r="AI28" s="21">
        <f t="shared" si="7"/>
        <v>0.40014129268018883</v>
      </c>
    </row>
    <row r="29" spans="1:35" ht="12.75" outlineLevel="1">
      <c r="A29" s="1" t="s">
        <v>153</v>
      </c>
      <c r="B29" s="16" t="s">
        <v>154</v>
      </c>
      <c r="C29" s="1" t="s">
        <v>155</v>
      </c>
      <c r="E29" s="5">
        <v>281001.39</v>
      </c>
      <c r="G29" s="5">
        <v>200962.63</v>
      </c>
      <c r="I29" s="9">
        <f t="shared" si="0"/>
        <v>80038.76000000001</v>
      </c>
      <c r="K29" s="21">
        <f t="shared" si="1"/>
        <v>0.39827683385712065</v>
      </c>
      <c r="M29" s="9">
        <v>581222.99</v>
      </c>
      <c r="O29" s="9">
        <v>553283.5</v>
      </c>
      <c r="Q29" s="9">
        <f t="shared" si="2"/>
        <v>27939.48999999999</v>
      </c>
      <c r="S29" s="21">
        <f t="shared" si="3"/>
        <v>0.05049760204307555</v>
      </c>
      <c r="U29" s="9">
        <v>1293376.8</v>
      </c>
      <c r="W29" s="9">
        <v>1485710.12</v>
      </c>
      <c r="Y29" s="9">
        <f t="shared" si="4"/>
        <v>-192333.32000000007</v>
      </c>
      <c r="AA29" s="21">
        <f t="shared" si="5"/>
        <v>-0.12945548220402514</v>
      </c>
      <c r="AC29" s="9">
        <v>2605137.05</v>
      </c>
      <c r="AE29" s="9">
        <v>2704497.0930000003</v>
      </c>
      <c r="AG29" s="9">
        <f t="shared" si="6"/>
        <v>-99360.04300000053</v>
      </c>
      <c r="AI29" s="21">
        <f t="shared" si="7"/>
        <v>-0.03673882410788027</v>
      </c>
    </row>
    <row r="30" spans="1:35" ht="12.75" outlineLevel="1">
      <c r="A30" s="1" t="s">
        <v>156</v>
      </c>
      <c r="B30" s="16" t="s">
        <v>157</v>
      </c>
      <c r="C30" s="1" t="s">
        <v>158</v>
      </c>
      <c r="E30" s="5">
        <v>2151147.63</v>
      </c>
      <c r="G30" s="5">
        <v>2170307.21</v>
      </c>
      <c r="I30" s="9">
        <f t="shared" si="0"/>
        <v>-19159.580000000075</v>
      </c>
      <c r="K30" s="21">
        <f t="shared" si="1"/>
        <v>-0.008828049739557413</v>
      </c>
      <c r="M30" s="9">
        <v>6621433.62</v>
      </c>
      <c r="O30" s="9">
        <v>6889754.15</v>
      </c>
      <c r="Q30" s="9">
        <f t="shared" si="2"/>
        <v>-268320.53000000026</v>
      </c>
      <c r="S30" s="21">
        <f t="shared" si="3"/>
        <v>-0.0389448627858514</v>
      </c>
      <c r="U30" s="9">
        <v>13078467.28</v>
      </c>
      <c r="W30" s="9">
        <v>15488719.14</v>
      </c>
      <c r="Y30" s="9">
        <f t="shared" si="4"/>
        <v>-2410251.8600000013</v>
      </c>
      <c r="AA30" s="21">
        <f t="shared" si="5"/>
        <v>-0.15561337501275146</v>
      </c>
      <c r="AC30" s="9">
        <v>27413506.53</v>
      </c>
      <c r="AE30" s="9">
        <v>34244545.39</v>
      </c>
      <c r="AG30" s="9">
        <f t="shared" si="6"/>
        <v>-6831038.859999999</v>
      </c>
      <c r="AI30" s="21">
        <f t="shared" si="7"/>
        <v>-0.19947815870245955</v>
      </c>
    </row>
    <row r="31" spans="1:35" ht="12.75" outlineLevel="1">
      <c r="A31" s="1" t="s">
        <v>159</v>
      </c>
      <c r="B31" s="16" t="s">
        <v>160</v>
      </c>
      <c r="C31" s="1" t="s">
        <v>161</v>
      </c>
      <c r="E31" s="5">
        <v>232969.74</v>
      </c>
      <c r="G31" s="5">
        <v>221706.49</v>
      </c>
      <c r="I31" s="9">
        <f t="shared" si="0"/>
        <v>11263.25</v>
      </c>
      <c r="K31" s="21">
        <f t="shared" si="1"/>
        <v>0.05080252725123203</v>
      </c>
      <c r="M31" s="9">
        <v>633839.4500000001</v>
      </c>
      <c r="O31" s="9">
        <v>1374183.93</v>
      </c>
      <c r="Q31" s="9">
        <f t="shared" si="2"/>
        <v>-740344.4799999999</v>
      </c>
      <c r="S31" s="21">
        <f t="shared" si="3"/>
        <v>-0.5387521014017388</v>
      </c>
      <c r="U31" s="9">
        <v>1429486.69</v>
      </c>
      <c r="W31" s="9">
        <v>2073551.85</v>
      </c>
      <c r="Y31" s="9">
        <f t="shared" si="4"/>
        <v>-644065.1600000001</v>
      </c>
      <c r="AA31" s="21">
        <f t="shared" si="5"/>
        <v>-0.31060962377188694</v>
      </c>
      <c r="AC31" s="9">
        <v>2727554.13</v>
      </c>
      <c r="AE31" s="9">
        <v>3258998.73</v>
      </c>
      <c r="AG31" s="9">
        <f t="shared" si="6"/>
        <v>-531444.6000000001</v>
      </c>
      <c r="AI31" s="21">
        <f t="shared" si="7"/>
        <v>-0.16306990092015167</v>
      </c>
    </row>
    <row r="32" spans="1:35" ht="12.75" outlineLevel="1">
      <c r="A32" s="1" t="s">
        <v>162</v>
      </c>
      <c r="B32" s="16" t="s">
        <v>163</v>
      </c>
      <c r="C32" s="1" t="s">
        <v>164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0</v>
      </c>
      <c r="Q32" s="9">
        <f t="shared" si="2"/>
        <v>0</v>
      </c>
      <c r="S32" s="21">
        <f t="shared" si="3"/>
        <v>0</v>
      </c>
      <c r="U32" s="9">
        <v>0</v>
      </c>
      <c r="W32" s="9">
        <v>0</v>
      </c>
      <c r="Y32" s="9">
        <f t="shared" si="4"/>
        <v>0</v>
      </c>
      <c r="AA32" s="21">
        <f t="shared" si="5"/>
        <v>0</v>
      </c>
      <c r="AC32" s="9">
        <v>0</v>
      </c>
      <c r="AE32" s="9">
        <v>-6924484.6</v>
      </c>
      <c r="AG32" s="9">
        <f t="shared" si="6"/>
        <v>6924484.6</v>
      </c>
      <c r="AI32" s="21" t="str">
        <f t="shared" si="7"/>
        <v>N.M.</v>
      </c>
    </row>
    <row r="33" spans="1:35" ht="12.75" outlineLevel="1">
      <c r="A33" s="1" t="s">
        <v>165</v>
      </c>
      <c r="B33" s="16" t="s">
        <v>166</v>
      </c>
      <c r="C33" s="1" t="s">
        <v>167</v>
      </c>
      <c r="E33" s="5">
        <v>-4116</v>
      </c>
      <c r="G33" s="5">
        <v>-30684.8</v>
      </c>
      <c r="I33" s="9">
        <f t="shared" si="0"/>
        <v>26568.8</v>
      </c>
      <c r="K33" s="21">
        <f t="shared" si="1"/>
        <v>0.8658619251225362</v>
      </c>
      <c r="M33" s="9">
        <v>-6706</v>
      </c>
      <c r="O33" s="9">
        <v>-53899.56</v>
      </c>
      <c r="Q33" s="9">
        <f t="shared" si="2"/>
        <v>47193.56</v>
      </c>
      <c r="S33" s="21">
        <f t="shared" si="3"/>
        <v>0.8755833999387008</v>
      </c>
      <c r="U33" s="9">
        <v>-22433</v>
      </c>
      <c r="W33" s="9">
        <v>-102759.21</v>
      </c>
      <c r="Y33" s="9">
        <f t="shared" si="4"/>
        <v>80326.21</v>
      </c>
      <c r="AA33" s="21">
        <f t="shared" si="5"/>
        <v>0.7816935338448009</v>
      </c>
      <c r="AC33" s="9">
        <v>-5847</v>
      </c>
      <c r="AE33" s="9">
        <v>-172429.55</v>
      </c>
      <c r="AG33" s="9">
        <f t="shared" si="6"/>
        <v>166582.55</v>
      </c>
      <c r="AI33" s="21">
        <f t="shared" si="7"/>
        <v>0.9660904989892973</v>
      </c>
    </row>
    <row r="34" spans="1:35" ht="12.75" outlineLevel="1">
      <c r="A34" s="1" t="s">
        <v>168</v>
      </c>
      <c r="B34" s="16" t="s">
        <v>169</v>
      </c>
      <c r="C34" s="1" t="s">
        <v>170</v>
      </c>
      <c r="E34" s="5">
        <v>-5585.59</v>
      </c>
      <c r="G34" s="5">
        <v>-12880.17</v>
      </c>
      <c r="I34" s="9">
        <f t="shared" si="0"/>
        <v>7294.58</v>
      </c>
      <c r="K34" s="21">
        <f t="shared" si="1"/>
        <v>0.5663419038723868</v>
      </c>
      <c r="M34" s="9">
        <v>8572.98</v>
      </c>
      <c r="O34" s="9">
        <v>-60777.17</v>
      </c>
      <c r="Q34" s="9">
        <f t="shared" si="2"/>
        <v>69350.15</v>
      </c>
      <c r="S34" s="21">
        <f t="shared" si="3"/>
        <v>1.1410559260985662</v>
      </c>
      <c r="U34" s="9">
        <v>37510.62</v>
      </c>
      <c r="W34" s="9">
        <v>-84057.05</v>
      </c>
      <c r="Y34" s="9">
        <f t="shared" si="4"/>
        <v>121567.67000000001</v>
      </c>
      <c r="AA34" s="21">
        <f t="shared" si="5"/>
        <v>1.4462519205706126</v>
      </c>
      <c r="AC34" s="9">
        <v>-180890.34</v>
      </c>
      <c r="AE34" s="9">
        <v>-1087294.78</v>
      </c>
      <c r="AG34" s="9">
        <f t="shared" si="6"/>
        <v>906404.4400000001</v>
      </c>
      <c r="AI34" s="21">
        <f t="shared" si="7"/>
        <v>0.8336326603168278</v>
      </c>
    </row>
    <row r="35" spans="1:35" ht="12.75" outlineLevel="1">
      <c r="A35" s="1" t="s">
        <v>171</v>
      </c>
      <c r="B35" s="16" t="s">
        <v>172</v>
      </c>
      <c r="C35" s="1" t="s">
        <v>173</v>
      </c>
      <c r="E35" s="5">
        <v>-536703.34</v>
      </c>
      <c r="G35" s="5">
        <v>-954367.42</v>
      </c>
      <c r="I35" s="9">
        <f t="shared" si="0"/>
        <v>417664.0800000001</v>
      </c>
      <c r="K35" s="21">
        <f t="shared" si="1"/>
        <v>0.4376344699612651</v>
      </c>
      <c r="M35" s="9">
        <v>-2562384.5</v>
      </c>
      <c r="O35" s="9">
        <v>-2315170.34</v>
      </c>
      <c r="Q35" s="9">
        <f t="shared" si="2"/>
        <v>-247214.16000000015</v>
      </c>
      <c r="S35" s="21">
        <f t="shared" si="3"/>
        <v>-0.10678011709496942</v>
      </c>
      <c r="U35" s="9">
        <v>-4941006.45</v>
      </c>
      <c r="W35" s="9">
        <v>-3576104.26</v>
      </c>
      <c r="Y35" s="9">
        <f t="shared" si="4"/>
        <v>-1364902.1900000004</v>
      </c>
      <c r="AA35" s="21">
        <f t="shared" si="5"/>
        <v>-0.3816729297484186</v>
      </c>
      <c r="AC35" s="9">
        <v>-9901370.59</v>
      </c>
      <c r="AE35" s="9">
        <v>-8630560.67</v>
      </c>
      <c r="AG35" s="9">
        <f t="shared" si="6"/>
        <v>-1270809.92</v>
      </c>
      <c r="AI35" s="21">
        <f t="shared" si="7"/>
        <v>-0.14724534924102445</v>
      </c>
    </row>
    <row r="36" spans="1:35" ht="12.75" outlineLevel="1">
      <c r="A36" s="1" t="s">
        <v>174</v>
      </c>
      <c r="B36" s="16" t="s">
        <v>175</v>
      </c>
      <c r="C36" s="1" t="s">
        <v>176</v>
      </c>
      <c r="E36" s="5">
        <v>877375.46</v>
      </c>
      <c r="G36" s="5">
        <v>-307121.21</v>
      </c>
      <c r="I36" s="9">
        <f t="shared" si="0"/>
        <v>1184496.67</v>
      </c>
      <c r="K36" s="21">
        <f t="shared" si="1"/>
        <v>3.856772607792213</v>
      </c>
      <c r="M36" s="9">
        <v>182513.77</v>
      </c>
      <c r="O36" s="9">
        <v>-876414.78</v>
      </c>
      <c r="Q36" s="9">
        <f t="shared" si="2"/>
        <v>1058928.55</v>
      </c>
      <c r="S36" s="21">
        <f t="shared" si="3"/>
        <v>1.2082504473509679</v>
      </c>
      <c r="U36" s="9">
        <v>476567.06</v>
      </c>
      <c r="W36" s="9">
        <v>-1248484.36</v>
      </c>
      <c r="Y36" s="9">
        <f t="shared" si="4"/>
        <v>1725051.4200000002</v>
      </c>
      <c r="AA36" s="21">
        <f t="shared" si="5"/>
        <v>1.3817164838172262</v>
      </c>
      <c r="AC36" s="9">
        <v>-869481.1499999999</v>
      </c>
      <c r="AE36" s="9">
        <v>9109685.700000001</v>
      </c>
      <c r="AG36" s="9">
        <f t="shared" si="6"/>
        <v>-9979166.850000001</v>
      </c>
      <c r="AI36" s="21">
        <f t="shared" si="7"/>
        <v>-1.0954457901879096</v>
      </c>
    </row>
    <row r="37" spans="1:35" ht="12.75" outlineLevel="1">
      <c r="A37" s="1" t="s">
        <v>177</v>
      </c>
      <c r="B37" s="16" t="s">
        <v>178</v>
      </c>
      <c r="C37" s="1" t="s">
        <v>179</v>
      </c>
      <c r="E37" s="5">
        <v>0</v>
      </c>
      <c r="G37" s="5">
        <v>0</v>
      </c>
      <c r="I37" s="9">
        <f t="shared" si="0"/>
        <v>0</v>
      </c>
      <c r="K37" s="21">
        <f t="shared" si="1"/>
        <v>0</v>
      </c>
      <c r="M37" s="9">
        <v>0</v>
      </c>
      <c r="O37" s="9">
        <v>0</v>
      </c>
      <c r="Q37" s="9">
        <f t="shared" si="2"/>
        <v>0</v>
      </c>
      <c r="S37" s="21">
        <f t="shared" si="3"/>
        <v>0</v>
      </c>
      <c r="U37" s="9">
        <v>0</v>
      </c>
      <c r="W37" s="9">
        <v>15177.82</v>
      </c>
      <c r="Y37" s="9">
        <f t="shared" si="4"/>
        <v>-15177.82</v>
      </c>
      <c r="AA37" s="21" t="str">
        <f t="shared" si="5"/>
        <v>N.M.</v>
      </c>
      <c r="AC37" s="9">
        <v>94.29</v>
      </c>
      <c r="AE37" s="9">
        <v>-156662.97</v>
      </c>
      <c r="AG37" s="9">
        <f t="shared" si="6"/>
        <v>156757.26</v>
      </c>
      <c r="AI37" s="21">
        <f t="shared" si="7"/>
        <v>1.000601865265289</v>
      </c>
    </row>
    <row r="38" spans="1:35" ht="12.75" outlineLevel="1">
      <c r="A38" s="1" t="s">
        <v>180</v>
      </c>
      <c r="B38" s="16" t="s">
        <v>181</v>
      </c>
      <c r="C38" s="1" t="s">
        <v>182</v>
      </c>
      <c r="E38" s="5">
        <v>-651972.87</v>
      </c>
      <c r="G38" s="5">
        <v>-449051.74</v>
      </c>
      <c r="I38" s="9">
        <f t="shared" si="0"/>
        <v>-202921.13</v>
      </c>
      <c r="K38" s="21">
        <f t="shared" si="1"/>
        <v>-0.4518880830970614</v>
      </c>
      <c r="M38" s="9">
        <v>-1094728.08</v>
      </c>
      <c r="O38" s="9">
        <v>-916056.4400000001</v>
      </c>
      <c r="Q38" s="9">
        <f t="shared" si="2"/>
        <v>-178671.64</v>
      </c>
      <c r="S38" s="21">
        <f t="shared" si="3"/>
        <v>-0.1950443577472148</v>
      </c>
      <c r="U38" s="9">
        <v>-5489731.03</v>
      </c>
      <c r="W38" s="9">
        <v>-4735821.8100000005</v>
      </c>
      <c r="Y38" s="9">
        <f t="shared" si="4"/>
        <v>-753909.2199999997</v>
      </c>
      <c r="AA38" s="21">
        <f t="shared" si="5"/>
        <v>-0.15919290257248925</v>
      </c>
      <c r="AC38" s="9">
        <v>-7684257.29</v>
      </c>
      <c r="AE38" s="9">
        <v>-8290307.3100000005</v>
      </c>
      <c r="AG38" s="9">
        <f t="shared" si="6"/>
        <v>606050.0200000005</v>
      </c>
      <c r="AI38" s="21">
        <f t="shared" si="7"/>
        <v>0.07310344446085443</v>
      </c>
    </row>
    <row r="39" spans="1:35" ht="12.75" outlineLevel="1">
      <c r="A39" s="1" t="s">
        <v>183</v>
      </c>
      <c r="B39" s="16" t="s">
        <v>184</v>
      </c>
      <c r="C39" s="1" t="s">
        <v>185</v>
      </c>
      <c r="E39" s="5">
        <v>5404.83</v>
      </c>
      <c r="G39" s="5">
        <v>114940.75</v>
      </c>
      <c r="I39" s="9">
        <f t="shared" si="0"/>
        <v>-109535.92</v>
      </c>
      <c r="K39" s="21">
        <f t="shared" si="1"/>
        <v>-0.9529772513229642</v>
      </c>
      <c r="M39" s="9">
        <v>188125.11000000002</v>
      </c>
      <c r="O39" s="9">
        <v>229431.37</v>
      </c>
      <c r="Q39" s="9">
        <f t="shared" si="2"/>
        <v>-41306.25999999998</v>
      </c>
      <c r="S39" s="21">
        <f t="shared" si="3"/>
        <v>-0.1800375423814101</v>
      </c>
      <c r="U39" s="9">
        <v>354997.17</v>
      </c>
      <c r="W39" s="9">
        <v>649957.55</v>
      </c>
      <c r="Y39" s="9">
        <f t="shared" si="4"/>
        <v>-294960.38000000006</v>
      </c>
      <c r="AA39" s="21">
        <f t="shared" si="5"/>
        <v>-0.4538148375997787</v>
      </c>
      <c r="AC39" s="9">
        <v>671961.71</v>
      </c>
      <c r="AE39" s="9">
        <v>1094726.49</v>
      </c>
      <c r="AG39" s="9">
        <f t="shared" si="6"/>
        <v>-422764.78</v>
      </c>
      <c r="AI39" s="21">
        <f t="shared" si="7"/>
        <v>-0.3861830181893196</v>
      </c>
    </row>
    <row r="40" spans="1:35" ht="12.75" outlineLevel="1">
      <c r="A40" s="1" t="s">
        <v>186</v>
      </c>
      <c r="B40" s="16" t="s">
        <v>187</v>
      </c>
      <c r="C40" s="1" t="s">
        <v>188</v>
      </c>
      <c r="E40" s="5">
        <v>468433.29000000004</v>
      </c>
      <c r="G40" s="5">
        <v>94469.6</v>
      </c>
      <c r="I40" s="9">
        <f t="shared" si="0"/>
        <v>373963.69000000006</v>
      </c>
      <c r="K40" s="21">
        <f t="shared" si="1"/>
        <v>3.958561166766876</v>
      </c>
      <c r="M40" s="9">
        <v>897674.901</v>
      </c>
      <c r="O40" s="9">
        <v>348601.59</v>
      </c>
      <c r="Q40" s="9">
        <f t="shared" si="2"/>
        <v>549073.311</v>
      </c>
      <c r="S40" s="21">
        <f t="shared" si="3"/>
        <v>1.5750740293525338</v>
      </c>
      <c r="U40" s="9">
        <v>1545696.261</v>
      </c>
      <c r="W40" s="9">
        <v>626905.2000000001</v>
      </c>
      <c r="Y40" s="9">
        <f t="shared" si="4"/>
        <v>918791.0609999999</v>
      </c>
      <c r="AA40" s="21">
        <f t="shared" si="5"/>
        <v>1.4655980856435706</v>
      </c>
      <c r="AC40" s="9">
        <v>2745930.071</v>
      </c>
      <c r="AE40" s="9">
        <v>1925610.94</v>
      </c>
      <c r="AG40" s="9">
        <f t="shared" si="6"/>
        <v>820319.131</v>
      </c>
      <c r="AI40" s="21">
        <f t="shared" si="7"/>
        <v>0.426004606621107</v>
      </c>
    </row>
    <row r="41" spans="1:35" ht="12.75" outlineLevel="1">
      <c r="A41" s="1" t="s">
        <v>189</v>
      </c>
      <c r="B41" s="16" t="s">
        <v>190</v>
      </c>
      <c r="C41" s="1" t="s">
        <v>191</v>
      </c>
      <c r="E41" s="5">
        <v>116468.35</v>
      </c>
      <c r="G41" s="5">
        <v>309001.61</v>
      </c>
      <c r="I41" s="9">
        <f t="shared" si="0"/>
        <v>-192533.25999999998</v>
      </c>
      <c r="K41" s="21">
        <f t="shared" si="1"/>
        <v>-0.6230817373411096</v>
      </c>
      <c r="M41" s="9">
        <v>203013.30000000002</v>
      </c>
      <c r="O41" s="9">
        <v>340457.04</v>
      </c>
      <c r="Q41" s="9">
        <f t="shared" si="2"/>
        <v>-137443.73999999996</v>
      </c>
      <c r="S41" s="21">
        <f t="shared" si="3"/>
        <v>-0.40370362146131555</v>
      </c>
      <c r="U41" s="9">
        <v>736831.55</v>
      </c>
      <c r="W41" s="9">
        <v>1282101.6600000001</v>
      </c>
      <c r="Y41" s="9">
        <f t="shared" si="4"/>
        <v>-545270.1100000001</v>
      </c>
      <c r="AA41" s="21">
        <f t="shared" si="5"/>
        <v>-0.4252939739583521</v>
      </c>
      <c r="AC41" s="9">
        <v>1336221.02</v>
      </c>
      <c r="AE41" s="9">
        <v>4235930</v>
      </c>
      <c r="AG41" s="9">
        <f t="shared" si="6"/>
        <v>-2899708.98</v>
      </c>
      <c r="AI41" s="21">
        <f t="shared" si="7"/>
        <v>-0.6845507314804541</v>
      </c>
    </row>
    <row r="42" spans="1:35" ht="12.75" outlineLevel="1">
      <c r="A42" s="1" t="s">
        <v>192</v>
      </c>
      <c r="B42" s="16" t="s">
        <v>193</v>
      </c>
      <c r="C42" s="1" t="s">
        <v>194</v>
      </c>
      <c r="E42" s="5">
        <v>482523.62</v>
      </c>
      <c r="G42" s="5">
        <v>527080.22</v>
      </c>
      <c r="I42" s="9">
        <f aca="true" t="shared" si="8" ref="I42:I73">+E42-G42</f>
        <v>-44556.59999999998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-0.08453476019267044</v>
      </c>
      <c r="M42" s="9">
        <v>887180.06</v>
      </c>
      <c r="O42" s="9">
        <v>1047469.68</v>
      </c>
      <c r="Q42" s="9">
        <f aca="true" t="shared" si="10" ref="Q42:Q73">+M42-O42</f>
        <v>-160289.62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-0.15302554628597936</v>
      </c>
      <c r="U42" s="9">
        <v>5328923.05</v>
      </c>
      <c r="W42" s="9">
        <v>5261686.8</v>
      </c>
      <c r="Y42" s="9">
        <f aca="true" t="shared" si="12" ref="Y42:Y73">+U42-W42</f>
        <v>67236.25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0.012778459181568922</v>
      </c>
      <c r="AC42" s="9">
        <v>7051207.609999999</v>
      </c>
      <c r="AE42" s="9">
        <v>8753587.34</v>
      </c>
      <c r="AG42" s="9">
        <f aca="true" t="shared" si="14" ref="AG42:AG73">+AC42-AE42</f>
        <v>-1702379.7300000004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-0.19447795102481955</v>
      </c>
    </row>
    <row r="43" spans="1:35" ht="12.75" outlineLevel="1">
      <c r="A43" s="1" t="s">
        <v>195</v>
      </c>
      <c r="B43" s="16" t="s">
        <v>196</v>
      </c>
      <c r="C43" s="1" t="s">
        <v>197</v>
      </c>
      <c r="E43" s="5">
        <v>4545251.12</v>
      </c>
      <c r="G43" s="5">
        <v>2615354.9699999997</v>
      </c>
      <c r="I43" s="9">
        <f t="shared" si="8"/>
        <v>1929896.1500000004</v>
      </c>
      <c r="K43" s="21">
        <f t="shared" si="9"/>
        <v>0.737909833325608</v>
      </c>
      <c r="M43" s="9">
        <v>8281646.32</v>
      </c>
      <c r="O43" s="9">
        <v>5270035.94</v>
      </c>
      <c r="Q43" s="9">
        <f t="shared" si="10"/>
        <v>3011610.38</v>
      </c>
      <c r="S43" s="21">
        <f t="shared" si="11"/>
        <v>0.5714591730089794</v>
      </c>
      <c r="U43" s="9">
        <v>18867771.37</v>
      </c>
      <c r="W43" s="9">
        <v>9884605.86</v>
      </c>
      <c r="Y43" s="9">
        <f t="shared" si="12"/>
        <v>8983165.510000002</v>
      </c>
      <c r="AA43" s="21">
        <f t="shared" si="13"/>
        <v>0.908803612125006</v>
      </c>
      <c r="AC43" s="9">
        <v>31560585.3</v>
      </c>
      <c r="AE43" s="9">
        <v>36810808.31</v>
      </c>
      <c r="AG43" s="9">
        <f t="shared" si="14"/>
        <v>-5250223.010000002</v>
      </c>
      <c r="AI43" s="21">
        <f t="shared" si="15"/>
        <v>-0.14262721333869025</v>
      </c>
    </row>
    <row r="44" spans="1:35" ht="12.75" outlineLevel="1">
      <c r="A44" s="1" t="s">
        <v>198</v>
      </c>
      <c r="B44" s="16" t="s">
        <v>199</v>
      </c>
      <c r="C44" s="1" t="s">
        <v>200</v>
      </c>
      <c r="E44" s="5">
        <v>-20.93</v>
      </c>
      <c r="G44" s="5">
        <v>-713.65</v>
      </c>
      <c r="I44" s="9">
        <f t="shared" si="8"/>
        <v>692.72</v>
      </c>
      <c r="K44" s="21">
        <f t="shared" si="9"/>
        <v>0.9706718979892105</v>
      </c>
      <c r="M44" s="9">
        <v>-227.95000000000002</v>
      </c>
      <c r="O44" s="9">
        <v>-1445.21</v>
      </c>
      <c r="Q44" s="9">
        <f t="shared" si="10"/>
        <v>1217.26</v>
      </c>
      <c r="S44" s="21">
        <f t="shared" si="11"/>
        <v>0.842272057348067</v>
      </c>
      <c r="U44" s="9">
        <v>-1037.42</v>
      </c>
      <c r="W44" s="9">
        <v>-2418.42</v>
      </c>
      <c r="Y44" s="9">
        <f t="shared" si="12"/>
        <v>1381</v>
      </c>
      <c r="AA44" s="21">
        <f t="shared" si="13"/>
        <v>0.571033980863539</v>
      </c>
      <c r="AC44" s="9">
        <v>-3390.33</v>
      </c>
      <c r="AE44" s="9">
        <v>-9205.1</v>
      </c>
      <c r="AG44" s="9">
        <f t="shared" si="14"/>
        <v>5814.77</v>
      </c>
      <c r="AI44" s="21">
        <f t="shared" si="15"/>
        <v>0.631690041390099</v>
      </c>
    </row>
    <row r="45" spans="1:35" ht="12.75" outlineLevel="1">
      <c r="A45" s="1" t="s">
        <v>201</v>
      </c>
      <c r="B45" s="16" t="s">
        <v>202</v>
      </c>
      <c r="C45" s="1" t="s">
        <v>203</v>
      </c>
      <c r="E45" s="5">
        <v>-1551.8500000000001</v>
      </c>
      <c r="G45" s="5">
        <v>1934.7</v>
      </c>
      <c r="I45" s="9">
        <f t="shared" si="8"/>
        <v>-3486.55</v>
      </c>
      <c r="K45" s="21">
        <f t="shared" si="9"/>
        <v>-1.8021140228459194</v>
      </c>
      <c r="M45" s="9">
        <v>-2622.79</v>
      </c>
      <c r="O45" s="9">
        <v>4797.9400000000005</v>
      </c>
      <c r="Q45" s="9">
        <f t="shared" si="10"/>
        <v>-7420.7300000000005</v>
      </c>
      <c r="S45" s="21">
        <f t="shared" si="11"/>
        <v>-1.5466491869427295</v>
      </c>
      <c r="U45" s="9">
        <v>-199.14000000000001</v>
      </c>
      <c r="W45" s="9">
        <v>7343.63</v>
      </c>
      <c r="Y45" s="9">
        <f t="shared" si="12"/>
        <v>-7542.77</v>
      </c>
      <c r="AA45" s="21">
        <f t="shared" si="13"/>
        <v>-1.0271173792797295</v>
      </c>
      <c r="AC45" s="9">
        <v>3798.23</v>
      </c>
      <c r="AE45" s="9">
        <v>7328.4800000000005</v>
      </c>
      <c r="AG45" s="9">
        <f t="shared" si="14"/>
        <v>-3530.2500000000005</v>
      </c>
      <c r="AI45" s="21">
        <f t="shared" si="15"/>
        <v>-0.48171653603475756</v>
      </c>
    </row>
    <row r="46" spans="1:35" ht="12.75" outlineLevel="1">
      <c r="A46" s="1" t="s">
        <v>204</v>
      </c>
      <c r="B46" s="16" t="s">
        <v>205</v>
      </c>
      <c r="C46" s="1" t="s">
        <v>206</v>
      </c>
      <c r="E46" s="5">
        <v>114119.02</v>
      </c>
      <c r="G46" s="5">
        <v>-9354.79</v>
      </c>
      <c r="I46" s="9">
        <f t="shared" si="8"/>
        <v>123473.81</v>
      </c>
      <c r="K46" s="21" t="str">
        <f t="shared" si="9"/>
        <v>N.M.</v>
      </c>
      <c r="M46" s="9">
        <v>13988.42</v>
      </c>
      <c r="O46" s="9">
        <v>-159349.1</v>
      </c>
      <c r="Q46" s="9">
        <f t="shared" si="10"/>
        <v>173337.52000000002</v>
      </c>
      <c r="S46" s="21">
        <f t="shared" si="11"/>
        <v>1.0877847443129582</v>
      </c>
      <c r="U46" s="9">
        <v>-30580.64</v>
      </c>
      <c r="W46" s="9">
        <v>-151534.67</v>
      </c>
      <c r="Y46" s="9">
        <f t="shared" si="12"/>
        <v>120954.03000000001</v>
      </c>
      <c r="AA46" s="21">
        <f t="shared" si="13"/>
        <v>0.7981937730817641</v>
      </c>
      <c r="AC46" s="9">
        <v>-245442.90000000002</v>
      </c>
      <c r="AE46" s="9">
        <v>-212715.17</v>
      </c>
      <c r="AG46" s="9">
        <f t="shared" si="14"/>
        <v>-32727.73000000001</v>
      </c>
      <c r="AI46" s="21">
        <f t="shared" si="15"/>
        <v>-0.1538570568333232</v>
      </c>
    </row>
    <row r="47" spans="1:35" ht="12.75" outlineLevel="1">
      <c r="A47" s="1" t="s">
        <v>207</v>
      </c>
      <c r="B47" s="16" t="s">
        <v>208</v>
      </c>
      <c r="C47" s="1" t="s">
        <v>209</v>
      </c>
      <c r="E47" s="5">
        <v>-805.62</v>
      </c>
      <c r="G47" s="5">
        <v>-773.36</v>
      </c>
      <c r="I47" s="9">
        <f t="shared" si="8"/>
        <v>-32.25999999999999</v>
      </c>
      <c r="K47" s="21">
        <f t="shared" si="9"/>
        <v>-0.04171407882486809</v>
      </c>
      <c r="M47" s="9">
        <v>-2724.66</v>
      </c>
      <c r="O47" s="9">
        <v>-2237.13</v>
      </c>
      <c r="Q47" s="9">
        <f t="shared" si="10"/>
        <v>-487.52999999999975</v>
      </c>
      <c r="S47" s="21">
        <f t="shared" si="11"/>
        <v>-0.2179265398076999</v>
      </c>
      <c r="U47" s="9">
        <v>-5803.6</v>
      </c>
      <c r="W47" s="9">
        <v>-4087.54</v>
      </c>
      <c r="Y47" s="9">
        <f t="shared" si="12"/>
        <v>-1716.0600000000004</v>
      </c>
      <c r="AA47" s="21">
        <f t="shared" si="13"/>
        <v>-0.4198270842609492</v>
      </c>
      <c r="AC47" s="9">
        <v>6072.52</v>
      </c>
      <c r="AE47" s="9">
        <v>-18454.56</v>
      </c>
      <c r="AG47" s="9">
        <f t="shared" si="14"/>
        <v>24527.08</v>
      </c>
      <c r="AI47" s="21">
        <f t="shared" si="15"/>
        <v>1.329052548530011</v>
      </c>
    </row>
    <row r="48" spans="1:35" ht="12.75" outlineLevel="1">
      <c r="A48" s="1" t="s">
        <v>210</v>
      </c>
      <c r="B48" s="16" t="s">
        <v>211</v>
      </c>
      <c r="C48" s="1" t="s">
        <v>212</v>
      </c>
      <c r="E48" s="5">
        <v>11932.57</v>
      </c>
      <c r="G48" s="5">
        <v>20463.71</v>
      </c>
      <c r="I48" s="9">
        <f t="shared" si="8"/>
        <v>-8531.14</v>
      </c>
      <c r="K48" s="21">
        <f t="shared" si="9"/>
        <v>-0.41689116978299634</v>
      </c>
      <c r="M48" s="9">
        <v>421734.902</v>
      </c>
      <c r="O48" s="9">
        <v>74038.05</v>
      </c>
      <c r="Q48" s="9">
        <f t="shared" si="10"/>
        <v>347696.852</v>
      </c>
      <c r="S48" s="21">
        <f t="shared" si="11"/>
        <v>4.696191377271552</v>
      </c>
      <c r="U48" s="9">
        <v>1020372.182</v>
      </c>
      <c r="W48" s="9">
        <v>484008.18</v>
      </c>
      <c r="Y48" s="9">
        <f t="shared" si="12"/>
        <v>536364.0020000001</v>
      </c>
      <c r="AA48" s="21">
        <f t="shared" si="13"/>
        <v>1.1081713577650694</v>
      </c>
      <c r="AC48" s="9">
        <v>1104296.672</v>
      </c>
      <c r="AE48" s="9">
        <v>13669944.26</v>
      </c>
      <c r="AG48" s="9">
        <f t="shared" si="14"/>
        <v>-12565647.588</v>
      </c>
      <c r="AI48" s="21">
        <f t="shared" si="15"/>
        <v>-0.9192171781393935</v>
      </c>
    </row>
    <row r="49" spans="1:35" ht="12.75" outlineLevel="1">
      <c r="A49" s="1" t="s">
        <v>213</v>
      </c>
      <c r="B49" s="16" t="s">
        <v>214</v>
      </c>
      <c r="C49" s="1" t="s">
        <v>215</v>
      </c>
      <c r="E49" s="5">
        <v>-27847.04</v>
      </c>
      <c r="G49" s="5">
        <v>-15400.95</v>
      </c>
      <c r="I49" s="9">
        <f t="shared" si="8"/>
        <v>-12446.09</v>
      </c>
      <c r="K49" s="21">
        <f t="shared" si="9"/>
        <v>-0.8081378096805716</v>
      </c>
      <c r="M49" s="9">
        <v>-31237.7</v>
      </c>
      <c r="O49" s="9">
        <v>-73594.37</v>
      </c>
      <c r="Q49" s="9">
        <f t="shared" si="10"/>
        <v>42356.67</v>
      </c>
      <c r="S49" s="21">
        <f t="shared" si="11"/>
        <v>0.5755422595505607</v>
      </c>
      <c r="U49" s="9">
        <v>-39296.03</v>
      </c>
      <c r="W49" s="9">
        <v>-145836.79</v>
      </c>
      <c r="Y49" s="9">
        <f t="shared" si="12"/>
        <v>106540.76000000001</v>
      </c>
      <c r="AA49" s="21">
        <f t="shared" si="13"/>
        <v>0.7305478953561718</v>
      </c>
      <c r="AC49" s="9">
        <v>-73393.56</v>
      </c>
      <c r="AE49" s="9">
        <v>47769.859999999986</v>
      </c>
      <c r="AG49" s="9">
        <f t="shared" si="14"/>
        <v>-121163.41999999998</v>
      </c>
      <c r="AI49" s="21">
        <f t="shared" si="15"/>
        <v>-2.536398892523445</v>
      </c>
    </row>
    <row r="50" spans="1:35" ht="12.75" outlineLevel="1">
      <c r="A50" s="1" t="s">
        <v>216</v>
      </c>
      <c r="B50" s="16" t="s">
        <v>217</v>
      </c>
      <c r="C50" s="1" t="s">
        <v>218</v>
      </c>
      <c r="E50" s="5">
        <v>12711.210000000001</v>
      </c>
      <c r="G50" s="5">
        <v>-5381.32</v>
      </c>
      <c r="I50" s="9">
        <f t="shared" si="8"/>
        <v>18092.53</v>
      </c>
      <c r="K50" s="21">
        <f t="shared" si="9"/>
        <v>3.3620988902351097</v>
      </c>
      <c r="M50" s="9">
        <v>14628.39</v>
      </c>
      <c r="O50" s="9">
        <v>-229.54</v>
      </c>
      <c r="Q50" s="9">
        <f t="shared" si="10"/>
        <v>14857.93</v>
      </c>
      <c r="S50" s="21" t="str">
        <f t="shared" si="11"/>
        <v>N.M.</v>
      </c>
      <c r="U50" s="9">
        <v>13347.460000000001</v>
      </c>
      <c r="W50" s="9">
        <v>-354.96</v>
      </c>
      <c r="Y50" s="9">
        <f t="shared" si="12"/>
        <v>13702.42</v>
      </c>
      <c r="AA50" s="21" t="str">
        <f t="shared" si="13"/>
        <v>N.M.</v>
      </c>
      <c r="AC50" s="9">
        <v>7260.77</v>
      </c>
      <c r="AE50" s="9">
        <v>-15522.08</v>
      </c>
      <c r="AG50" s="9">
        <f t="shared" si="14"/>
        <v>22782.85</v>
      </c>
      <c r="AI50" s="21">
        <f t="shared" si="15"/>
        <v>1.4677704276746415</v>
      </c>
    </row>
    <row r="51" spans="1:35" ht="12.75" outlineLevel="1">
      <c r="A51" s="1" t="s">
        <v>219</v>
      </c>
      <c r="B51" s="16" t="s">
        <v>220</v>
      </c>
      <c r="C51" s="1" t="s">
        <v>221</v>
      </c>
      <c r="E51" s="5">
        <v>1.37</v>
      </c>
      <c r="G51" s="5">
        <v>1.6600000000000001</v>
      </c>
      <c r="I51" s="9">
        <f t="shared" si="8"/>
        <v>-0.29000000000000004</v>
      </c>
      <c r="K51" s="21">
        <f t="shared" si="9"/>
        <v>-0.1746987951807229</v>
      </c>
      <c r="M51" s="9">
        <v>256.72</v>
      </c>
      <c r="O51" s="9">
        <v>440.74</v>
      </c>
      <c r="Q51" s="9">
        <f t="shared" si="10"/>
        <v>-184.01999999999998</v>
      </c>
      <c r="S51" s="21">
        <f t="shared" si="11"/>
        <v>-0.41752507147070833</v>
      </c>
      <c r="U51" s="9">
        <v>-3954.9900000000002</v>
      </c>
      <c r="W51" s="9">
        <v>449.88</v>
      </c>
      <c r="Y51" s="9">
        <f t="shared" si="12"/>
        <v>-4404.87</v>
      </c>
      <c r="AA51" s="21">
        <f t="shared" si="13"/>
        <v>-9.791210989597225</v>
      </c>
      <c r="AC51" s="9">
        <v>-218.70000000000027</v>
      </c>
      <c r="AE51" s="9">
        <v>-69903.94</v>
      </c>
      <c r="AG51" s="9">
        <f t="shared" si="14"/>
        <v>69685.24</v>
      </c>
      <c r="AI51" s="21">
        <f t="shared" si="15"/>
        <v>0.9968714209814211</v>
      </c>
    </row>
    <row r="52" spans="1:35" ht="12.75" outlineLevel="1">
      <c r="A52" s="1" t="s">
        <v>222</v>
      </c>
      <c r="B52" s="16" t="s">
        <v>223</v>
      </c>
      <c r="C52" s="1" t="s">
        <v>224</v>
      </c>
      <c r="E52" s="5">
        <v>0</v>
      </c>
      <c r="G52" s="5">
        <v>-3190.1</v>
      </c>
      <c r="I52" s="9">
        <f t="shared" si="8"/>
        <v>3190.1</v>
      </c>
      <c r="K52" s="21" t="str">
        <f t="shared" si="9"/>
        <v>N.M.</v>
      </c>
      <c r="M52" s="9">
        <v>0</v>
      </c>
      <c r="O52" s="9">
        <v>101405.37</v>
      </c>
      <c r="Q52" s="9">
        <f t="shared" si="10"/>
        <v>-101405.37</v>
      </c>
      <c r="S52" s="21" t="str">
        <f t="shared" si="11"/>
        <v>N.M.</v>
      </c>
      <c r="U52" s="9">
        <v>0</v>
      </c>
      <c r="W52" s="9">
        <v>-66332.16</v>
      </c>
      <c r="Y52" s="9">
        <f t="shared" si="12"/>
        <v>66332.16</v>
      </c>
      <c r="AA52" s="21" t="str">
        <f t="shared" si="13"/>
        <v>N.M.</v>
      </c>
      <c r="AC52" s="9">
        <v>-454.78000000000003</v>
      </c>
      <c r="AE52" s="9">
        <v>-54953.920000000006</v>
      </c>
      <c r="AG52" s="9">
        <f t="shared" si="14"/>
        <v>54499.14000000001</v>
      </c>
      <c r="AI52" s="21">
        <f t="shared" si="15"/>
        <v>0.9917243392282116</v>
      </c>
    </row>
    <row r="53" spans="1:35" ht="12.75" outlineLevel="1">
      <c r="A53" s="1" t="s">
        <v>225</v>
      </c>
      <c r="B53" s="16" t="s">
        <v>226</v>
      </c>
      <c r="C53" s="1" t="s">
        <v>227</v>
      </c>
      <c r="E53" s="5">
        <v>-467877.91000000003</v>
      </c>
      <c r="G53" s="5">
        <v>-183237.09</v>
      </c>
      <c r="I53" s="9">
        <f t="shared" si="8"/>
        <v>-284640.82000000007</v>
      </c>
      <c r="K53" s="21">
        <f t="shared" si="9"/>
        <v>-1.5534017703511886</v>
      </c>
      <c r="M53" s="9">
        <v>-253684.96</v>
      </c>
      <c r="O53" s="9">
        <v>-190643.91</v>
      </c>
      <c r="Q53" s="9">
        <f t="shared" si="10"/>
        <v>-63041.04999999999</v>
      </c>
      <c r="S53" s="21">
        <f t="shared" si="11"/>
        <v>-0.33067434464599466</v>
      </c>
      <c r="U53" s="9">
        <v>-611094.46</v>
      </c>
      <c r="W53" s="9">
        <v>238281.82</v>
      </c>
      <c r="Y53" s="9">
        <f t="shared" si="12"/>
        <v>-849376.28</v>
      </c>
      <c r="AA53" s="21">
        <f t="shared" si="13"/>
        <v>-3.5645870087780933</v>
      </c>
      <c r="AC53" s="9">
        <v>-1207291.28</v>
      </c>
      <c r="AE53" s="9">
        <v>-4997851.88</v>
      </c>
      <c r="AG53" s="9">
        <f t="shared" si="14"/>
        <v>3790560.5999999996</v>
      </c>
      <c r="AI53" s="21">
        <f t="shared" si="15"/>
        <v>0.7584379631514809</v>
      </c>
    </row>
    <row r="54" spans="1:35" ht="12.75" outlineLevel="1">
      <c r="A54" s="1" t="s">
        <v>228</v>
      </c>
      <c r="B54" s="16" t="s">
        <v>229</v>
      </c>
      <c r="C54" s="1" t="s">
        <v>230</v>
      </c>
      <c r="E54" s="5">
        <v>-13578.9</v>
      </c>
      <c r="G54" s="5">
        <v>-1659.52</v>
      </c>
      <c r="I54" s="9">
        <f t="shared" si="8"/>
        <v>-11919.38</v>
      </c>
      <c r="K54" s="21">
        <f t="shared" si="9"/>
        <v>-7.182426243733127</v>
      </c>
      <c r="M54" s="9">
        <v>-41979.629</v>
      </c>
      <c r="O54" s="9">
        <v>-12781.45</v>
      </c>
      <c r="Q54" s="9">
        <f t="shared" si="10"/>
        <v>-29198.179</v>
      </c>
      <c r="S54" s="21">
        <f t="shared" si="11"/>
        <v>-2.284418356289779</v>
      </c>
      <c r="U54" s="9">
        <v>-86397.749</v>
      </c>
      <c r="W54" s="9">
        <v>-281995.10000000003</v>
      </c>
      <c r="Y54" s="9">
        <f t="shared" si="12"/>
        <v>195597.35100000002</v>
      </c>
      <c r="AA54" s="21">
        <f t="shared" si="13"/>
        <v>0.693619679916424</v>
      </c>
      <c r="AC54" s="9">
        <v>-87596.609</v>
      </c>
      <c r="AE54" s="9">
        <v>-1707223.9100000001</v>
      </c>
      <c r="AG54" s="9">
        <f t="shared" si="14"/>
        <v>1619627.3010000002</v>
      </c>
      <c r="AI54" s="21">
        <f t="shared" si="15"/>
        <v>0.9486906149293564</v>
      </c>
    </row>
    <row r="55" spans="1:35" ht="12.75" outlineLevel="1">
      <c r="A55" s="1" t="s">
        <v>231</v>
      </c>
      <c r="B55" s="16" t="s">
        <v>232</v>
      </c>
      <c r="C55" s="1" t="s">
        <v>233</v>
      </c>
      <c r="E55" s="5">
        <v>-0.01</v>
      </c>
      <c r="G55" s="5">
        <v>0.02</v>
      </c>
      <c r="I55" s="9">
        <f t="shared" si="8"/>
        <v>-0.03</v>
      </c>
      <c r="K55" s="21">
        <f t="shared" si="9"/>
        <v>-1.5</v>
      </c>
      <c r="M55" s="9">
        <v>-0.03</v>
      </c>
      <c r="O55" s="9">
        <v>0.01</v>
      </c>
      <c r="Q55" s="9">
        <f t="shared" si="10"/>
        <v>-0.04</v>
      </c>
      <c r="S55" s="21">
        <f t="shared" si="11"/>
        <v>-4</v>
      </c>
      <c r="U55" s="9">
        <v>-0.03</v>
      </c>
      <c r="W55" s="9">
        <v>0.01</v>
      </c>
      <c r="Y55" s="9">
        <f t="shared" si="12"/>
        <v>-0.04</v>
      </c>
      <c r="AA55" s="21">
        <f t="shared" si="13"/>
        <v>-4</v>
      </c>
      <c r="AC55" s="9">
        <v>-0.04</v>
      </c>
      <c r="AE55" s="9">
        <v>0.01</v>
      </c>
      <c r="AG55" s="9">
        <f t="shared" si="14"/>
        <v>-0.05</v>
      </c>
      <c r="AI55" s="21">
        <f t="shared" si="15"/>
        <v>-5</v>
      </c>
    </row>
    <row r="56" spans="1:35" ht="12.75" outlineLevel="1">
      <c r="A56" s="1" t="s">
        <v>234</v>
      </c>
      <c r="B56" s="16" t="s">
        <v>235</v>
      </c>
      <c r="C56" s="1" t="s">
        <v>236</v>
      </c>
      <c r="E56" s="5">
        <v>28482.72</v>
      </c>
      <c r="G56" s="5">
        <v>258716.57</v>
      </c>
      <c r="I56" s="9">
        <f t="shared" si="8"/>
        <v>-230233.85</v>
      </c>
      <c r="K56" s="21">
        <f t="shared" si="9"/>
        <v>-0.8899076313511732</v>
      </c>
      <c r="M56" s="9">
        <v>163881.92</v>
      </c>
      <c r="O56" s="9">
        <v>668762.96</v>
      </c>
      <c r="Q56" s="9">
        <f t="shared" si="10"/>
        <v>-504881.0399999999</v>
      </c>
      <c r="S56" s="21">
        <f t="shared" si="11"/>
        <v>-0.7549476723411834</v>
      </c>
      <c r="U56" s="9">
        <v>328687.279</v>
      </c>
      <c r="W56" s="9">
        <v>1228278.54</v>
      </c>
      <c r="Y56" s="9">
        <f t="shared" si="12"/>
        <v>-899591.261</v>
      </c>
      <c r="AA56" s="21">
        <f t="shared" si="13"/>
        <v>-0.7324000474680605</v>
      </c>
      <c r="AC56" s="9">
        <v>2174424.679</v>
      </c>
      <c r="AE56" s="9">
        <v>1796984.9300000002</v>
      </c>
      <c r="AG56" s="9">
        <f t="shared" si="14"/>
        <v>377439.74899999984</v>
      </c>
      <c r="AI56" s="21">
        <f t="shared" si="15"/>
        <v>0.21004057557678005</v>
      </c>
    </row>
    <row r="57" spans="1:35" ht="12.75" outlineLevel="1">
      <c r="A57" s="1" t="s">
        <v>237</v>
      </c>
      <c r="B57" s="16" t="s">
        <v>238</v>
      </c>
      <c r="C57" s="1" t="s">
        <v>239</v>
      </c>
      <c r="E57" s="5">
        <v>-211</v>
      </c>
      <c r="G57" s="5">
        <v>192</v>
      </c>
      <c r="I57" s="9">
        <f t="shared" si="8"/>
        <v>-403</v>
      </c>
      <c r="K57" s="21">
        <f t="shared" si="9"/>
        <v>-2.0989583333333335</v>
      </c>
      <c r="M57" s="9">
        <v>-808</v>
      </c>
      <c r="O57" s="9">
        <v>443</v>
      </c>
      <c r="Q57" s="9">
        <f t="shared" si="10"/>
        <v>-1251</v>
      </c>
      <c r="S57" s="21">
        <f t="shared" si="11"/>
        <v>-2.8239277652370203</v>
      </c>
      <c r="U57" s="9">
        <v>13687.45</v>
      </c>
      <c r="W57" s="9">
        <v>-7139</v>
      </c>
      <c r="Y57" s="9">
        <f t="shared" si="12"/>
        <v>20826.45</v>
      </c>
      <c r="AA57" s="21">
        <f t="shared" si="13"/>
        <v>2.917278330298361</v>
      </c>
      <c r="AC57" s="9">
        <v>14176.45</v>
      </c>
      <c r="AE57" s="9">
        <v>1275</v>
      </c>
      <c r="AG57" s="9">
        <f t="shared" si="14"/>
        <v>12901.45</v>
      </c>
      <c r="AI57" s="21" t="str">
        <f t="shared" si="15"/>
        <v>N.M.</v>
      </c>
    </row>
    <row r="58" spans="1:35" ht="12.75" outlineLevel="1">
      <c r="A58" s="1" t="s">
        <v>240</v>
      </c>
      <c r="B58" s="16" t="s">
        <v>241</v>
      </c>
      <c r="C58" s="1" t="s">
        <v>242</v>
      </c>
      <c r="E58" s="5">
        <v>55604.69</v>
      </c>
      <c r="G58" s="5">
        <v>54901.79</v>
      </c>
      <c r="I58" s="9">
        <f t="shared" si="8"/>
        <v>702.9000000000015</v>
      </c>
      <c r="K58" s="21">
        <f t="shared" si="9"/>
        <v>0.012802861254614857</v>
      </c>
      <c r="M58" s="9">
        <v>167048.23</v>
      </c>
      <c r="O58" s="9">
        <v>171128.73</v>
      </c>
      <c r="Q58" s="9">
        <f t="shared" si="10"/>
        <v>-4080.5</v>
      </c>
      <c r="S58" s="21">
        <f t="shared" si="11"/>
        <v>-0.02384462270011587</v>
      </c>
      <c r="U58" s="9">
        <v>331638.81</v>
      </c>
      <c r="W58" s="9">
        <v>316718.15</v>
      </c>
      <c r="Y58" s="9">
        <f t="shared" si="12"/>
        <v>14920.659999999974</v>
      </c>
      <c r="AA58" s="21">
        <f t="shared" si="13"/>
        <v>0.04711021455511777</v>
      </c>
      <c r="AC58" s="9">
        <v>685502.7</v>
      </c>
      <c r="AE58" s="9">
        <v>571490.13</v>
      </c>
      <c r="AG58" s="9">
        <f t="shared" si="14"/>
        <v>114012.56999999995</v>
      </c>
      <c r="AI58" s="21">
        <f t="shared" si="15"/>
        <v>0.19950050580926035</v>
      </c>
    </row>
    <row r="59" spans="1:35" ht="12.75" outlineLevel="1">
      <c r="A59" s="1" t="s">
        <v>243</v>
      </c>
      <c r="B59" s="16" t="s">
        <v>244</v>
      </c>
      <c r="C59" s="1" t="s">
        <v>245</v>
      </c>
      <c r="E59" s="5">
        <v>-530191.5</v>
      </c>
      <c r="G59" s="5">
        <v>-1001496.19</v>
      </c>
      <c r="I59" s="9">
        <f t="shared" si="8"/>
        <v>471304.68999999994</v>
      </c>
      <c r="K59" s="21">
        <f t="shared" si="9"/>
        <v>0.47060058211504524</v>
      </c>
      <c r="M59" s="9">
        <v>-2551891.7800000003</v>
      </c>
      <c r="O59" s="9">
        <v>-2603065.85</v>
      </c>
      <c r="Q59" s="9">
        <f t="shared" si="10"/>
        <v>51174.06999999983</v>
      </c>
      <c r="S59" s="21">
        <f t="shared" si="11"/>
        <v>0.019659153071367685</v>
      </c>
      <c r="U59" s="9">
        <v>-4364842.88</v>
      </c>
      <c r="W59" s="9">
        <v>-4462181.878</v>
      </c>
      <c r="Y59" s="9">
        <f t="shared" si="12"/>
        <v>97338.99799999967</v>
      </c>
      <c r="AA59" s="21">
        <f t="shared" si="13"/>
        <v>0.02181421570463374</v>
      </c>
      <c r="AC59" s="9">
        <v>-10650357.969999999</v>
      </c>
      <c r="AE59" s="9">
        <v>-7551938.319</v>
      </c>
      <c r="AG59" s="9">
        <f t="shared" si="14"/>
        <v>-3098419.6509999987</v>
      </c>
      <c r="AI59" s="21">
        <f t="shared" si="15"/>
        <v>-0.41028137679629245</v>
      </c>
    </row>
    <row r="60" spans="1:35" ht="12.75" outlineLevel="1">
      <c r="A60" s="1" t="s">
        <v>246</v>
      </c>
      <c r="B60" s="16" t="s">
        <v>247</v>
      </c>
      <c r="C60" s="1" t="s">
        <v>248</v>
      </c>
      <c r="E60" s="5">
        <v>530191.5</v>
      </c>
      <c r="G60" s="5">
        <v>1001496.19</v>
      </c>
      <c r="I60" s="9">
        <f t="shared" si="8"/>
        <v>-471304.68999999994</v>
      </c>
      <c r="K60" s="21">
        <f t="shared" si="9"/>
        <v>-0.47060058211504524</v>
      </c>
      <c r="M60" s="9">
        <v>2551891.7800000003</v>
      </c>
      <c r="O60" s="9">
        <v>2603065.85</v>
      </c>
      <c r="Q60" s="9">
        <f t="shared" si="10"/>
        <v>-51174.06999999983</v>
      </c>
      <c r="S60" s="21">
        <f t="shared" si="11"/>
        <v>-0.019659153071367685</v>
      </c>
      <c r="U60" s="9">
        <v>4364842.88</v>
      </c>
      <c r="W60" s="9">
        <v>4462181.878</v>
      </c>
      <c r="Y60" s="9">
        <f t="shared" si="12"/>
        <v>-97338.99799999967</v>
      </c>
      <c r="AA60" s="21">
        <f t="shared" si="13"/>
        <v>-0.02181421570463374</v>
      </c>
      <c r="AC60" s="9">
        <v>10650357.969999999</v>
      </c>
      <c r="AE60" s="9">
        <v>7551938.319</v>
      </c>
      <c r="AG60" s="9">
        <f t="shared" si="14"/>
        <v>3098419.6509999987</v>
      </c>
      <c r="AI60" s="21">
        <f t="shared" si="15"/>
        <v>0.41028137679629245</v>
      </c>
    </row>
    <row r="61" spans="1:35" ht="12.75" outlineLevel="1">
      <c r="A61" s="1" t="s">
        <v>249</v>
      </c>
      <c r="B61" s="16" t="s">
        <v>250</v>
      </c>
      <c r="C61" s="1" t="s">
        <v>251</v>
      </c>
      <c r="E61" s="5">
        <v>0</v>
      </c>
      <c r="G61" s="5">
        <v>0</v>
      </c>
      <c r="I61" s="9">
        <f t="shared" si="8"/>
        <v>0</v>
      </c>
      <c r="K61" s="21">
        <f t="shared" si="9"/>
        <v>0</v>
      </c>
      <c r="M61" s="9">
        <v>0</v>
      </c>
      <c r="O61" s="9">
        <v>0</v>
      </c>
      <c r="Q61" s="9">
        <f t="shared" si="10"/>
        <v>0</v>
      </c>
      <c r="S61" s="21">
        <f t="shared" si="11"/>
        <v>0</v>
      </c>
      <c r="U61" s="9">
        <v>0</v>
      </c>
      <c r="W61" s="9">
        <v>8256.75</v>
      </c>
      <c r="Y61" s="9">
        <f t="shared" si="12"/>
        <v>-8256.75</v>
      </c>
      <c r="AA61" s="21" t="str">
        <f t="shared" si="13"/>
        <v>N.M.</v>
      </c>
      <c r="AC61" s="9">
        <v>34.33</v>
      </c>
      <c r="AE61" s="9">
        <v>-65195.369999999995</v>
      </c>
      <c r="AG61" s="9">
        <f t="shared" si="14"/>
        <v>65229.7</v>
      </c>
      <c r="AI61" s="21">
        <f t="shared" si="15"/>
        <v>1.0005265711353428</v>
      </c>
    </row>
    <row r="62" spans="1:35" ht="12.75" outlineLevel="1">
      <c r="A62" s="1" t="s">
        <v>252</v>
      </c>
      <c r="B62" s="16" t="s">
        <v>253</v>
      </c>
      <c r="C62" s="1" t="s">
        <v>254</v>
      </c>
      <c r="E62" s="5">
        <v>1650.28</v>
      </c>
      <c r="G62" s="5">
        <v>1542.57</v>
      </c>
      <c r="I62" s="9">
        <f t="shared" si="8"/>
        <v>107.71000000000004</v>
      </c>
      <c r="K62" s="21">
        <f t="shared" si="9"/>
        <v>0.06982503225137274</v>
      </c>
      <c r="M62" s="9">
        <v>846.88</v>
      </c>
      <c r="O62" s="9">
        <v>477.48</v>
      </c>
      <c r="Q62" s="9">
        <f t="shared" si="10"/>
        <v>369.4</v>
      </c>
      <c r="S62" s="21">
        <f t="shared" si="11"/>
        <v>0.7736449694228029</v>
      </c>
      <c r="U62" s="9">
        <v>141.52</v>
      </c>
      <c r="W62" s="9">
        <v>498.12</v>
      </c>
      <c r="Y62" s="9">
        <f t="shared" si="12"/>
        <v>-356.6</v>
      </c>
      <c r="AA62" s="21">
        <f t="shared" si="13"/>
        <v>-0.7158917529912471</v>
      </c>
      <c r="AC62" s="9">
        <v>2063.36</v>
      </c>
      <c r="AE62" s="9">
        <v>15726.080000000002</v>
      </c>
      <c r="AG62" s="9">
        <f t="shared" si="14"/>
        <v>-13662.720000000001</v>
      </c>
      <c r="AI62" s="21">
        <f t="shared" si="15"/>
        <v>-0.8687937489825818</v>
      </c>
    </row>
    <row r="63" spans="1:35" ht="12.75" outlineLevel="1">
      <c r="A63" s="1" t="s">
        <v>255</v>
      </c>
      <c r="B63" s="16" t="s">
        <v>256</v>
      </c>
      <c r="C63" s="1" t="s">
        <v>257</v>
      </c>
      <c r="E63" s="5">
        <v>-1416.9</v>
      </c>
      <c r="G63" s="5">
        <v>-3814.2200000000003</v>
      </c>
      <c r="I63" s="9">
        <f t="shared" si="8"/>
        <v>2397.32</v>
      </c>
      <c r="K63" s="21">
        <f t="shared" si="9"/>
        <v>0.628521689886792</v>
      </c>
      <c r="M63" s="9">
        <v>-14840.24</v>
      </c>
      <c r="O63" s="9">
        <v>-6931.16</v>
      </c>
      <c r="Q63" s="9">
        <f t="shared" si="10"/>
        <v>-7909.08</v>
      </c>
      <c r="S63" s="21">
        <f t="shared" si="11"/>
        <v>-1.1410903802538104</v>
      </c>
      <c r="U63" s="9">
        <v>-21048.8</v>
      </c>
      <c r="W63" s="9">
        <v>-14730.960000000001</v>
      </c>
      <c r="Y63" s="9">
        <f t="shared" si="12"/>
        <v>-6317.839999999998</v>
      </c>
      <c r="AA63" s="21">
        <f t="shared" si="13"/>
        <v>-0.42888175651824445</v>
      </c>
      <c r="AC63" s="9">
        <v>-42396.96</v>
      </c>
      <c r="AE63" s="9">
        <v>-2615.3500000000004</v>
      </c>
      <c r="AG63" s="9">
        <f t="shared" si="14"/>
        <v>-39781.61</v>
      </c>
      <c r="AI63" s="21" t="str">
        <f t="shared" si="15"/>
        <v>N.M.</v>
      </c>
    </row>
    <row r="64" spans="1:35" ht="12.75" outlineLevel="1">
      <c r="A64" s="1" t="s">
        <v>258</v>
      </c>
      <c r="B64" s="16" t="s">
        <v>259</v>
      </c>
      <c r="C64" s="1" t="s">
        <v>260</v>
      </c>
      <c r="E64" s="5">
        <v>8762.17</v>
      </c>
      <c r="G64" s="5">
        <v>8501.56</v>
      </c>
      <c r="I64" s="9">
        <f t="shared" si="8"/>
        <v>260.6100000000006</v>
      </c>
      <c r="K64" s="21">
        <f t="shared" si="9"/>
        <v>0.030654374020768024</v>
      </c>
      <c r="M64" s="9">
        <v>26072.190000000002</v>
      </c>
      <c r="O64" s="9">
        <v>-22795.71</v>
      </c>
      <c r="Q64" s="9">
        <f t="shared" si="10"/>
        <v>48867.9</v>
      </c>
      <c r="S64" s="21">
        <f t="shared" si="11"/>
        <v>2.143732307526285</v>
      </c>
      <c r="U64" s="9">
        <v>52160.07</v>
      </c>
      <c r="W64" s="9">
        <v>-68474.31</v>
      </c>
      <c r="Y64" s="9">
        <f t="shared" si="12"/>
        <v>120634.38</v>
      </c>
      <c r="AA64" s="21">
        <f t="shared" si="13"/>
        <v>1.7617465586728804</v>
      </c>
      <c r="AC64" s="9">
        <v>96473.45999999999</v>
      </c>
      <c r="AE64" s="9">
        <v>-160644.21000000002</v>
      </c>
      <c r="AG64" s="9">
        <f t="shared" si="14"/>
        <v>257117.67</v>
      </c>
      <c r="AI64" s="21">
        <f t="shared" si="15"/>
        <v>1.6005411586262586</v>
      </c>
    </row>
    <row r="65" spans="1:35" ht="12.75" outlineLevel="1">
      <c r="A65" s="1" t="s">
        <v>261</v>
      </c>
      <c r="B65" s="16" t="s">
        <v>262</v>
      </c>
      <c r="C65" s="1" t="s">
        <v>263</v>
      </c>
      <c r="E65" s="5">
        <v>1330054.1600000001</v>
      </c>
      <c r="G65" s="5">
        <v>1997476.32</v>
      </c>
      <c r="I65" s="9">
        <f t="shared" si="8"/>
        <v>-667422.1599999999</v>
      </c>
      <c r="K65" s="21">
        <f t="shared" si="9"/>
        <v>-0.3341327020087026</v>
      </c>
      <c r="M65" s="9">
        <v>3029903.15</v>
      </c>
      <c r="O65" s="9">
        <v>3046536.36</v>
      </c>
      <c r="Q65" s="9">
        <f t="shared" si="10"/>
        <v>-16633.209999999963</v>
      </c>
      <c r="S65" s="21">
        <f t="shared" si="11"/>
        <v>-0.00545971163134254</v>
      </c>
      <c r="U65" s="9">
        <v>6425963.174</v>
      </c>
      <c r="W65" s="9">
        <v>9850571.52</v>
      </c>
      <c r="Y65" s="9">
        <f t="shared" si="12"/>
        <v>-3424608.346</v>
      </c>
      <c r="AA65" s="21">
        <f t="shared" si="13"/>
        <v>-0.3476558024117569</v>
      </c>
      <c r="AC65" s="9">
        <v>14544994.204</v>
      </c>
      <c r="AE65" s="9">
        <v>9850571.52</v>
      </c>
      <c r="AG65" s="9">
        <f t="shared" si="14"/>
        <v>4694422.684</v>
      </c>
      <c r="AI65" s="21">
        <f t="shared" si="15"/>
        <v>0.4765634841053365</v>
      </c>
    </row>
    <row r="66" spans="1:35" ht="12.75" outlineLevel="1">
      <c r="A66" s="1" t="s">
        <v>264</v>
      </c>
      <c r="B66" s="16" t="s">
        <v>265</v>
      </c>
      <c r="C66" s="1" t="s">
        <v>266</v>
      </c>
      <c r="E66" s="5">
        <v>123210.65000000001</v>
      </c>
      <c r="G66" s="5">
        <v>0</v>
      </c>
      <c r="I66" s="9">
        <f t="shared" si="8"/>
        <v>123210.65000000001</v>
      </c>
      <c r="K66" s="21" t="str">
        <f t="shared" si="9"/>
        <v>N.M.</v>
      </c>
      <c r="M66" s="9">
        <v>184600.18</v>
      </c>
      <c r="O66" s="9">
        <v>0</v>
      </c>
      <c r="Q66" s="9">
        <f t="shared" si="10"/>
        <v>184600.18</v>
      </c>
      <c r="S66" s="21" t="str">
        <f t="shared" si="11"/>
        <v>N.M.</v>
      </c>
      <c r="U66" s="9">
        <v>599124.4400000001</v>
      </c>
      <c r="W66" s="9">
        <v>0</v>
      </c>
      <c r="Y66" s="9">
        <f t="shared" si="12"/>
        <v>599124.4400000001</v>
      </c>
      <c r="AA66" s="21" t="str">
        <f t="shared" si="13"/>
        <v>N.M.</v>
      </c>
      <c r="AC66" s="9">
        <v>748894.2000000001</v>
      </c>
      <c r="AE66" s="9">
        <v>0</v>
      </c>
      <c r="AG66" s="9">
        <f t="shared" si="14"/>
        <v>748894.2000000001</v>
      </c>
      <c r="AI66" s="21" t="str">
        <f t="shared" si="15"/>
        <v>N.M.</v>
      </c>
    </row>
    <row r="67" spans="1:35" ht="12.75" outlineLevel="1">
      <c r="A67" s="1" t="s">
        <v>267</v>
      </c>
      <c r="B67" s="16" t="s">
        <v>268</v>
      </c>
      <c r="C67" s="1" t="s">
        <v>269</v>
      </c>
      <c r="E67" s="5">
        <v>-313601.62</v>
      </c>
      <c r="G67" s="5">
        <v>0</v>
      </c>
      <c r="I67" s="9">
        <f t="shared" si="8"/>
        <v>-313601.62</v>
      </c>
      <c r="K67" s="21" t="str">
        <f t="shared" si="9"/>
        <v>N.M.</v>
      </c>
      <c r="M67" s="9">
        <v>-2972087.58</v>
      </c>
      <c r="O67" s="9">
        <v>0</v>
      </c>
      <c r="Q67" s="9">
        <f t="shared" si="10"/>
        <v>-2972087.58</v>
      </c>
      <c r="S67" s="21" t="str">
        <f t="shared" si="11"/>
        <v>N.M.</v>
      </c>
      <c r="U67" s="9">
        <v>-3971806.95</v>
      </c>
      <c r="W67" s="9">
        <v>0</v>
      </c>
      <c r="Y67" s="9">
        <f t="shared" si="12"/>
        <v>-3971806.95</v>
      </c>
      <c r="AA67" s="21" t="str">
        <f t="shared" si="13"/>
        <v>N.M.</v>
      </c>
      <c r="AC67" s="9">
        <v>-3971806.95</v>
      </c>
      <c r="AE67" s="9">
        <v>0</v>
      </c>
      <c r="AG67" s="9">
        <f t="shared" si="14"/>
        <v>-3971806.95</v>
      </c>
      <c r="AI67" s="21" t="str">
        <f t="shared" si="15"/>
        <v>N.M.</v>
      </c>
    </row>
    <row r="68" spans="1:35" ht="12.75" outlineLevel="1">
      <c r="A68" s="1" t="s">
        <v>270</v>
      </c>
      <c r="B68" s="16" t="s">
        <v>271</v>
      </c>
      <c r="C68" s="1" t="s">
        <v>272</v>
      </c>
      <c r="E68" s="5">
        <v>313601.62</v>
      </c>
      <c r="G68" s="5">
        <v>0</v>
      </c>
      <c r="I68" s="9">
        <f t="shared" si="8"/>
        <v>313601.62</v>
      </c>
      <c r="K68" s="21" t="str">
        <f t="shared" si="9"/>
        <v>N.M.</v>
      </c>
      <c r="M68" s="9">
        <v>2972087.58</v>
      </c>
      <c r="O68" s="9">
        <v>0</v>
      </c>
      <c r="Q68" s="9">
        <f t="shared" si="10"/>
        <v>2972087.58</v>
      </c>
      <c r="S68" s="21" t="str">
        <f t="shared" si="11"/>
        <v>N.M.</v>
      </c>
      <c r="U68" s="9">
        <v>3971806.95</v>
      </c>
      <c r="W68" s="9">
        <v>0</v>
      </c>
      <c r="Y68" s="9">
        <f t="shared" si="12"/>
        <v>3971806.95</v>
      </c>
      <c r="AA68" s="21" t="str">
        <f t="shared" si="13"/>
        <v>N.M.</v>
      </c>
      <c r="AC68" s="9">
        <v>3971806.95</v>
      </c>
      <c r="AE68" s="9">
        <v>0</v>
      </c>
      <c r="AG68" s="9">
        <f t="shared" si="14"/>
        <v>3971806.95</v>
      </c>
      <c r="AI68" s="21" t="str">
        <f t="shared" si="15"/>
        <v>N.M.</v>
      </c>
    </row>
    <row r="69" spans="1:35" ht="12.75" outlineLevel="1">
      <c r="A69" s="1" t="s">
        <v>273</v>
      </c>
      <c r="B69" s="16" t="s">
        <v>274</v>
      </c>
      <c r="C69" s="1" t="s">
        <v>275</v>
      </c>
      <c r="E69" s="5">
        <v>14736.59</v>
      </c>
      <c r="G69" s="5">
        <v>282344.99</v>
      </c>
      <c r="I69" s="9">
        <f t="shared" si="8"/>
        <v>-267608.39999999997</v>
      </c>
      <c r="K69" s="21">
        <f t="shared" si="9"/>
        <v>-0.9478064406242872</v>
      </c>
      <c r="M69" s="9">
        <v>226515</v>
      </c>
      <c r="O69" s="9">
        <v>959200.87</v>
      </c>
      <c r="Q69" s="9">
        <f t="shared" si="10"/>
        <v>-732685.87</v>
      </c>
      <c r="S69" s="21">
        <f t="shared" si="11"/>
        <v>-0.7638502975919945</v>
      </c>
      <c r="U69" s="9">
        <v>545453.62</v>
      </c>
      <c r="W69" s="9">
        <v>1742723.87</v>
      </c>
      <c r="Y69" s="9">
        <f t="shared" si="12"/>
        <v>-1197270.25</v>
      </c>
      <c r="AA69" s="21">
        <f t="shared" si="13"/>
        <v>-0.6870108745340132</v>
      </c>
      <c r="AC69" s="9">
        <v>1316546.46</v>
      </c>
      <c r="AE69" s="9">
        <v>2249478.64</v>
      </c>
      <c r="AG69" s="9">
        <f t="shared" si="14"/>
        <v>-932932.1800000002</v>
      </c>
      <c r="AI69" s="21">
        <f t="shared" si="15"/>
        <v>-0.41473262444492476</v>
      </c>
    </row>
    <row r="70" spans="1:35" ht="12.75" outlineLevel="1">
      <c r="A70" s="1" t="s">
        <v>276</v>
      </c>
      <c r="B70" s="16" t="s">
        <v>277</v>
      </c>
      <c r="C70" s="1" t="s">
        <v>278</v>
      </c>
      <c r="E70" s="5">
        <v>-199327.92</v>
      </c>
      <c r="G70" s="5">
        <v>-326980.36</v>
      </c>
      <c r="I70" s="9">
        <f t="shared" si="8"/>
        <v>127652.43999999997</v>
      </c>
      <c r="K70" s="21">
        <f t="shared" si="9"/>
        <v>0.3903978820012308</v>
      </c>
      <c r="M70" s="9">
        <v>-672518.4400000001</v>
      </c>
      <c r="O70" s="9">
        <v>-1139258.162</v>
      </c>
      <c r="Q70" s="9">
        <f t="shared" si="10"/>
        <v>466739.72199999995</v>
      </c>
      <c r="S70" s="21">
        <f t="shared" si="11"/>
        <v>0.4096874067424938</v>
      </c>
      <c r="U70" s="9">
        <v>-1561693</v>
      </c>
      <c r="W70" s="9">
        <v>-1937234.112</v>
      </c>
      <c r="Y70" s="9">
        <f t="shared" si="12"/>
        <v>375541.11199999996</v>
      </c>
      <c r="AA70" s="21">
        <f t="shared" si="13"/>
        <v>0.193854273819436</v>
      </c>
      <c r="AC70" s="9">
        <v>-2933083.55</v>
      </c>
      <c r="AE70" s="9">
        <v>-2981888.092</v>
      </c>
      <c r="AG70" s="9">
        <f t="shared" si="14"/>
        <v>48804.542000000365</v>
      </c>
      <c r="AI70" s="21">
        <f t="shared" si="15"/>
        <v>0.016366993158105532</v>
      </c>
    </row>
    <row r="71" spans="1:35" ht="12.75" outlineLevel="1">
      <c r="A71" s="1" t="s">
        <v>279</v>
      </c>
      <c r="B71" s="16" t="s">
        <v>280</v>
      </c>
      <c r="C71" s="1" t="s">
        <v>281</v>
      </c>
      <c r="E71" s="5">
        <v>0</v>
      </c>
      <c r="G71" s="5">
        <v>79194.72</v>
      </c>
      <c r="I71" s="9">
        <f t="shared" si="8"/>
        <v>-79194.72</v>
      </c>
      <c r="K71" s="21" t="str">
        <f t="shared" si="9"/>
        <v>N.M.</v>
      </c>
      <c r="M71" s="9">
        <v>0</v>
      </c>
      <c r="O71" s="9">
        <v>79194.72</v>
      </c>
      <c r="Q71" s="9">
        <f t="shared" si="10"/>
        <v>-79194.72</v>
      </c>
      <c r="S71" s="21" t="str">
        <f t="shared" si="11"/>
        <v>N.M.</v>
      </c>
      <c r="U71" s="9">
        <v>0</v>
      </c>
      <c r="W71" s="9">
        <v>79194.72</v>
      </c>
      <c r="Y71" s="9">
        <f t="shared" si="12"/>
        <v>-79194.72</v>
      </c>
      <c r="AA71" s="21" t="str">
        <f t="shared" si="13"/>
        <v>N.M.</v>
      </c>
      <c r="AC71" s="9">
        <v>234.18</v>
      </c>
      <c r="AE71" s="9">
        <v>78375.26</v>
      </c>
      <c r="AG71" s="9">
        <f t="shared" si="14"/>
        <v>-78141.08</v>
      </c>
      <c r="AI71" s="21">
        <f t="shared" si="15"/>
        <v>-0.9970120673283892</v>
      </c>
    </row>
    <row r="72" spans="1:35" ht="12.75" outlineLevel="1">
      <c r="A72" s="1" t="s">
        <v>282</v>
      </c>
      <c r="B72" s="16" t="s">
        <v>283</v>
      </c>
      <c r="C72" s="1" t="s">
        <v>284</v>
      </c>
      <c r="E72" s="5">
        <v>0</v>
      </c>
      <c r="G72" s="5">
        <v>-13392.11</v>
      </c>
      <c r="I72" s="9">
        <f t="shared" si="8"/>
        <v>13392.11</v>
      </c>
      <c r="K72" s="21" t="str">
        <f t="shared" si="9"/>
        <v>N.M.</v>
      </c>
      <c r="M72" s="9">
        <v>0</v>
      </c>
      <c r="O72" s="9">
        <v>-13392.11</v>
      </c>
      <c r="Q72" s="9">
        <f t="shared" si="10"/>
        <v>13392.11</v>
      </c>
      <c r="S72" s="21" t="str">
        <f t="shared" si="11"/>
        <v>N.M.</v>
      </c>
      <c r="U72" s="9">
        <v>0</v>
      </c>
      <c r="W72" s="9">
        <v>-13392.11</v>
      </c>
      <c r="Y72" s="9">
        <f t="shared" si="12"/>
        <v>13392.11</v>
      </c>
      <c r="AA72" s="21" t="str">
        <f t="shared" si="13"/>
        <v>N.M.</v>
      </c>
      <c r="AC72" s="9">
        <v>-46.300000000000004</v>
      </c>
      <c r="AE72" s="9">
        <v>-13392.11</v>
      </c>
      <c r="AG72" s="9">
        <f t="shared" si="14"/>
        <v>13345.810000000001</v>
      </c>
      <c r="AI72" s="21">
        <f t="shared" si="15"/>
        <v>0.9965427404643481</v>
      </c>
    </row>
    <row r="73" spans="1:35" ht="12.75" outlineLevel="1">
      <c r="A73" s="1" t="s">
        <v>285</v>
      </c>
      <c r="B73" s="16" t="s">
        <v>286</v>
      </c>
      <c r="C73" s="1" t="s">
        <v>287</v>
      </c>
      <c r="E73" s="5">
        <v>171625.98</v>
      </c>
      <c r="G73" s="5">
        <v>118354.41</v>
      </c>
      <c r="I73" s="9">
        <f t="shared" si="8"/>
        <v>53271.57000000001</v>
      </c>
      <c r="K73" s="21">
        <f t="shared" si="9"/>
        <v>0.4501021127983318</v>
      </c>
      <c r="M73" s="9">
        <v>207989.74</v>
      </c>
      <c r="O73" s="9">
        <v>335420.59</v>
      </c>
      <c r="Q73" s="9">
        <f t="shared" si="10"/>
        <v>-127430.85000000003</v>
      </c>
      <c r="S73" s="21">
        <f t="shared" si="11"/>
        <v>-0.3799136183023231</v>
      </c>
      <c r="U73" s="9">
        <v>525576.49</v>
      </c>
      <c r="W73" s="9">
        <v>602052.46</v>
      </c>
      <c r="Y73" s="9">
        <f t="shared" si="12"/>
        <v>-76475.96999999997</v>
      </c>
      <c r="AA73" s="21">
        <f t="shared" si="13"/>
        <v>-0.12702542565808964</v>
      </c>
      <c r="AC73" s="9">
        <v>1023800.35</v>
      </c>
      <c r="AE73" s="9">
        <v>2617195.37</v>
      </c>
      <c r="AG73" s="9">
        <f t="shared" si="14"/>
        <v>-1593395.02</v>
      </c>
      <c r="AI73" s="21">
        <f t="shared" si="15"/>
        <v>-0.6088177589890815</v>
      </c>
    </row>
    <row r="74" spans="1:35" ht="12.75" outlineLevel="1">
      <c r="A74" s="1" t="s">
        <v>288</v>
      </c>
      <c r="B74" s="16" t="s">
        <v>289</v>
      </c>
      <c r="C74" s="1" t="s">
        <v>290</v>
      </c>
      <c r="E74" s="5">
        <v>-1653379.75</v>
      </c>
      <c r="G74" s="5">
        <v>-950877.04</v>
      </c>
      <c r="I74" s="9">
        <f aca="true" t="shared" si="16" ref="I74:I103">+E74-G74</f>
        <v>-702502.71</v>
      </c>
      <c r="K74" s="21">
        <f aca="true" t="shared" si="17" ref="K74:K103">IF(G74&lt;0,IF(I74=0,0,IF(OR(G74=0,E74=0),"N.M.",IF(ABS(I74/G74)&gt;=10,"N.M.",I74/(-G74)))),IF(I74=0,0,IF(OR(G74=0,E74=0),"N.M.",IF(ABS(I74/G74)&gt;=10,"N.M.",I74/G74))))</f>
        <v>-0.7387944817765291</v>
      </c>
      <c r="M74" s="9">
        <v>-3580055.0300000003</v>
      </c>
      <c r="O74" s="9">
        <v>-2551092.3200000003</v>
      </c>
      <c r="Q74" s="9">
        <f aca="true" t="shared" si="18" ref="Q74:Q103">+M74-O74</f>
        <v>-1028962.71</v>
      </c>
      <c r="S74" s="21">
        <f aca="true" t="shared" si="19" ref="S74:S103">IF(O74&lt;0,IF(Q74=0,0,IF(OR(O74=0,M74=0),"N.M.",IF(ABS(Q74/O74)&gt;=10,"N.M.",Q74/(-O74)))),IF(Q74=0,0,IF(OR(O74=0,M74=0),"N.M.",IF(ABS(Q74/O74)&gt;=10,"N.M.",Q74/O74))))</f>
        <v>-0.40334201233454375</v>
      </c>
      <c r="U74" s="9">
        <v>-8778385.41</v>
      </c>
      <c r="W74" s="9">
        <v>-7328701.93</v>
      </c>
      <c r="Y74" s="9">
        <f aca="true" t="shared" si="20" ref="Y74:Y103">+U74-W74</f>
        <v>-1449683.4800000004</v>
      </c>
      <c r="AA74" s="21">
        <f aca="true" t="shared" si="21" ref="AA74:AA103">IF(W74&lt;0,IF(Y74=0,0,IF(OR(W74=0,U74=0),"N.M.",IF(ABS(Y74/W74)&gt;=10,"N.M.",Y74/(-W74)))),IF(Y74=0,0,IF(OR(W74=0,U74=0),"N.M.",IF(ABS(Y74/W74)&gt;=10,"N.M.",Y74/W74))))</f>
        <v>-0.19780903819620899</v>
      </c>
      <c r="AC74" s="9">
        <v>-14697581.32</v>
      </c>
      <c r="AE74" s="9">
        <v>-19339345.82</v>
      </c>
      <c r="AG74" s="9">
        <f aca="true" t="shared" si="22" ref="AG74:AG103">+AC74-AE74</f>
        <v>4641764.5</v>
      </c>
      <c r="AI74" s="21">
        <f aca="true" t="shared" si="23" ref="AI74:AI103">IF(AE74&lt;0,IF(AG74=0,0,IF(OR(AE74=0,AC74=0),"N.M.",IF(ABS(AG74/AE74)&gt;=10,"N.M.",AG74/(-AE74)))),IF(AG74=0,0,IF(OR(AE74=0,AC74=0),"N.M.",IF(ABS(AG74/AE74)&gt;=10,"N.M.",AG74/AE74))))</f>
        <v>0.2400166243058577</v>
      </c>
    </row>
    <row r="75" spans="1:35" ht="12.75" outlineLevel="1">
      <c r="A75" s="1" t="s">
        <v>291</v>
      </c>
      <c r="B75" s="16" t="s">
        <v>292</v>
      </c>
      <c r="C75" s="1" t="s">
        <v>293</v>
      </c>
      <c r="E75" s="5">
        <v>666362.7000000001</v>
      </c>
      <c r="G75" s="5">
        <v>448179.76</v>
      </c>
      <c r="I75" s="9">
        <f t="shared" si="16"/>
        <v>218182.94000000006</v>
      </c>
      <c r="K75" s="21">
        <f t="shared" si="17"/>
        <v>0.4868201544844418</v>
      </c>
      <c r="M75" s="9">
        <v>1699293.5</v>
      </c>
      <c r="O75" s="9">
        <v>1234464.41</v>
      </c>
      <c r="Q75" s="9">
        <f t="shared" si="18"/>
        <v>464829.0900000001</v>
      </c>
      <c r="S75" s="21">
        <f t="shared" si="19"/>
        <v>0.37654312771965626</v>
      </c>
      <c r="U75" s="9">
        <v>4079790.83</v>
      </c>
      <c r="W75" s="9">
        <v>4130189.43</v>
      </c>
      <c r="Y75" s="9">
        <f t="shared" si="20"/>
        <v>-50398.60000000009</v>
      </c>
      <c r="AA75" s="21">
        <f t="shared" si="21"/>
        <v>-0.012202491157893475</v>
      </c>
      <c r="AC75" s="9">
        <v>6725093.09</v>
      </c>
      <c r="AE75" s="9">
        <v>10296988.99</v>
      </c>
      <c r="AG75" s="9">
        <f t="shared" si="22"/>
        <v>-3571895.9000000004</v>
      </c>
      <c r="AI75" s="21">
        <f t="shared" si="23"/>
        <v>-0.34688741567742515</v>
      </c>
    </row>
    <row r="76" spans="1:35" ht="12.75" outlineLevel="1">
      <c r="A76" s="1" t="s">
        <v>294</v>
      </c>
      <c r="B76" s="16" t="s">
        <v>295</v>
      </c>
      <c r="C76" s="1" t="s">
        <v>296</v>
      </c>
      <c r="E76" s="5">
        <v>-422642.9</v>
      </c>
      <c r="G76" s="5">
        <v>-222922.62</v>
      </c>
      <c r="I76" s="9">
        <f t="shared" si="16"/>
        <v>-199720.28000000003</v>
      </c>
      <c r="K76" s="21">
        <f t="shared" si="17"/>
        <v>-0.895917516131831</v>
      </c>
      <c r="M76" s="9">
        <v>-494619.07</v>
      </c>
      <c r="O76" s="9">
        <v>-461407.60000000003</v>
      </c>
      <c r="Q76" s="9">
        <f t="shared" si="18"/>
        <v>-33211.46999999997</v>
      </c>
      <c r="S76" s="21">
        <f t="shared" si="19"/>
        <v>-0.07197859333049557</v>
      </c>
      <c r="U76" s="9">
        <v>-1210707.48</v>
      </c>
      <c r="W76" s="9">
        <v>-903079</v>
      </c>
      <c r="Y76" s="9">
        <f t="shared" si="20"/>
        <v>-307628.48</v>
      </c>
      <c r="AA76" s="21">
        <f t="shared" si="21"/>
        <v>-0.34064404110825297</v>
      </c>
      <c r="AC76" s="9">
        <v>-2400132.16</v>
      </c>
      <c r="AE76" s="9">
        <v>-5248010.34</v>
      </c>
      <c r="AG76" s="9">
        <f t="shared" si="22"/>
        <v>2847878.1799999997</v>
      </c>
      <c r="AI76" s="21">
        <f t="shared" si="23"/>
        <v>0.5426586449903984</v>
      </c>
    </row>
    <row r="77" spans="1:35" ht="12.75" outlineLevel="1">
      <c r="A77" s="1" t="s">
        <v>297</v>
      </c>
      <c r="B77" s="16" t="s">
        <v>298</v>
      </c>
      <c r="C77" s="1" t="s">
        <v>299</v>
      </c>
      <c r="E77" s="5">
        <v>0</v>
      </c>
      <c r="G77" s="5">
        <v>0</v>
      </c>
      <c r="I77" s="9">
        <f t="shared" si="16"/>
        <v>0</v>
      </c>
      <c r="K77" s="21">
        <f t="shared" si="17"/>
        <v>0</v>
      </c>
      <c r="M77" s="9">
        <v>0</v>
      </c>
      <c r="O77" s="9">
        <v>0</v>
      </c>
      <c r="Q77" s="9">
        <f t="shared" si="18"/>
        <v>0</v>
      </c>
      <c r="S77" s="21">
        <f t="shared" si="19"/>
        <v>0</v>
      </c>
      <c r="U77" s="9">
        <v>0</v>
      </c>
      <c r="W77" s="9">
        <v>0</v>
      </c>
      <c r="Y77" s="9">
        <f t="shared" si="20"/>
        <v>0</v>
      </c>
      <c r="AA77" s="21">
        <f t="shared" si="21"/>
        <v>0</v>
      </c>
      <c r="AC77" s="9">
        <v>0</v>
      </c>
      <c r="AE77" s="9">
        <v>6722536.93</v>
      </c>
      <c r="AG77" s="9">
        <f t="shared" si="22"/>
        <v>-6722536.93</v>
      </c>
      <c r="AI77" s="21" t="str">
        <f t="shared" si="23"/>
        <v>N.M.</v>
      </c>
    </row>
    <row r="78" spans="1:35" ht="12.75" outlineLevel="1">
      <c r="A78" s="1" t="s">
        <v>300</v>
      </c>
      <c r="B78" s="16" t="s">
        <v>301</v>
      </c>
      <c r="C78" s="1" t="s">
        <v>302</v>
      </c>
      <c r="E78" s="5">
        <v>0</v>
      </c>
      <c r="G78" s="5">
        <v>0</v>
      </c>
      <c r="I78" s="9">
        <f t="shared" si="16"/>
        <v>0</v>
      </c>
      <c r="K78" s="21">
        <f t="shared" si="17"/>
        <v>0</v>
      </c>
      <c r="M78" s="9">
        <v>0</v>
      </c>
      <c r="O78" s="9">
        <v>0</v>
      </c>
      <c r="Q78" s="9">
        <f t="shared" si="18"/>
        <v>0</v>
      </c>
      <c r="S78" s="21">
        <f t="shared" si="19"/>
        <v>0</v>
      </c>
      <c r="U78" s="9">
        <v>0</v>
      </c>
      <c r="W78" s="9">
        <v>0</v>
      </c>
      <c r="Y78" s="9">
        <f t="shared" si="20"/>
        <v>0</v>
      </c>
      <c r="AA78" s="21">
        <f t="shared" si="21"/>
        <v>0</v>
      </c>
      <c r="AC78" s="9">
        <v>0</v>
      </c>
      <c r="AE78" s="9">
        <v>-3338953.91</v>
      </c>
      <c r="AG78" s="9">
        <f t="shared" si="22"/>
        <v>3338953.91</v>
      </c>
      <c r="AI78" s="21" t="str">
        <f t="shared" si="23"/>
        <v>N.M.</v>
      </c>
    </row>
    <row r="79" spans="1:35" ht="12.75" outlineLevel="1">
      <c r="A79" s="1" t="s">
        <v>303</v>
      </c>
      <c r="B79" s="16" t="s">
        <v>304</v>
      </c>
      <c r="C79" s="1" t="s">
        <v>305</v>
      </c>
      <c r="E79" s="5">
        <v>0</v>
      </c>
      <c r="G79" s="5">
        <v>0</v>
      </c>
      <c r="I79" s="9">
        <f t="shared" si="16"/>
        <v>0</v>
      </c>
      <c r="K79" s="21">
        <f t="shared" si="17"/>
        <v>0</v>
      </c>
      <c r="M79" s="9">
        <v>0</v>
      </c>
      <c r="O79" s="9">
        <v>0</v>
      </c>
      <c r="Q79" s="9">
        <f t="shared" si="18"/>
        <v>0</v>
      </c>
      <c r="S79" s="21">
        <f t="shared" si="19"/>
        <v>0</v>
      </c>
      <c r="U79" s="9">
        <v>0</v>
      </c>
      <c r="W79" s="9">
        <v>0</v>
      </c>
      <c r="Y79" s="9">
        <f t="shared" si="20"/>
        <v>0</v>
      </c>
      <c r="AA79" s="21">
        <f t="shared" si="21"/>
        <v>0</v>
      </c>
      <c r="AC79" s="9">
        <v>0</v>
      </c>
      <c r="AE79" s="9">
        <v>-542179.03</v>
      </c>
      <c r="AG79" s="9">
        <f t="shared" si="22"/>
        <v>542179.03</v>
      </c>
      <c r="AI79" s="21" t="str">
        <f t="shared" si="23"/>
        <v>N.M.</v>
      </c>
    </row>
    <row r="80" spans="1:35" ht="12.75" outlineLevel="1">
      <c r="A80" s="1" t="s">
        <v>306</v>
      </c>
      <c r="B80" s="16" t="s">
        <v>307</v>
      </c>
      <c r="C80" s="1" t="s">
        <v>308</v>
      </c>
      <c r="E80" s="5">
        <v>2090.58</v>
      </c>
      <c r="G80" s="5">
        <v>955.14</v>
      </c>
      <c r="I80" s="9">
        <f t="shared" si="16"/>
        <v>1135.44</v>
      </c>
      <c r="K80" s="21">
        <f t="shared" si="17"/>
        <v>1.1887681387021798</v>
      </c>
      <c r="M80" s="9">
        <v>4129.76</v>
      </c>
      <c r="O80" s="9">
        <v>9796.79</v>
      </c>
      <c r="Q80" s="9">
        <f t="shared" si="18"/>
        <v>-5667.030000000001</v>
      </c>
      <c r="S80" s="21">
        <f t="shared" si="19"/>
        <v>-0.5784578418032845</v>
      </c>
      <c r="U80" s="9">
        <v>14618.6</v>
      </c>
      <c r="W80" s="9">
        <v>56322.53</v>
      </c>
      <c r="Y80" s="9">
        <f t="shared" si="20"/>
        <v>-41703.93</v>
      </c>
      <c r="AA80" s="21">
        <f t="shared" si="21"/>
        <v>-0.7404484493150432</v>
      </c>
      <c r="AC80" s="9">
        <v>12408.12</v>
      </c>
      <c r="AE80" s="9">
        <v>95086.25</v>
      </c>
      <c r="AG80" s="9">
        <f t="shared" si="22"/>
        <v>-82678.13</v>
      </c>
      <c r="AI80" s="21">
        <f t="shared" si="23"/>
        <v>-0.8695066847204512</v>
      </c>
    </row>
    <row r="81" spans="1:35" ht="12.75" outlineLevel="1">
      <c r="A81" s="1" t="s">
        <v>309</v>
      </c>
      <c r="B81" s="16" t="s">
        <v>310</v>
      </c>
      <c r="C81" s="1" t="s">
        <v>311</v>
      </c>
      <c r="E81" s="5">
        <v>0</v>
      </c>
      <c r="G81" s="5">
        <v>0</v>
      </c>
      <c r="I81" s="9">
        <f t="shared" si="16"/>
        <v>0</v>
      </c>
      <c r="K81" s="21">
        <f t="shared" si="17"/>
        <v>0</v>
      </c>
      <c r="M81" s="9">
        <v>0</v>
      </c>
      <c r="O81" s="9">
        <v>0</v>
      </c>
      <c r="Q81" s="9">
        <f t="shared" si="18"/>
        <v>0</v>
      </c>
      <c r="S81" s="21">
        <f t="shared" si="19"/>
        <v>0</v>
      </c>
      <c r="U81" s="9">
        <v>-5712.54</v>
      </c>
      <c r="W81" s="9">
        <v>0</v>
      </c>
      <c r="Y81" s="9">
        <f t="shared" si="20"/>
        <v>-5712.54</v>
      </c>
      <c r="AA81" s="21" t="str">
        <f t="shared" si="21"/>
        <v>N.M.</v>
      </c>
      <c r="AC81" s="9">
        <v>-20019.91</v>
      </c>
      <c r="AE81" s="9">
        <v>-10.36</v>
      </c>
      <c r="AG81" s="9">
        <f t="shared" si="22"/>
        <v>-20009.55</v>
      </c>
      <c r="AI81" s="21" t="str">
        <f t="shared" si="23"/>
        <v>N.M.</v>
      </c>
    </row>
    <row r="82" spans="1:35" ht="12.75" outlineLevel="1">
      <c r="A82" s="1" t="s">
        <v>312</v>
      </c>
      <c r="B82" s="16" t="s">
        <v>313</v>
      </c>
      <c r="C82" s="1" t="s">
        <v>314</v>
      </c>
      <c r="E82" s="5">
        <v>0</v>
      </c>
      <c r="G82" s="5">
        <v>-35914.35</v>
      </c>
      <c r="I82" s="9">
        <f t="shared" si="16"/>
        <v>35914.35</v>
      </c>
      <c r="K82" s="21" t="str">
        <f t="shared" si="17"/>
        <v>N.M.</v>
      </c>
      <c r="M82" s="9">
        <v>0</v>
      </c>
      <c r="O82" s="9">
        <v>61519.64</v>
      </c>
      <c r="Q82" s="9">
        <f t="shared" si="18"/>
        <v>-61519.64</v>
      </c>
      <c r="S82" s="21" t="str">
        <f t="shared" si="19"/>
        <v>N.M.</v>
      </c>
      <c r="U82" s="9">
        <v>0</v>
      </c>
      <c r="W82" s="9">
        <v>-193385.76</v>
      </c>
      <c r="Y82" s="9">
        <f t="shared" si="20"/>
        <v>193385.76</v>
      </c>
      <c r="AA82" s="21" t="str">
        <f t="shared" si="21"/>
        <v>N.M.</v>
      </c>
      <c r="AC82" s="9">
        <v>4948.11</v>
      </c>
      <c r="AE82" s="9">
        <v>-606050.25</v>
      </c>
      <c r="AG82" s="9">
        <f t="shared" si="22"/>
        <v>610998.36</v>
      </c>
      <c r="AI82" s="21">
        <f t="shared" si="23"/>
        <v>1.0081645210112529</v>
      </c>
    </row>
    <row r="83" spans="1:35" ht="12.75" outlineLevel="1">
      <c r="A83" s="1" t="s">
        <v>315</v>
      </c>
      <c r="B83" s="16" t="s">
        <v>316</v>
      </c>
      <c r="C83" s="1" t="s">
        <v>317</v>
      </c>
      <c r="E83" s="5">
        <v>91286.15000000001</v>
      </c>
      <c r="G83" s="5">
        <v>52204.53</v>
      </c>
      <c r="I83" s="9">
        <f t="shared" si="16"/>
        <v>39081.62000000001</v>
      </c>
      <c r="K83" s="21">
        <f t="shared" si="17"/>
        <v>0.7486250714257942</v>
      </c>
      <c r="M83" s="9">
        <v>335342.57</v>
      </c>
      <c r="O83" s="9">
        <v>284105.9</v>
      </c>
      <c r="Q83" s="9">
        <f t="shared" si="18"/>
        <v>51236.669999999984</v>
      </c>
      <c r="S83" s="21">
        <f t="shared" si="19"/>
        <v>0.18034356203091867</v>
      </c>
      <c r="U83" s="9">
        <v>954553.6900000001</v>
      </c>
      <c r="W83" s="9">
        <v>930309.9</v>
      </c>
      <c r="Y83" s="9">
        <f t="shared" si="20"/>
        <v>24243.790000000037</v>
      </c>
      <c r="AA83" s="21">
        <f t="shared" si="21"/>
        <v>0.026059907564135388</v>
      </c>
      <c r="AC83" s="9">
        <v>1804741.59</v>
      </c>
      <c r="AE83" s="9">
        <v>1760520.98</v>
      </c>
      <c r="AG83" s="9">
        <f t="shared" si="22"/>
        <v>44220.6100000001</v>
      </c>
      <c r="AI83" s="21">
        <f t="shared" si="23"/>
        <v>0.02511791140370284</v>
      </c>
    </row>
    <row r="84" spans="1:35" ht="12.75" outlineLevel="1">
      <c r="A84" s="1" t="s">
        <v>318</v>
      </c>
      <c r="B84" s="16" t="s">
        <v>319</v>
      </c>
      <c r="C84" s="1" t="s">
        <v>320</v>
      </c>
      <c r="E84" s="5">
        <v>42470.520000000004</v>
      </c>
      <c r="G84" s="5">
        <v>36749.07</v>
      </c>
      <c r="I84" s="9">
        <f t="shared" si="16"/>
        <v>5721.450000000004</v>
      </c>
      <c r="K84" s="21">
        <f t="shared" si="17"/>
        <v>0.1556896541871673</v>
      </c>
      <c r="M84" s="9">
        <v>118639.12</v>
      </c>
      <c r="O84" s="9">
        <v>114832.68000000001</v>
      </c>
      <c r="Q84" s="9">
        <f t="shared" si="18"/>
        <v>3806.439999999988</v>
      </c>
      <c r="S84" s="21">
        <f t="shared" si="19"/>
        <v>0.033147706732961274</v>
      </c>
      <c r="U84" s="9">
        <v>202520.18</v>
      </c>
      <c r="W84" s="9">
        <v>209116.04</v>
      </c>
      <c r="Y84" s="9">
        <f t="shared" si="20"/>
        <v>-6595.860000000015</v>
      </c>
      <c r="AA84" s="21">
        <f t="shared" si="21"/>
        <v>-0.03154162636209071</v>
      </c>
      <c r="AC84" s="9">
        <v>392316.64</v>
      </c>
      <c r="AE84" s="9">
        <v>397497.57200000004</v>
      </c>
      <c r="AG84" s="9">
        <f t="shared" si="22"/>
        <v>-5180.93200000003</v>
      </c>
      <c r="AI84" s="21">
        <f t="shared" si="23"/>
        <v>-0.013033870808146795</v>
      </c>
    </row>
    <row r="85" spans="1:35" ht="12.75" outlineLevel="1">
      <c r="A85" s="1" t="s">
        <v>321</v>
      </c>
      <c r="B85" s="16" t="s">
        <v>322</v>
      </c>
      <c r="C85" s="1" t="s">
        <v>323</v>
      </c>
      <c r="E85" s="5">
        <v>294361.60000000003</v>
      </c>
      <c r="G85" s="5">
        <v>228186.25</v>
      </c>
      <c r="I85" s="9">
        <f t="shared" si="16"/>
        <v>66175.35000000003</v>
      </c>
      <c r="K85" s="21">
        <f t="shared" si="17"/>
        <v>0.2900058614399423</v>
      </c>
      <c r="M85" s="9">
        <v>917726.24</v>
      </c>
      <c r="O85" s="9">
        <v>920399.21</v>
      </c>
      <c r="Q85" s="9">
        <f t="shared" si="18"/>
        <v>-2672.969999999972</v>
      </c>
      <c r="S85" s="21">
        <f t="shared" si="19"/>
        <v>-0.002904141997253531</v>
      </c>
      <c r="U85" s="9">
        <v>1875873.73</v>
      </c>
      <c r="W85" s="9">
        <v>2291985.09</v>
      </c>
      <c r="Y85" s="9">
        <f t="shared" si="20"/>
        <v>-416111.35999999987</v>
      </c>
      <c r="AA85" s="21">
        <f t="shared" si="21"/>
        <v>-0.18155064001747057</v>
      </c>
      <c r="AC85" s="9">
        <v>3854547.76</v>
      </c>
      <c r="AE85" s="9">
        <v>11760378.22</v>
      </c>
      <c r="AG85" s="9">
        <f t="shared" si="22"/>
        <v>-7905830.460000001</v>
      </c>
      <c r="AI85" s="21">
        <f t="shared" si="23"/>
        <v>-0.6722428745153062</v>
      </c>
    </row>
    <row r="86" spans="1:35" ht="12.75" outlineLevel="1">
      <c r="A86" s="1" t="s">
        <v>324</v>
      </c>
      <c r="B86" s="16" t="s">
        <v>325</v>
      </c>
      <c r="C86" s="1" t="s">
        <v>326</v>
      </c>
      <c r="E86" s="5">
        <v>13371.39</v>
      </c>
      <c r="G86" s="5">
        <v>12708.93</v>
      </c>
      <c r="I86" s="9">
        <f t="shared" si="16"/>
        <v>662.4599999999991</v>
      </c>
      <c r="K86" s="21">
        <f t="shared" si="17"/>
        <v>0.05212555266257656</v>
      </c>
      <c r="M86" s="9">
        <v>18816.39</v>
      </c>
      <c r="O86" s="9">
        <v>17308.93</v>
      </c>
      <c r="Q86" s="9">
        <f t="shared" si="18"/>
        <v>1507.4599999999991</v>
      </c>
      <c r="S86" s="21">
        <f t="shared" si="19"/>
        <v>0.08709146088175289</v>
      </c>
      <c r="U86" s="9">
        <v>36125.32</v>
      </c>
      <c r="W86" s="9">
        <v>34217.29</v>
      </c>
      <c r="Y86" s="9">
        <f t="shared" si="20"/>
        <v>1908.0299999999988</v>
      </c>
      <c r="AA86" s="21">
        <f t="shared" si="21"/>
        <v>0.055762160007411424</v>
      </c>
      <c r="AC86" s="9">
        <v>85039.7</v>
      </c>
      <c r="AE86" s="9">
        <v>78630.53</v>
      </c>
      <c r="AG86" s="9">
        <f t="shared" si="22"/>
        <v>6409.169999999998</v>
      </c>
      <c r="AI86" s="21">
        <f t="shared" si="23"/>
        <v>0.08150994276650556</v>
      </c>
    </row>
    <row r="87" spans="1:35" ht="12.75" outlineLevel="1">
      <c r="A87" s="1" t="s">
        <v>327</v>
      </c>
      <c r="B87" s="16" t="s">
        <v>328</v>
      </c>
      <c r="C87" s="1" t="s">
        <v>329</v>
      </c>
      <c r="E87" s="5">
        <v>133471.95</v>
      </c>
      <c r="G87" s="5">
        <v>86232.88</v>
      </c>
      <c r="I87" s="9">
        <f t="shared" si="16"/>
        <v>47239.07000000001</v>
      </c>
      <c r="K87" s="21">
        <f t="shared" si="17"/>
        <v>0.5478080982567207</v>
      </c>
      <c r="M87" s="9">
        <v>377902.06</v>
      </c>
      <c r="O87" s="9">
        <v>296560.15</v>
      </c>
      <c r="Q87" s="9">
        <f t="shared" si="18"/>
        <v>81341.90999999997</v>
      </c>
      <c r="S87" s="21">
        <f t="shared" si="19"/>
        <v>0.27428469401569955</v>
      </c>
      <c r="U87" s="9">
        <v>908428.53</v>
      </c>
      <c r="W87" s="9">
        <v>758447.8</v>
      </c>
      <c r="Y87" s="9">
        <f t="shared" si="20"/>
        <v>149980.72999999998</v>
      </c>
      <c r="AA87" s="21">
        <f t="shared" si="21"/>
        <v>0.19774693789078163</v>
      </c>
      <c r="AC87" s="9">
        <v>1352386.1600000001</v>
      </c>
      <c r="AE87" s="9">
        <v>1102760.6500000001</v>
      </c>
      <c r="AG87" s="9">
        <f t="shared" si="22"/>
        <v>249625.51</v>
      </c>
      <c r="AI87" s="21">
        <f t="shared" si="23"/>
        <v>0.22636417975197062</v>
      </c>
    </row>
    <row r="88" spans="1:35" ht="12.75" outlineLevel="1">
      <c r="A88" s="1" t="s">
        <v>330</v>
      </c>
      <c r="B88" s="16" t="s">
        <v>331</v>
      </c>
      <c r="C88" s="1" t="s">
        <v>332</v>
      </c>
      <c r="E88" s="5">
        <v>0</v>
      </c>
      <c r="G88" s="5">
        <v>-7276.93</v>
      </c>
      <c r="I88" s="9">
        <f t="shared" si="16"/>
        <v>7276.93</v>
      </c>
      <c r="K88" s="21" t="str">
        <f t="shared" si="17"/>
        <v>N.M.</v>
      </c>
      <c r="M88" s="9">
        <v>2194.92</v>
      </c>
      <c r="O88" s="9">
        <v>1089.15</v>
      </c>
      <c r="Q88" s="9">
        <f t="shared" si="18"/>
        <v>1105.77</v>
      </c>
      <c r="S88" s="21">
        <f t="shared" si="19"/>
        <v>1.0152596061148602</v>
      </c>
      <c r="U88" s="9">
        <v>18901.21</v>
      </c>
      <c r="W88" s="9">
        <v>-30923.29</v>
      </c>
      <c r="Y88" s="9">
        <f t="shared" si="20"/>
        <v>49824.5</v>
      </c>
      <c r="AA88" s="21">
        <f t="shared" si="21"/>
        <v>1.6112289475020283</v>
      </c>
      <c r="AC88" s="9">
        <v>16200.429999999998</v>
      </c>
      <c r="AE88" s="9">
        <v>9451.160000000003</v>
      </c>
      <c r="AG88" s="9">
        <f t="shared" si="22"/>
        <v>6749.269999999995</v>
      </c>
      <c r="AI88" s="21">
        <f t="shared" si="23"/>
        <v>0.714120806334883</v>
      </c>
    </row>
    <row r="89" spans="1:35" ht="12.75" outlineLevel="1">
      <c r="A89" s="1" t="s">
        <v>333</v>
      </c>
      <c r="B89" s="16" t="s">
        <v>334</v>
      </c>
      <c r="C89" s="1" t="s">
        <v>335</v>
      </c>
      <c r="E89" s="5">
        <v>0</v>
      </c>
      <c r="G89" s="5">
        <v>0</v>
      </c>
      <c r="I89" s="9">
        <f t="shared" si="16"/>
        <v>0</v>
      </c>
      <c r="K89" s="21">
        <f t="shared" si="17"/>
        <v>0</v>
      </c>
      <c r="M89" s="9">
        <v>0</v>
      </c>
      <c r="O89" s="9">
        <v>0</v>
      </c>
      <c r="Q89" s="9">
        <f t="shared" si="18"/>
        <v>0</v>
      </c>
      <c r="S89" s="21">
        <f t="shared" si="19"/>
        <v>0</v>
      </c>
      <c r="U89" s="9">
        <v>0</v>
      </c>
      <c r="W89" s="9">
        <v>0</v>
      </c>
      <c r="Y89" s="9">
        <f t="shared" si="20"/>
        <v>0</v>
      </c>
      <c r="AA89" s="21">
        <f t="shared" si="21"/>
        <v>0</v>
      </c>
      <c r="AC89" s="9">
        <v>0</v>
      </c>
      <c r="AE89" s="9">
        <v>-37884</v>
      </c>
      <c r="AG89" s="9">
        <f t="shared" si="22"/>
        <v>37884</v>
      </c>
      <c r="AI89" s="21" t="str">
        <f t="shared" si="23"/>
        <v>N.M.</v>
      </c>
    </row>
    <row r="90" spans="1:35" ht="12.75" outlineLevel="1">
      <c r="A90" s="1" t="s">
        <v>336</v>
      </c>
      <c r="B90" s="16" t="s">
        <v>337</v>
      </c>
      <c r="C90" s="1" t="s">
        <v>338</v>
      </c>
      <c r="E90" s="5">
        <v>13669.550000000001</v>
      </c>
      <c r="G90" s="5">
        <v>67396.05</v>
      </c>
      <c r="I90" s="9">
        <f t="shared" si="16"/>
        <v>-53726.5</v>
      </c>
      <c r="K90" s="21">
        <f t="shared" si="17"/>
        <v>-0.7971757988784208</v>
      </c>
      <c r="M90" s="9">
        <v>43471.31</v>
      </c>
      <c r="O90" s="9">
        <v>118516.35</v>
      </c>
      <c r="Q90" s="9">
        <f t="shared" si="18"/>
        <v>-75045.04000000001</v>
      </c>
      <c r="S90" s="21">
        <f t="shared" si="19"/>
        <v>-0.6332041106564622</v>
      </c>
      <c r="U90" s="9">
        <v>66539.72</v>
      </c>
      <c r="W90" s="9">
        <v>1815731.54</v>
      </c>
      <c r="Y90" s="9">
        <f t="shared" si="20"/>
        <v>-1749191.82</v>
      </c>
      <c r="AA90" s="21">
        <f t="shared" si="21"/>
        <v>-0.9633537675949607</v>
      </c>
      <c r="AC90" s="9">
        <v>305921.95999999996</v>
      </c>
      <c r="AE90" s="9">
        <v>2872693.24</v>
      </c>
      <c r="AG90" s="9">
        <f t="shared" si="22"/>
        <v>-2566771.2800000003</v>
      </c>
      <c r="AI90" s="21">
        <f t="shared" si="23"/>
        <v>-0.8935069168749811</v>
      </c>
    </row>
    <row r="91" spans="1:35" ht="12.75" outlineLevel="1">
      <c r="A91" s="1" t="s">
        <v>339</v>
      </c>
      <c r="B91" s="16" t="s">
        <v>340</v>
      </c>
      <c r="C91" s="1" t="s">
        <v>341</v>
      </c>
      <c r="E91" s="5">
        <v>-31855.260000000002</v>
      </c>
      <c r="G91" s="5">
        <v>72419.1</v>
      </c>
      <c r="I91" s="9">
        <f t="shared" si="16"/>
        <v>-104274.36000000002</v>
      </c>
      <c r="K91" s="21">
        <f t="shared" si="17"/>
        <v>-1.4398737349677089</v>
      </c>
      <c r="M91" s="9">
        <v>-91074.62</v>
      </c>
      <c r="O91" s="9">
        <v>73115.62</v>
      </c>
      <c r="Q91" s="9">
        <f t="shared" si="18"/>
        <v>-164190.24</v>
      </c>
      <c r="S91" s="21">
        <f t="shared" si="19"/>
        <v>-2.245624669530259</v>
      </c>
      <c r="U91" s="9">
        <v>-101693.96</v>
      </c>
      <c r="W91" s="9">
        <v>145485.21</v>
      </c>
      <c r="Y91" s="9">
        <f t="shared" si="20"/>
        <v>-247179.16999999998</v>
      </c>
      <c r="AA91" s="21">
        <f t="shared" si="21"/>
        <v>-1.6989986129861585</v>
      </c>
      <c r="AC91" s="9">
        <v>-173899.41</v>
      </c>
      <c r="AE91" s="9">
        <v>181204.71</v>
      </c>
      <c r="AG91" s="9">
        <f t="shared" si="22"/>
        <v>-355104.12</v>
      </c>
      <c r="AI91" s="21">
        <f t="shared" si="23"/>
        <v>-1.9596848227620574</v>
      </c>
    </row>
    <row r="92" spans="1:35" ht="12.75" outlineLevel="1">
      <c r="A92" s="1" t="s">
        <v>342</v>
      </c>
      <c r="B92" s="16" t="s">
        <v>343</v>
      </c>
      <c r="C92" s="1" t="s">
        <v>344</v>
      </c>
      <c r="E92" s="5">
        <v>0</v>
      </c>
      <c r="G92" s="5">
        <v>-0.11</v>
      </c>
      <c r="I92" s="9">
        <f t="shared" si="16"/>
        <v>0.11</v>
      </c>
      <c r="K92" s="21" t="str">
        <f t="shared" si="17"/>
        <v>N.M.</v>
      </c>
      <c r="M92" s="9">
        <v>0</v>
      </c>
      <c r="O92" s="9">
        <v>-0.11</v>
      </c>
      <c r="Q92" s="9">
        <f t="shared" si="18"/>
        <v>0.11</v>
      </c>
      <c r="S92" s="21" t="str">
        <f t="shared" si="19"/>
        <v>N.M.</v>
      </c>
      <c r="U92" s="9">
        <v>0</v>
      </c>
      <c r="W92" s="9">
        <v>0.93</v>
      </c>
      <c r="Y92" s="9">
        <f t="shared" si="20"/>
        <v>-0.93</v>
      </c>
      <c r="AA92" s="21" t="str">
        <f t="shared" si="21"/>
        <v>N.M.</v>
      </c>
      <c r="AC92" s="9">
        <v>-0.27</v>
      </c>
      <c r="AE92" s="9">
        <v>-0.14</v>
      </c>
      <c r="AG92" s="9">
        <f t="shared" si="22"/>
        <v>-0.13</v>
      </c>
      <c r="AI92" s="21">
        <f t="shared" si="23"/>
        <v>-0.9285714285714285</v>
      </c>
    </row>
    <row r="93" spans="1:35" ht="12.75" outlineLevel="1">
      <c r="A93" s="1" t="s">
        <v>345</v>
      </c>
      <c r="B93" s="16" t="s">
        <v>346</v>
      </c>
      <c r="C93" s="1" t="s">
        <v>347</v>
      </c>
      <c r="E93" s="5">
        <v>2.58</v>
      </c>
      <c r="G93" s="5">
        <v>-13.94</v>
      </c>
      <c r="I93" s="9">
        <f t="shared" si="16"/>
        <v>16.52</v>
      </c>
      <c r="K93" s="21">
        <f t="shared" si="17"/>
        <v>1.1850789096126255</v>
      </c>
      <c r="M93" s="9">
        <v>5.8500000000000005</v>
      </c>
      <c r="O93" s="9">
        <v>406.61</v>
      </c>
      <c r="Q93" s="9">
        <f t="shared" si="18"/>
        <v>-400.76</v>
      </c>
      <c r="S93" s="21">
        <f t="shared" si="19"/>
        <v>-0.9856127493175278</v>
      </c>
      <c r="U93" s="9">
        <v>9.85</v>
      </c>
      <c r="W93" s="9">
        <v>-60.71</v>
      </c>
      <c r="Y93" s="9">
        <f t="shared" si="20"/>
        <v>70.56</v>
      </c>
      <c r="AA93" s="21">
        <f t="shared" si="21"/>
        <v>1.162246746829188</v>
      </c>
      <c r="AC93" s="9">
        <v>-22.159999999999997</v>
      </c>
      <c r="AE93" s="9">
        <v>1099.84</v>
      </c>
      <c r="AG93" s="9">
        <f t="shared" si="22"/>
        <v>-1122</v>
      </c>
      <c r="AI93" s="21">
        <f t="shared" si="23"/>
        <v>-1.0201483852196684</v>
      </c>
    </row>
    <row r="94" spans="1:35" ht="12.75" outlineLevel="1">
      <c r="A94" s="1" t="s">
        <v>348</v>
      </c>
      <c r="B94" s="16" t="s">
        <v>349</v>
      </c>
      <c r="C94" s="1" t="s">
        <v>350</v>
      </c>
      <c r="E94" s="5">
        <v>134968.04</v>
      </c>
      <c r="G94" s="5">
        <v>239877.96</v>
      </c>
      <c r="I94" s="9">
        <f t="shared" si="16"/>
        <v>-104909.91999999998</v>
      </c>
      <c r="K94" s="21">
        <f t="shared" si="17"/>
        <v>-0.4373470576454793</v>
      </c>
      <c r="M94" s="9">
        <v>364473.5</v>
      </c>
      <c r="O94" s="9">
        <v>570155.88</v>
      </c>
      <c r="Q94" s="9">
        <f t="shared" si="18"/>
        <v>-205682.38</v>
      </c>
      <c r="S94" s="21">
        <f t="shared" si="19"/>
        <v>-0.36074762571947866</v>
      </c>
      <c r="U94" s="9">
        <v>1069469.67</v>
      </c>
      <c r="W94" s="9">
        <v>421098.24</v>
      </c>
      <c r="Y94" s="9">
        <f t="shared" si="20"/>
        <v>648371.4299999999</v>
      </c>
      <c r="AA94" s="21">
        <f t="shared" si="21"/>
        <v>1.539715364281741</v>
      </c>
      <c r="AC94" s="9">
        <v>1588123.8599999999</v>
      </c>
      <c r="AE94" s="9">
        <v>188651.75</v>
      </c>
      <c r="AG94" s="9">
        <f t="shared" si="22"/>
        <v>1399472.1099999999</v>
      </c>
      <c r="AI94" s="21">
        <f t="shared" si="23"/>
        <v>7.418283212321115</v>
      </c>
    </row>
    <row r="95" spans="1:35" ht="12.75" outlineLevel="1">
      <c r="A95" s="1" t="s">
        <v>351</v>
      </c>
      <c r="B95" s="16" t="s">
        <v>352</v>
      </c>
      <c r="C95" s="1" t="s">
        <v>353</v>
      </c>
      <c r="E95" s="5">
        <v>-85.60000000000001</v>
      </c>
      <c r="G95" s="5">
        <v>-229.17000000000002</v>
      </c>
      <c r="I95" s="9">
        <f t="shared" si="16"/>
        <v>143.57</v>
      </c>
      <c r="K95" s="21">
        <f t="shared" si="17"/>
        <v>0.626478160317668</v>
      </c>
      <c r="M95" s="9">
        <v>-895.04</v>
      </c>
      <c r="O95" s="9">
        <v>-392.57</v>
      </c>
      <c r="Q95" s="9">
        <f t="shared" si="18"/>
        <v>-502.46999999999997</v>
      </c>
      <c r="S95" s="21">
        <f t="shared" si="19"/>
        <v>-1.2799500725985173</v>
      </c>
      <c r="U95" s="9">
        <v>-1260.3500000000001</v>
      </c>
      <c r="W95" s="9">
        <v>-672.67</v>
      </c>
      <c r="Y95" s="9">
        <f t="shared" si="20"/>
        <v>-587.6800000000002</v>
      </c>
      <c r="AA95" s="21">
        <f t="shared" si="21"/>
        <v>-0.8736527569239005</v>
      </c>
      <c r="AC95" s="9">
        <v>-2273.65</v>
      </c>
      <c r="AE95" s="9">
        <v>-133.58999999999992</v>
      </c>
      <c r="AG95" s="9">
        <f t="shared" si="22"/>
        <v>-2140.0600000000004</v>
      </c>
      <c r="AI95" s="21" t="str">
        <f t="shared" si="23"/>
        <v>N.M.</v>
      </c>
    </row>
    <row r="96" spans="1:35" ht="12.75" outlineLevel="1">
      <c r="A96" s="1" t="s">
        <v>354</v>
      </c>
      <c r="B96" s="16" t="s">
        <v>355</v>
      </c>
      <c r="C96" s="1" t="s">
        <v>356</v>
      </c>
      <c r="E96" s="5">
        <v>31855.260000000002</v>
      </c>
      <c r="G96" s="5">
        <v>-72419.1</v>
      </c>
      <c r="I96" s="9">
        <f t="shared" si="16"/>
        <v>104274.36000000002</v>
      </c>
      <c r="K96" s="21">
        <f t="shared" si="17"/>
        <v>1.4398737349677089</v>
      </c>
      <c r="M96" s="9">
        <v>91074.62</v>
      </c>
      <c r="O96" s="9">
        <v>-73115.62</v>
      </c>
      <c r="Q96" s="9">
        <f t="shared" si="18"/>
        <v>164190.24</v>
      </c>
      <c r="S96" s="21">
        <f t="shared" si="19"/>
        <v>2.245624669530259</v>
      </c>
      <c r="U96" s="9">
        <v>101693.96</v>
      </c>
      <c r="W96" s="9">
        <v>-145485.21</v>
      </c>
      <c r="Y96" s="9">
        <f t="shared" si="20"/>
        <v>247179.16999999998</v>
      </c>
      <c r="AA96" s="21">
        <f t="shared" si="21"/>
        <v>1.6989986129861585</v>
      </c>
      <c r="AC96" s="9">
        <v>173899.41</v>
      </c>
      <c r="AE96" s="9">
        <v>-181204.71</v>
      </c>
      <c r="AG96" s="9">
        <f t="shared" si="22"/>
        <v>355104.12</v>
      </c>
      <c r="AI96" s="21">
        <f t="shared" si="23"/>
        <v>1.9596848227620574</v>
      </c>
    </row>
    <row r="97" spans="1:35" ht="12.75" outlineLevel="1">
      <c r="A97" s="1" t="s">
        <v>357</v>
      </c>
      <c r="B97" s="16" t="s">
        <v>358</v>
      </c>
      <c r="C97" s="1" t="s">
        <v>359</v>
      </c>
      <c r="E97" s="5">
        <v>-84601.86</v>
      </c>
      <c r="G97" s="5">
        <v>-128174.92</v>
      </c>
      <c r="I97" s="9">
        <f t="shared" si="16"/>
        <v>43573.06</v>
      </c>
      <c r="K97" s="21">
        <f t="shared" si="17"/>
        <v>0.3399499683713475</v>
      </c>
      <c r="M97" s="9">
        <v>-254070.31</v>
      </c>
      <c r="O97" s="9">
        <v>-128174.92</v>
      </c>
      <c r="Q97" s="9">
        <f t="shared" si="18"/>
        <v>-125895.39</v>
      </c>
      <c r="S97" s="21">
        <f t="shared" si="19"/>
        <v>-0.9822154755392084</v>
      </c>
      <c r="U97" s="9">
        <v>-509356.63</v>
      </c>
      <c r="W97" s="9">
        <v>-128174.92</v>
      </c>
      <c r="Y97" s="9">
        <f t="shared" si="20"/>
        <v>-381181.71</v>
      </c>
      <c r="AA97" s="21">
        <f t="shared" si="21"/>
        <v>-2.973918064470023</v>
      </c>
      <c r="AC97" s="9">
        <v>-647560.15</v>
      </c>
      <c r="AE97" s="9">
        <v>-128174.92</v>
      </c>
      <c r="AG97" s="9">
        <f t="shared" si="22"/>
        <v>-519385.23000000004</v>
      </c>
      <c r="AI97" s="21">
        <f t="shared" si="23"/>
        <v>-4.052159580048889</v>
      </c>
    </row>
    <row r="98" spans="1:35" ht="12.75" outlineLevel="1">
      <c r="A98" s="1" t="s">
        <v>360</v>
      </c>
      <c r="B98" s="16" t="s">
        <v>361</v>
      </c>
      <c r="C98" s="1" t="s">
        <v>362</v>
      </c>
      <c r="E98" s="5">
        <v>1266.8500000000001</v>
      </c>
      <c r="G98" s="5">
        <v>1222.3700000000001</v>
      </c>
      <c r="I98" s="9">
        <f t="shared" si="16"/>
        <v>44.48000000000002</v>
      </c>
      <c r="K98" s="21">
        <f t="shared" si="17"/>
        <v>0.036388327593118296</v>
      </c>
      <c r="M98" s="9">
        <v>3808.4</v>
      </c>
      <c r="O98" s="9">
        <v>3720.1890000000003</v>
      </c>
      <c r="Q98" s="9">
        <f t="shared" si="18"/>
        <v>88.21099999999979</v>
      </c>
      <c r="S98" s="21">
        <f t="shared" si="19"/>
        <v>0.023711429714995604</v>
      </c>
      <c r="U98" s="9">
        <v>7170.93</v>
      </c>
      <c r="W98" s="9">
        <v>7405.313</v>
      </c>
      <c r="Y98" s="9">
        <f t="shared" si="20"/>
        <v>-234.3829999999998</v>
      </c>
      <c r="AA98" s="21">
        <f t="shared" si="21"/>
        <v>-0.03165065406418335</v>
      </c>
      <c r="AC98" s="9">
        <v>15099.990000000002</v>
      </c>
      <c r="AE98" s="9">
        <v>13947.913</v>
      </c>
      <c r="AG98" s="9">
        <f t="shared" si="22"/>
        <v>1152.0770000000011</v>
      </c>
      <c r="AI98" s="21">
        <f t="shared" si="23"/>
        <v>0.08259852208713957</v>
      </c>
    </row>
    <row r="99" spans="1:35" ht="12.75" outlineLevel="1">
      <c r="A99" s="1" t="s">
        <v>363</v>
      </c>
      <c r="B99" s="16" t="s">
        <v>364</v>
      </c>
      <c r="C99" s="1" t="s">
        <v>365</v>
      </c>
      <c r="E99" s="5">
        <v>6952.6900000000005</v>
      </c>
      <c r="G99" s="5">
        <v>6411.7</v>
      </c>
      <c r="I99" s="9">
        <f t="shared" si="16"/>
        <v>540.9900000000007</v>
      </c>
      <c r="K99" s="21">
        <f t="shared" si="17"/>
        <v>0.08437543865121586</v>
      </c>
      <c r="M99" s="9">
        <v>19655.75</v>
      </c>
      <c r="O99" s="9">
        <v>19243.564</v>
      </c>
      <c r="Q99" s="9">
        <f t="shared" si="18"/>
        <v>412.1860000000015</v>
      </c>
      <c r="S99" s="21">
        <f t="shared" si="19"/>
        <v>0.021419421059425455</v>
      </c>
      <c r="U99" s="9">
        <v>38347.53</v>
      </c>
      <c r="W99" s="9">
        <v>38491.141</v>
      </c>
      <c r="Y99" s="9">
        <f t="shared" si="20"/>
        <v>-143.61100000000442</v>
      </c>
      <c r="AA99" s="21">
        <f t="shared" si="21"/>
        <v>-0.0037310143650977875</v>
      </c>
      <c r="AC99" s="9">
        <v>77094</v>
      </c>
      <c r="AE99" s="9">
        <v>77482.361</v>
      </c>
      <c r="AG99" s="9">
        <f t="shared" si="22"/>
        <v>-388.3610000000044</v>
      </c>
      <c r="AI99" s="21">
        <f t="shared" si="23"/>
        <v>-0.005012250465625388</v>
      </c>
    </row>
    <row r="100" spans="1:35" ht="12.75" outlineLevel="1">
      <c r="A100" s="1" t="s">
        <v>366</v>
      </c>
      <c r="B100" s="16" t="s">
        <v>367</v>
      </c>
      <c r="C100" s="1" t="s">
        <v>368</v>
      </c>
      <c r="E100" s="5">
        <v>62640.700000000004</v>
      </c>
      <c r="G100" s="5">
        <v>65592.86</v>
      </c>
      <c r="I100" s="9">
        <f t="shared" si="16"/>
        <v>-2952.159999999996</v>
      </c>
      <c r="K100" s="21">
        <f t="shared" si="17"/>
        <v>-0.04500733768888864</v>
      </c>
      <c r="M100" s="9">
        <v>214871.35</v>
      </c>
      <c r="O100" s="9">
        <v>229333.44</v>
      </c>
      <c r="Q100" s="9">
        <f t="shared" si="18"/>
        <v>-14462.089999999997</v>
      </c>
      <c r="S100" s="21">
        <f t="shared" si="19"/>
        <v>-0.06306140962260016</v>
      </c>
      <c r="U100" s="9">
        <v>454687.96</v>
      </c>
      <c r="W100" s="9">
        <v>509953.3</v>
      </c>
      <c r="Y100" s="9">
        <f t="shared" si="20"/>
        <v>-55265.33999999997</v>
      </c>
      <c r="AA100" s="21">
        <f t="shared" si="21"/>
        <v>-0.10837333536227722</v>
      </c>
      <c r="AC100" s="9">
        <v>823027.81</v>
      </c>
      <c r="AE100" s="9">
        <v>1150749.11</v>
      </c>
      <c r="AG100" s="9">
        <f t="shared" si="22"/>
        <v>-327721.30000000005</v>
      </c>
      <c r="AI100" s="21">
        <f t="shared" si="23"/>
        <v>-0.2847895315773914</v>
      </c>
    </row>
    <row r="101" spans="1:35" ht="12.75" outlineLevel="1">
      <c r="A101" s="1" t="s">
        <v>369</v>
      </c>
      <c r="B101" s="16" t="s">
        <v>370</v>
      </c>
      <c r="C101" s="1" t="s">
        <v>371</v>
      </c>
      <c r="E101" s="5">
        <v>16338.61</v>
      </c>
      <c r="G101" s="5">
        <v>10441.99</v>
      </c>
      <c r="I101" s="9">
        <f t="shared" si="16"/>
        <v>5896.620000000001</v>
      </c>
      <c r="K101" s="21">
        <f t="shared" si="17"/>
        <v>0.564702705135707</v>
      </c>
      <c r="M101" s="9">
        <v>39941.43</v>
      </c>
      <c r="O101" s="9">
        <v>33399.922</v>
      </c>
      <c r="Q101" s="9">
        <f t="shared" si="18"/>
        <v>6541.508000000002</v>
      </c>
      <c r="S101" s="21">
        <f t="shared" si="19"/>
        <v>0.195853990317702</v>
      </c>
      <c r="U101" s="9">
        <v>82568.01</v>
      </c>
      <c r="W101" s="9">
        <v>74919.046</v>
      </c>
      <c r="Y101" s="9">
        <f t="shared" si="20"/>
        <v>7648.963999999993</v>
      </c>
      <c r="AA101" s="21">
        <f t="shared" si="21"/>
        <v>0.10209638814674699</v>
      </c>
      <c r="AC101" s="9">
        <v>163402.91</v>
      </c>
      <c r="AE101" s="9">
        <v>177825.386</v>
      </c>
      <c r="AG101" s="9">
        <f t="shared" si="22"/>
        <v>-14422.475999999995</v>
      </c>
      <c r="AI101" s="21">
        <f t="shared" si="23"/>
        <v>-0.08110470796335004</v>
      </c>
    </row>
    <row r="102" spans="1:35" ht="12.75" outlineLevel="1">
      <c r="A102" s="1" t="s">
        <v>372</v>
      </c>
      <c r="B102" s="16" t="s">
        <v>373</v>
      </c>
      <c r="C102" s="1" t="s">
        <v>374</v>
      </c>
      <c r="E102" s="5">
        <v>212174.34</v>
      </c>
      <c r="G102" s="5">
        <v>288778.57</v>
      </c>
      <c r="I102" s="9">
        <f t="shared" si="16"/>
        <v>-76604.23000000001</v>
      </c>
      <c r="K102" s="21">
        <f t="shared" si="17"/>
        <v>-0.2652697878516401</v>
      </c>
      <c r="M102" s="9">
        <v>889897.885</v>
      </c>
      <c r="O102" s="9">
        <v>943304.296</v>
      </c>
      <c r="Q102" s="9">
        <f t="shared" si="18"/>
        <v>-53406.410999999964</v>
      </c>
      <c r="S102" s="21">
        <f t="shared" si="19"/>
        <v>-0.0566163127067959</v>
      </c>
      <c r="U102" s="9">
        <v>1922168.435</v>
      </c>
      <c r="W102" s="9">
        <v>1828156.367</v>
      </c>
      <c r="Y102" s="9">
        <f t="shared" si="20"/>
        <v>94012.06799999997</v>
      </c>
      <c r="AA102" s="21">
        <f t="shared" si="21"/>
        <v>0.05142452237511474</v>
      </c>
      <c r="AC102" s="9">
        <v>3976403.295</v>
      </c>
      <c r="AE102" s="9">
        <v>3642179.457</v>
      </c>
      <c r="AG102" s="9">
        <f t="shared" si="22"/>
        <v>334223.838</v>
      </c>
      <c r="AI102" s="21">
        <f t="shared" si="23"/>
        <v>0.09176479136898279</v>
      </c>
    </row>
    <row r="103" spans="1:35" ht="12.75" outlineLevel="1">
      <c r="A103" s="1" t="s">
        <v>375</v>
      </c>
      <c r="B103" s="16" t="s">
        <v>376</v>
      </c>
      <c r="C103" s="1" t="s">
        <v>377</v>
      </c>
      <c r="E103" s="5">
        <v>4488</v>
      </c>
      <c r="G103" s="5">
        <v>4488</v>
      </c>
      <c r="I103" s="9">
        <f t="shared" si="16"/>
        <v>0</v>
      </c>
      <c r="K103" s="21">
        <f t="shared" si="17"/>
        <v>0</v>
      </c>
      <c r="M103" s="9">
        <v>13524</v>
      </c>
      <c r="O103" s="9">
        <v>15768</v>
      </c>
      <c r="Q103" s="9">
        <f t="shared" si="18"/>
        <v>-2244</v>
      </c>
      <c r="S103" s="21">
        <f t="shared" si="19"/>
        <v>-0.14231354642313546</v>
      </c>
      <c r="U103" s="9">
        <v>34044</v>
      </c>
      <c r="W103" s="9">
        <v>38832</v>
      </c>
      <c r="Y103" s="9">
        <f t="shared" si="20"/>
        <v>-4788</v>
      </c>
      <c r="AA103" s="21">
        <f t="shared" si="21"/>
        <v>-0.12330037082818295</v>
      </c>
      <c r="AC103" s="9">
        <v>61308</v>
      </c>
      <c r="AE103" s="9">
        <v>108804</v>
      </c>
      <c r="AG103" s="9">
        <f t="shared" si="22"/>
        <v>-47496</v>
      </c>
      <c r="AI103" s="21">
        <f t="shared" si="23"/>
        <v>-0.4365280688209992</v>
      </c>
    </row>
    <row r="104" spans="1:68" s="17" customFormat="1" ht="12.75">
      <c r="A104" s="17" t="s">
        <v>88</v>
      </c>
      <c r="B104" s="98"/>
      <c r="C104" s="17" t="s">
        <v>89</v>
      </c>
      <c r="D104" s="18"/>
      <c r="E104" s="18">
        <v>50720873.54999999</v>
      </c>
      <c r="F104" s="99"/>
      <c r="G104" s="99">
        <v>52922915.38</v>
      </c>
      <c r="H104" s="100"/>
      <c r="I104" s="18">
        <f aca="true" t="shared" si="24" ref="I104:I113">+E104-G104</f>
        <v>-2202041.830000013</v>
      </c>
      <c r="J104" s="37" t="str">
        <f>IF((+E104-G104)=(I104),"  ",$AO$507)</f>
        <v>  </v>
      </c>
      <c r="K104" s="40">
        <f aca="true" t="shared" si="25" ref="K104:K113">IF(G104&lt;0,IF(I104=0,0,IF(OR(G104=0,E104=0),"N.M.",IF(ABS(I104/G104)&gt;=10,"N.M.",I104/(-G104)))),IF(I104=0,0,IF(OR(G104=0,E104=0),"N.M.",IF(ABS(I104/G104)&gt;=10,"N.M.",I104/G104))))</f>
        <v>-0.041608475538219926</v>
      </c>
      <c r="L104" s="39"/>
      <c r="M104" s="8">
        <v>133931327.64900005</v>
      </c>
      <c r="N104" s="18"/>
      <c r="O104" s="8">
        <v>139061818.6690001</v>
      </c>
      <c r="P104" s="18"/>
      <c r="Q104" s="18">
        <f aca="true" t="shared" si="26" ref="Q104:Q113">+M104-O104</f>
        <v>-5130491.0200000405</v>
      </c>
      <c r="R104" s="37" t="str">
        <f>IF((+M104-O104)=(Q104),"  ",$AO$507)</f>
        <v>  </v>
      </c>
      <c r="S104" s="40">
        <f aca="true" t="shared" si="27" ref="S104:S113">IF(O104&lt;0,IF(Q104=0,0,IF(OR(O104=0,M104=0),"N.M.",IF(ABS(Q104/O104)&gt;=10,"N.M.",Q104/(-O104)))),IF(Q104=0,0,IF(OR(O104=0,M104=0),"N.M.",IF(ABS(Q104/O104)&gt;=10,"N.M.",Q104/O104))))</f>
        <v>-0.0368935993294595</v>
      </c>
      <c r="T104" s="39"/>
      <c r="U104" s="18">
        <v>303293196.95199984</v>
      </c>
      <c r="V104" s="18"/>
      <c r="W104" s="18">
        <v>307653000.3149999</v>
      </c>
      <c r="X104" s="18"/>
      <c r="Y104" s="18">
        <f aca="true" t="shared" si="28" ref="Y104:Y113">+U104-W104</f>
        <v>-4359803.363000035</v>
      </c>
      <c r="Z104" s="37" t="str">
        <f>IF((+U104-W104)=(Y104),"  ",$AO$507)</f>
        <v>  </v>
      </c>
      <c r="AA104" s="40">
        <f aca="true" t="shared" si="29" ref="AA104:AA113">IF(W104&lt;0,IF(Y104=0,0,IF(OR(W104=0,U104=0),"N.M.",IF(ABS(Y104/W104)&gt;=10,"N.M.",Y104/(-W104)))),IF(Y104=0,0,IF(OR(W104=0,U104=0),"N.M.",IF(ABS(Y104/W104)&gt;=10,"N.M.",Y104/W104))))</f>
        <v>-0.014171171282373708</v>
      </c>
      <c r="AB104" s="39"/>
      <c r="AC104" s="18">
        <v>584202897.4420002</v>
      </c>
      <c r="AD104" s="18"/>
      <c r="AE104" s="18">
        <v>649301471.1500001</v>
      </c>
      <c r="AF104" s="18"/>
      <c r="AG104" s="18">
        <f aca="true" t="shared" si="30" ref="AG104:AG113">+AC104-AE104</f>
        <v>-65098573.707999945</v>
      </c>
      <c r="AH104" s="37" t="str">
        <f>IF((+AC104-AE104)=(AG104),"  ",$AO$507)</f>
        <v>  </v>
      </c>
      <c r="AI104" s="40">
        <f aca="true" t="shared" si="31" ref="AI104:AI113">IF(AE104&lt;0,IF(AG104=0,0,IF(OR(AE104=0,AC104=0),"N.M.",IF(ABS(AG104/AE104)&gt;=10,"N.M.",AG104/(-AE104)))),IF(AG104=0,0,IF(OR(AE104=0,AC104=0),"N.M.",IF(ABS(AG104/AE104)&gt;=10,"N.M.",AG104/AE104))))</f>
        <v>-0.10025939659847317</v>
      </c>
      <c r="AJ104" s="39"/>
      <c r="AK104" s="99"/>
      <c r="AL104" s="101"/>
      <c r="AM104" s="100"/>
      <c r="AN104" s="101"/>
      <c r="AO104" s="100"/>
      <c r="AP104" s="100"/>
      <c r="AQ104" s="102"/>
      <c r="AR104" s="100"/>
      <c r="AS104" s="99"/>
      <c r="AT104" s="99"/>
      <c r="AU104" s="99"/>
      <c r="AV104" s="99"/>
      <c r="AW104" s="100"/>
      <c r="AX104" s="100"/>
      <c r="AY104" s="102"/>
      <c r="AZ104" s="100"/>
      <c r="BA104" s="99"/>
      <c r="BB104" s="99"/>
      <c r="BC104" s="100"/>
      <c r="BD104" s="100"/>
      <c r="BE104" s="102"/>
      <c r="BF104" s="103"/>
      <c r="BG104" s="18"/>
      <c r="BH104" s="104"/>
      <c r="BI104" s="18"/>
      <c r="BJ104" s="104"/>
      <c r="BK104" s="18"/>
      <c r="BL104" s="104"/>
      <c r="BM104" s="18"/>
      <c r="BN104" s="104"/>
      <c r="BO104" s="104"/>
      <c r="BP104" s="104"/>
    </row>
    <row r="105" spans="1:35" ht="12.75" outlineLevel="1">
      <c r="A105" s="1" t="s">
        <v>378</v>
      </c>
      <c r="B105" s="16" t="s">
        <v>379</v>
      </c>
      <c r="C105" s="1" t="s">
        <v>380</v>
      </c>
      <c r="E105" s="5">
        <v>8968.74</v>
      </c>
      <c r="G105" s="5">
        <v>-2840.7200000000003</v>
      </c>
      <c r="I105" s="9">
        <f t="shared" si="24"/>
        <v>11809.46</v>
      </c>
      <c r="K105" s="21">
        <f t="shared" si="25"/>
        <v>4.157206623672871</v>
      </c>
      <c r="M105" s="9">
        <v>-7048.03</v>
      </c>
      <c r="O105" s="9">
        <v>-24049.28</v>
      </c>
      <c r="Q105" s="9">
        <f t="shared" si="26"/>
        <v>17001.25</v>
      </c>
      <c r="S105" s="21">
        <f t="shared" si="27"/>
        <v>0.706933845836549</v>
      </c>
      <c r="U105" s="9">
        <v>11577.92</v>
      </c>
      <c r="W105" s="9">
        <v>-41755.67</v>
      </c>
      <c r="Y105" s="9">
        <f t="shared" si="28"/>
        <v>53333.59</v>
      </c>
      <c r="AA105" s="21">
        <f t="shared" si="29"/>
        <v>1.2772777924530967</v>
      </c>
      <c r="AC105" s="9">
        <v>-57633.19</v>
      </c>
      <c r="AE105" s="9">
        <v>309839.22500000003</v>
      </c>
      <c r="AG105" s="9">
        <f t="shared" si="30"/>
        <v>-367472.41500000004</v>
      </c>
      <c r="AI105" s="21">
        <f t="shared" si="31"/>
        <v>-1.1860099863082216</v>
      </c>
    </row>
    <row r="106" spans="1:35" ht="12.75" outlineLevel="1">
      <c r="A106" s="1" t="s">
        <v>381</v>
      </c>
      <c r="B106" s="16" t="s">
        <v>382</v>
      </c>
      <c r="C106" s="1" t="s">
        <v>383</v>
      </c>
      <c r="E106" s="5">
        <v>37736.23</v>
      </c>
      <c r="G106" s="5">
        <v>20944.06</v>
      </c>
      <c r="I106" s="9">
        <f t="shared" si="24"/>
        <v>16792.170000000002</v>
      </c>
      <c r="K106" s="21">
        <f t="shared" si="25"/>
        <v>0.8017628864699586</v>
      </c>
      <c r="M106" s="9">
        <v>182863.22</v>
      </c>
      <c r="O106" s="9">
        <v>69386.67</v>
      </c>
      <c r="Q106" s="9">
        <f t="shared" si="26"/>
        <v>113476.55</v>
      </c>
      <c r="S106" s="21">
        <f t="shared" si="27"/>
        <v>1.6354229133636187</v>
      </c>
      <c r="U106" s="9">
        <v>522462.64</v>
      </c>
      <c r="W106" s="9">
        <v>118284.48</v>
      </c>
      <c r="Y106" s="9">
        <f t="shared" si="28"/>
        <v>404178.16000000003</v>
      </c>
      <c r="AA106" s="21">
        <f t="shared" si="29"/>
        <v>3.417000776433223</v>
      </c>
      <c r="AC106" s="9">
        <v>969654.63</v>
      </c>
      <c r="AE106" s="9">
        <v>691600.0599999999</v>
      </c>
      <c r="AG106" s="9">
        <f t="shared" si="30"/>
        <v>278054.57000000007</v>
      </c>
      <c r="AI106" s="21">
        <f t="shared" si="31"/>
        <v>0.40204532370919704</v>
      </c>
    </row>
    <row r="107" spans="1:35" ht="12.75" outlineLevel="1">
      <c r="A107" s="1" t="s">
        <v>384</v>
      </c>
      <c r="B107" s="16" t="s">
        <v>385</v>
      </c>
      <c r="C107" s="1" t="s">
        <v>386</v>
      </c>
      <c r="E107" s="5">
        <v>4805801</v>
      </c>
      <c r="G107" s="5">
        <v>5251480</v>
      </c>
      <c r="I107" s="9">
        <f t="shared" si="24"/>
        <v>-445679</v>
      </c>
      <c r="K107" s="21">
        <f t="shared" si="25"/>
        <v>-0.08486731359540549</v>
      </c>
      <c r="M107" s="9">
        <v>9389242</v>
      </c>
      <c r="O107" s="9">
        <v>20313110</v>
      </c>
      <c r="Q107" s="9">
        <f t="shared" si="26"/>
        <v>-10923868</v>
      </c>
      <c r="S107" s="21">
        <f t="shared" si="27"/>
        <v>-0.5377742748402387</v>
      </c>
      <c r="U107" s="9">
        <v>21041279</v>
      </c>
      <c r="W107" s="9">
        <v>37169260</v>
      </c>
      <c r="Y107" s="9">
        <f t="shared" si="28"/>
        <v>-16127981</v>
      </c>
      <c r="AA107" s="21">
        <f t="shared" si="29"/>
        <v>-0.433906432358352</v>
      </c>
      <c r="AC107" s="9">
        <v>47946483.94</v>
      </c>
      <c r="AE107" s="9">
        <v>70386635</v>
      </c>
      <c r="AG107" s="9">
        <f t="shared" si="30"/>
        <v>-22440151.060000002</v>
      </c>
      <c r="AI107" s="21">
        <f t="shared" si="31"/>
        <v>-0.31881267033151967</v>
      </c>
    </row>
    <row r="108" spans="1:35" ht="12.75" outlineLevel="1">
      <c r="A108" s="1" t="s">
        <v>387</v>
      </c>
      <c r="B108" s="16" t="s">
        <v>388</v>
      </c>
      <c r="C108" s="1" t="s">
        <v>389</v>
      </c>
      <c r="E108" s="5">
        <v>20969.789</v>
      </c>
      <c r="G108" s="5">
        <v>20568.21</v>
      </c>
      <c r="I108" s="9">
        <f t="shared" si="24"/>
        <v>401.57900000000154</v>
      </c>
      <c r="K108" s="21">
        <f t="shared" si="25"/>
        <v>0.019524256121461303</v>
      </c>
      <c r="M108" s="9">
        <v>62909.367</v>
      </c>
      <c r="O108" s="9">
        <v>61704.630000000005</v>
      </c>
      <c r="Q108" s="9">
        <f t="shared" si="26"/>
        <v>1204.7369999999937</v>
      </c>
      <c r="S108" s="21">
        <f t="shared" si="27"/>
        <v>0.019524256121461123</v>
      </c>
      <c r="U108" s="9">
        <v>125818.734</v>
      </c>
      <c r="W108" s="9">
        <v>123409.26000000001</v>
      </c>
      <c r="Y108" s="9">
        <f t="shared" si="28"/>
        <v>2409.4739999999874</v>
      </c>
      <c r="AA108" s="21">
        <f t="shared" si="29"/>
        <v>0.019524256121461123</v>
      </c>
      <c r="AC108" s="9">
        <v>249227.994</v>
      </c>
      <c r="AE108" s="9">
        <v>250858.86000000002</v>
      </c>
      <c r="AG108" s="9">
        <f t="shared" si="30"/>
        <v>-1630.866000000009</v>
      </c>
      <c r="AI108" s="21">
        <f t="shared" si="31"/>
        <v>-0.006501129758781528</v>
      </c>
    </row>
    <row r="109" spans="1:68" s="17" customFormat="1" ht="12.75">
      <c r="A109" s="17" t="s">
        <v>90</v>
      </c>
      <c r="B109" s="98"/>
      <c r="C109" s="17" t="s">
        <v>1077</v>
      </c>
      <c r="D109" s="18"/>
      <c r="E109" s="18">
        <v>4873475.759</v>
      </c>
      <c r="F109" s="18"/>
      <c r="G109" s="18">
        <v>5290151.55</v>
      </c>
      <c r="H109" s="18"/>
      <c r="I109" s="18">
        <f t="shared" si="24"/>
        <v>-416675.7910000002</v>
      </c>
      <c r="J109" s="37" t="str">
        <f>IF((+E109-G109)=(I109),"  ",$AO$507)</f>
        <v>  </v>
      </c>
      <c r="K109" s="40">
        <f t="shared" si="25"/>
        <v>-0.07876443369566609</v>
      </c>
      <c r="L109" s="39"/>
      <c r="M109" s="8">
        <v>9627966.557</v>
      </c>
      <c r="N109" s="18"/>
      <c r="O109" s="8">
        <v>20420152.02</v>
      </c>
      <c r="P109" s="18"/>
      <c r="Q109" s="18">
        <f t="shared" si="26"/>
        <v>-10792185.463</v>
      </c>
      <c r="R109" s="37" t="str">
        <f>IF((+M109-O109)=(Q109),"  ",$AO$507)</f>
        <v>  </v>
      </c>
      <c r="S109" s="40">
        <f t="shared" si="27"/>
        <v>-0.5285066170139119</v>
      </c>
      <c r="T109" s="39"/>
      <c r="U109" s="18">
        <v>21701138.294</v>
      </c>
      <c r="V109" s="18"/>
      <c r="W109" s="18">
        <v>37369198.07</v>
      </c>
      <c r="X109" s="18"/>
      <c r="Y109" s="18">
        <f t="shared" si="28"/>
        <v>-15668059.776</v>
      </c>
      <c r="Z109" s="37" t="str">
        <f>IF((+U109-W109)=(Y109),"  ",$AO$507)</f>
        <v>  </v>
      </c>
      <c r="AA109" s="40">
        <f t="shared" si="29"/>
        <v>-0.41927738846979223</v>
      </c>
      <c r="AB109" s="39"/>
      <c r="AC109" s="18">
        <v>49107733.374</v>
      </c>
      <c r="AD109" s="18"/>
      <c r="AE109" s="18">
        <v>71638933.145</v>
      </c>
      <c r="AF109" s="18"/>
      <c r="AG109" s="18">
        <f t="shared" si="30"/>
        <v>-22531199.770999998</v>
      </c>
      <c r="AH109" s="37" t="str">
        <f>IF((+AC109-AE109)=(AG109),"  ",$AO$507)</f>
        <v>  </v>
      </c>
      <c r="AI109" s="40">
        <f t="shared" si="31"/>
        <v>-0.31451054310644144</v>
      </c>
      <c r="AJ109" s="39"/>
      <c r="AK109" s="18"/>
      <c r="AL109" s="18"/>
      <c r="AM109" s="18"/>
      <c r="AN109" s="18"/>
      <c r="AO109" s="18"/>
      <c r="AP109" s="85"/>
      <c r="AQ109" s="117"/>
      <c r="AR109" s="39"/>
      <c r="AS109" s="18"/>
      <c r="AT109" s="18"/>
      <c r="AU109" s="18"/>
      <c r="AV109" s="18"/>
      <c r="AW109" s="18"/>
      <c r="AX109" s="85"/>
      <c r="AY109" s="117"/>
      <c r="AZ109" s="39"/>
      <c r="BA109" s="18"/>
      <c r="BB109" s="18"/>
      <c r="BC109" s="18"/>
      <c r="BD109" s="85"/>
      <c r="BE109" s="117"/>
      <c r="BF109" s="39"/>
      <c r="BG109" s="18"/>
      <c r="BH109" s="104"/>
      <c r="BI109" s="18"/>
      <c r="BJ109" s="104"/>
      <c r="BK109" s="18"/>
      <c r="BL109" s="104"/>
      <c r="BM109" s="18"/>
      <c r="BN109" s="104"/>
      <c r="BO109" s="104"/>
      <c r="BP109" s="104"/>
    </row>
    <row r="110" spans="1:68" s="17" customFormat="1" ht="12.75">
      <c r="A110" s="17" t="s">
        <v>91</v>
      </c>
      <c r="B110" s="98"/>
      <c r="C110" s="17" t="s">
        <v>1078</v>
      </c>
      <c r="D110" s="18"/>
      <c r="E110" s="18">
        <v>55594349.309</v>
      </c>
      <c r="F110" s="18"/>
      <c r="G110" s="18">
        <v>58213066.93</v>
      </c>
      <c r="H110" s="18"/>
      <c r="I110" s="18">
        <f t="shared" si="24"/>
        <v>-2618717.6209999993</v>
      </c>
      <c r="J110" s="37" t="str">
        <f>IF((+E110-G110)=(I110),"  ",$AO$507)</f>
        <v>  </v>
      </c>
      <c r="K110" s="40">
        <f t="shared" si="25"/>
        <v>-0.04498504818770247</v>
      </c>
      <c r="L110" s="39"/>
      <c r="M110" s="8">
        <v>143559294.206</v>
      </c>
      <c r="N110" s="18"/>
      <c r="O110" s="8">
        <v>159481970.689</v>
      </c>
      <c r="P110" s="18"/>
      <c r="Q110" s="18">
        <f t="shared" si="26"/>
        <v>-15922676.48300001</v>
      </c>
      <c r="R110" s="37" t="str">
        <f>IF((+M110-O110)=(Q110),"  ",$AO$507)</f>
        <v>  </v>
      </c>
      <c r="S110" s="40">
        <f t="shared" si="27"/>
        <v>-0.09983997823835675</v>
      </c>
      <c r="T110" s="39"/>
      <c r="U110" s="18">
        <v>324994335.24600005</v>
      </c>
      <c r="V110" s="18"/>
      <c r="W110" s="18">
        <v>345022198.385</v>
      </c>
      <c r="X110" s="18"/>
      <c r="Y110" s="18">
        <f t="shared" si="28"/>
        <v>-20027863.13899994</v>
      </c>
      <c r="Z110" s="37" t="str">
        <f>IF((+U110-W110)=(Y110),"  ",$AO$507)</f>
        <v>  </v>
      </c>
      <c r="AA110" s="40">
        <f t="shared" si="29"/>
        <v>-0.058048042220899196</v>
      </c>
      <c r="AB110" s="39"/>
      <c r="AC110" s="18">
        <v>633310630.816</v>
      </c>
      <c r="AD110" s="18"/>
      <c r="AE110" s="18">
        <v>720940404.295</v>
      </c>
      <c r="AF110" s="18"/>
      <c r="AG110" s="18">
        <f t="shared" si="30"/>
        <v>-87629773.47899997</v>
      </c>
      <c r="AH110" s="37" t="str">
        <f>IF((+AC110-AE110)=(AG110),"  ",$AO$507)</f>
        <v>  </v>
      </c>
      <c r="AI110" s="40">
        <f t="shared" si="31"/>
        <v>-0.12154926115521603</v>
      </c>
      <c r="AJ110" s="39"/>
      <c r="AK110" s="18"/>
      <c r="AL110" s="18"/>
      <c r="AM110" s="18"/>
      <c r="AN110" s="18"/>
      <c r="AO110" s="18"/>
      <c r="AP110" s="85"/>
      <c r="AQ110" s="117"/>
      <c r="AR110" s="39"/>
      <c r="AS110" s="18"/>
      <c r="AT110" s="18"/>
      <c r="AU110" s="18"/>
      <c r="AV110" s="18"/>
      <c r="AW110" s="18"/>
      <c r="AX110" s="85"/>
      <c r="AY110" s="117"/>
      <c r="AZ110" s="39"/>
      <c r="BA110" s="18"/>
      <c r="BB110" s="18"/>
      <c r="BC110" s="18"/>
      <c r="BD110" s="85"/>
      <c r="BE110" s="117"/>
      <c r="BF110" s="39"/>
      <c r="BG110" s="18"/>
      <c r="BH110" s="104"/>
      <c r="BI110" s="18"/>
      <c r="BJ110" s="104"/>
      <c r="BK110" s="18"/>
      <c r="BL110" s="104"/>
      <c r="BM110" s="18"/>
      <c r="BN110" s="104"/>
      <c r="BO110" s="104"/>
      <c r="BP110" s="104"/>
    </row>
    <row r="111" spans="1:35" ht="12.75" outlineLevel="1">
      <c r="A111" s="1" t="s">
        <v>390</v>
      </c>
      <c r="B111" s="16" t="s">
        <v>391</v>
      </c>
      <c r="C111" s="1" t="s">
        <v>392</v>
      </c>
      <c r="E111" s="5">
        <v>0</v>
      </c>
      <c r="G111" s="5">
        <v>0</v>
      </c>
      <c r="I111" s="9">
        <f t="shared" si="24"/>
        <v>0</v>
      </c>
      <c r="K111" s="21">
        <f t="shared" si="25"/>
        <v>0</v>
      </c>
      <c r="M111" s="9">
        <v>0</v>
      </c>
      <c r="O111" s="9">
        <v>0</v>
      </c>
      <c r="Q111" s="9">
        <f t="shared" si="26"/>
        <v>0</v>
      </c>
      <c r="S111" s="21">
        <f t="shared" si="27"/>
        <v>0</v>
      </c>
      <c r="U111" s="9">
        <v>0</v>
      </c>
      <c r="W111" s="9">
        <v>0</v>
      </c>
      <c r="Y111" s="9">
        <f t="shared" si="28"/>
        <v>0</v>
      </c>
      <c r="AA111" s="21">
        <f t="shared" si="29"/>
        <v>0</v>
      </c>
      <c r="AC111" s="9">
        <v>0</v>
      </c>
      <c r="AE111" s="9">
        <v>-12698791.46</v>
      </c>
      <c r="AG111" s="9">
        <f t="shared" si="30"/>
        <v>12698791.46</v>
      </c>
      <c r="AI111" s="21" t="str">
        <f t="shared" si="31"/>
        <v>N.M.</v>
      </c>
    </row>
    <row r="112" spans="1:68" s="90" customFormat="1" ht="12.75">
      <c r="A112" s="90" t="s">
        <v>27</v>
      </c>
      <c r="B112" s="91"/>
      <c r="C112" s="77" t="s">
        <v>1079</v>
      </c>
      <c r="D112" s="105"/>
      <c r="E112" s="105">
        <v>0</v>
      </c>
      <c r="F112" s="105"/>
      <c r="G112" s="105">
        <v>0</v>
      </c>
      <c r="H112" s="105"/>
      <c r="I112" s="9">
        <f t="shared" si="24"/>
        <v>0</v>
      </c>
      <c r="J112" s="37" t="str">
        <f>IF((+E112-G112)=(I112),"  ",$AO$507)</f>
        <v>  </v>
      </c>
      <c r="K112" s="38">
        <f t="shared" si="25"/>
        <v>0</v>
      </c>
      <c r="L112" s="39"/>
      <c r="M112" s="5">
        <v>0</v>
      </c>
      <c r="N112" s="9"/>
      <c r="O112" s="5">
        <v>0</v>
      </c>
      <c r="P112" s="9"/>
      <c r="Q112" s="9">
        <f t="shared" si="26"/>
        <v>0</v>
      </c>
      <c r="R112" s="37" t="str">
        <f>IF((+M112-O112)=(Q112),"  ",$AO$507)</f>
        <v>  </v>
      </c>
      <c r="S112" s="38">
        <f t="shared" si="27"/>
        <v>0</v>
      </c>
      <c r="T112" s="39"/>
      <c r="U112" s="9">
        <v>0</v>
      </c>
      <c r="V112" s="9"/>
      <c r="W112" s="9">
        <v>0</v>
      </c>
      <c r="X112" s="9"/>
      <c r="Y112" s="9">
        <f t="shared" si="28"/>
        <v>0</v>
      </c>
      <c r="Z112" s="37" t="str">
        <f>IF((+U112-W112)=(Y112),"  ",$AO$507)</f>
        <v>  </v>
      </c>
      <c r="AA112" s="38">
        <f t="shared" si="29"/>
        <v>0</v>
      </c>
      <c r="AB112" s="39"/>
      <c r="AC112" s="9">
        <v>0</v>
      </c>
      <c r="AD112" s="9"/>
      <c r="AE112" s="9">
        <v>-12698791.46</v>
      </c>
      <c r="AF112" s="9"/>
      <c r="AG112" s="9">
        <f t="shared" si="30"/>
        <v>12698791.46</v>
      </c>
      <c r="AH112" s="37" t="str">
        <f>IF((+AC112-AE112)=(AG112),"  ",$AO$507)</f>
        <v>  </v>
      </c>
      <c r="AI112" s="38" t="str">
        <f t="shared" si="31"/>
        <v>N.M.</v>
      </c>
      <c r="AJ112" s="39"/>
      <c r="AK112" s="105"/>
      <c r="AL112" s="105"/>
      <c r="AM112" s="105"/>
      <c r="AN112" s="105"/>
      <c r="AO112" s="105"/>
      <c r="AP112" s="106"/>
      <c r="AQ112" s="107"/>
      <c r="AR112" s="108"/>
      <c r="AS112" s="105"/>
      <c r="AT112" s="105"/>
      <c r="AU112" s="105"/>
      <c r="AV112" s="105"/>
      <c r="AW112" s="105"/>
      <c r="AX112" s="106"/>
      <c r="AY112" s="107"/>
      <c r="AZ112" s="108"/>
      <c r="BA112" s="105"/>
      <c r="BB112" s="105"/>
      <c r="BC112" s="105"/>
      <c r="BD112" s="106"/>
      <c r="BE112" s="107"/>
      <c r="BF112" s="108"/>
      <c r="BG112" s="105"/>
      <c r="BH112" s="109"/>
      <c r="BI112" s="105"/>
      <c r="BJ112" s="109"/>
      <c r="BK112" s="105"/>
      <c r="BL112" s="109"/>
      <c r="BM112" s="105"/>
      <c r="BN112" s="97"/>
      <c r="BO112" s="97"/>
      <c r="BP112" s="97"/>
    </row>
    <row r="113" spans="1:68" s="77" customFormat="1" ht="12.75">
      <c r="A113" s="77" t="s">
        <v>28</v>
      </c>
      <c r="B113" s="110"/>
      <c r="C113" s="77" t="s">
        <v>29</v>
      </c>
      <c r="D113" s="105"/>
      <c r="E113" s="105">
        <v>55594349.309</v>
      </c>
      <c r="F113" s="105"/>
      <c r="G113" s="105">
        <v>58213066.93</v>
      </c>
      <c r="H113" s="105"/>
      <c r="I113" s="9">
        <f t="shared" si="24"/>
        <v>-2618717.6209999993</v>
      </c>
      <c r="J113" s="37" t="str">
        <f>IF((+E113-G113)=(I113),"  ",$AO$507)</f>
        <v>  </v>
      </c>
      <c r="K113" s="38">
        <f t="shared" si="25"/>
        <v>-0.04498504818770247</v>
      </c>
      <c r="L113" s="39"/>
      <c r="M113" s="5">
        <v>143559294.206</v>
      </c>
      <c r="N113" s="9"/>
      <c r="O113" s="5">
        <v>159481970.689</v>
      </c>
      <c r="P113" s="9"/>
      <c r="Q113" s="9">
        <f t="shared" si="26"/>
        <v>-15922676.48300001</v>
      </c>
      <c r="R113" s="37" t="str">
        <f>IF((+M113-O113)=(Q113),"  ",$AO$507)</f>
        <v>  </v>
      </c>
      <c r="S113" s="38">
        <f t="shared" si="27"/>
        <v>-0.09983997823835675</v>
      </c>
      <c r="T113" s="39"/>
      <c r="U113" s="9">
        <v>324994335.24600005</v>
      </c>
      <c r="V113" s="9"/>
      <c r="W113" s="9">
        <v>345022198.385</v>
      </c>
      <c r="X113" s="9"/>
      <c r="Y113" s="9">
        <f t="shared" si="28"/>
        <v>-20027863.13899994</v>
      </c>
      <c r="Z113" s="37" t="str">
        <f>IF((+U113-W113)=(Y113),"  ",$AO$507)</f>
        <v>  </v>
      </c>
      <c r="AA113" s="38">
        <f t="shared" si="29"/>
        <v>-0.058048042220899196</v>
      </c>
      <c r="AB113" s="39"/>
      <c r="AC113" s="9">
        <v>633310630.816</v>
      </c>
      <c r="AD113" s="9"/>
      <c r="AE113" s="9">
        <v>708241612.835</v>
      </c>
      <c r="AF113" s="9"/>
      <c r="AG113" s="9">
        <f t="shared" si="30"/>
        <v>-74930982.01900005</v>
      </c>
      <c r="AH113" s="37" t="str">
        <f>IF((+AC113-AE113)=(AG113),"  ",$AO$507)</f>
        <v>  </v>
      </c>
      <c r="AI113" s="38">
        <f t="shared" si="31"/>
        <v>-0.10579861541749994</v>
      </c>
      <c r="AJ113" s="39"/>
      <c r="AK113" s="105"/>
      <c r="AL113" s="105"/>
      <c r="AM113" s="105"/>
      <c r="AN113" s="105"/>
      <c r="AO113" s="105"/>
      <c r="AP113" s="106"/>
      <c r="AQ113" s="107"/>
      <c r="AR113" s="108"/>
      <c r="AS113" s="105"/>
      <c r="AT113" s="105"/>
      <c r="AU113" s="105"/>
      <c r="AV113" s="105"/>
      <c r="AW113" s="105"/>
      <c r="AX113" s="106"/>
      <c r="AY113" s="107"/>
      <c r="AZ113" s="108"/>
      <c r="BA113" s="105"/>
      <c r="BB113" s="105"/>
      <c r="BC113" s="105"/>
      <c r="BD113" s="106"/>
      <c r="BE113" s="107"/>
      <c r="BF113" s="108"/>
      <c r="BG113" s="105"/>
      <c r="BH113" s="109"/>
      <c r="BI113" s="105"/>
      <c r="BJ113" s="109"/>
      <c r="BK113" s="105"/>
      <c r="BL113" s="109"/>
      <c r="BM113" s="105"/>
      <c r="BN113" s="109"/>
      <c r="BO113" s="109"/>
      <c r="BP113" s="109"/>
    </row>
    <row r="114" spans="2:68" s="90" customFormat="1" ht="12.75">
      <c r="B114" s="91"/>
      <c r="D114" s="71"/>
      <c r="E114" s="41" t="str">
        <f>IF(ABS(E104+E109+E112-E113)&gt;$AO$503,$AO$506," ")</f>
        <v> </v>
      </c>
      <c r="F114" s="111"/>
      <c r="G114" s="41" t="str">
        <f>IF(ABS(G104+G109+G112-G113)&gt;$AO$503,$AO$506," ")</f>
        <v> </v>
      </c>
      <c r="H114" s="111"/>
      <c r="I114" s="41" t="str">
        <f>IF(ABS(I104+I109+I112-I113)&gt;$AO$503,$AO$506," ")</f>
        <v> </v>
      </c>
      <c r="J114" s="111"/>
      <c r="K114" s="111"/>
      <c r="L114" s="111"/>
      <c r="M114" s="41" t="str">
        <f>IF(ABS(M104+M109+M112-M113)&gt;$AO$503,$AO$506," ")</f>
        <v> </v>
      </c>
      <c r="N114" s="111"/>
      <c r="O114" s="41" t="str">
        <f>IF(ABS(O104+O109+O112-O113)&gt;$AO$503,$AO$506," ")</f>
        <v> </v>
      </c>
      <c r="P114" s="111"/>
      <c r="Q114" s="41" t="str">
        <f>IF(ABS(Q104+Q109+Q112-Q113)&gt;$AO$503,$AO$506," ")</f>
        <v> </v>
      </c>
      <c r="R114" s="111"/>
      <c r="S114" s="111"/>
      <c r="T114" s="111"/>
      <c r="U114" s="41" t="str">
        <f>IF(ABS(U104+U109+U112-U113)&gt;$AO$503,$AO$506," ")</f>
        <v> </v>
      </c>
      <c r="V114" s="111"/>
      <c r="W114" s="41" t="str">
        <f>IF(ABS(W104+W109+W112-W113)&gt;$AO$503,$AO$506," ")</f>
        <v> </v>
      </c>
      <c r="X114" s="111"/>
      <c r="Y114" s="41" t="str">
        <f>IF(ABS(Y104+Y109+Y112-Y113)&gt;$AO$503,$AO$506," ")</f>
        <v> </v>
      </c>
      <c r="Z114" s="111"/>
      <c r="AA114" s="111"/>
      <c r="AB114" s="111"/>
      <c r="AC114" s="41" t="str">
        <f>IF(ABS(AC104+AC109+AC112-AC113)&gt;$AO$503,$AO$506," ")</f>
        <v> </v>
      </c>
      <c r="AD114" s="111"/>
      <c r="AE114" s="41" t="str">
        <f>IF(ABS(AE104+AE109+AE112-AE113)&gt;$AO$503,$AO$506," ")</f>
        <v> </v>
      </c>
      <c r="AF114" s="111"/>
      <c r="AG114" s="41" t="str">
        <f>IF(ABS(AG104+AG109+AG112-AG113)&gt;$AO$503,$AO$506," ")</f>
        <v> </v>
      </c>
      <c r="AH114" s="111"/>
      <c r="AI114" s="111"/>
      <c r="AJ114" s="112"/>
      <c r="AK114" s="111"/>
      <c r="AL114" s="112"/>
      <c r="AM114" s="111"/>
      <c r="AN114" s="112"/>
      <c r="AO114" s="111"/>
      <c r="AP114" s="71"/>
      <c r="AQ114" s="113"/>
      <c r="AR114" s="71"/>
      <c r="AS114" s="111"/>
      <c r="AT114" s="112"/>
      <c r="AU114" s="111"/>
      <c r="AV114" s="112"/>
      <c r="AW114" s="111"/>
      <c r="AX114" s="71"/>
      <c r="AY114" s="113"/>
      <c r="AZ114" s="71"/>
      <c r="BA114" s="111"/>
      <c r="BB114" s="112"/>
      <c r="BC114" s="111"/>
      <c r="BD114" s="71"/>
      <c r="BE114" s="113"/>
      <c r="BG114" s="71"/>
      <c r="BH114" s="97"/>
      <c r="BI114" s="71"/>
      <c r="BJ114" s="97"/>
      <c r="BK114" s="71"/>
      <c r="BL114" s="97"/>
      <c r="BM114" s="71"/>
      <c r="BN114" s="97"/>
      <c r="BO114" s="97"/>
      <c r="BP114" s="97"/>
    </row>
    <row r="115" spans="2:68" s="90" customFormat="1" ht="12.75">
      <c r="B115" s="91"/>
      <c r="C115" s="77" t="s">
        <v>30</v>
      </c>
      <c r="D115" s="71"/>
      <c r="E115" s="71"/>
      <c r="F115" s="97"/>
      <c r="G115" s="71"/>
      <c r="H115" s="97"/>
      <c r="I115" s="71"/>
      <c r="J115" s="97"/>
      <c r="K115" s="71"/>
      <c r="L115" s="97"/>
      <c r="M115" s="71"/>
      <c r="N115" s="97"/>
      <c r="O115" s="71"/>
      <c r="P115" s="97"/>
      <c r="Q115" s="71"/>
      <c r="R115" s="97"/>
      <c r="S115" s="71"/>
      <c r="T115" s="97"/>
      <c r="U115" s="71"/>
      <c r="V115" s="97"/>
      <c r="W115" s="71"/>
      <c r="X115" s="97"/>
      <c r="Y115" s="71"/>
      <c r="Z115" s="97"/>
      <c r="AA115" s="71"/>
      <c r="AB115" s="97"/>
      <c r="AC115" s="71"/>
      <c r="AD115" s="97"/>
      <c r="AE115" s="71"/>
      <c r="AF115" s="97"/>
      <c r="AG115" s="71"/>
      <c r="AH115" s="97"/>
      <c r="AI115" s="71"/>
      <c r="AJ115" s="71"/>
      <c r="AK115" s="71"/>
      <c r="AL115" s="71"/>
      <c r="AM115" s="71"/>
      <c r="AN115" s="71"/>
      <c r="AO115" s="71"/>
      <c r="AP115" s="71"/>
      <c r="AQ115" s="113"/>
      <c r="AR115" s="71"/>
      <c r="AS115" s="71"/>
      <c r="AT115" s="97"/>
      <c r="AU115" s="71"/>
      <c r="AV115" s="71"/>
      <c r="AW115" s="71"/>
      <c r="AX115" s="71"/>
      <c r="AY115" s="113"/>
      <c r="AZ115" s="71"/>
      <c r="BA115" s="71"/>
      <c r="BB115" s="71"/>
      <c r="BC115" s="71"/>
      <c r="BD115" s="71"/>
      <c r="BE115" s="113"/>
      <c r="BG115" s="71"/>
      <c r="BH115" s="97"/>
      <c r="BI115" s="71"/>
      <c r="BJ115" s="97"/>
      <c r="BK115" s="71"/>
      <c r="BL115" s="97"/>
      <c r="BM115" s="71"/>
      <c r="BN115" s="97"/>
      <c r="BO115" s="97"/>
      <c r="BP115" s="97"/>
    </row>
    <row r="116" spans="2:68" s="90" customFormat="1" ht="12.75">
      <c r="B116" s="91"/>
      <c r="C116" s="77" t="s">
        <v>31</v>
      </c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113"/>
      <c r="AR116" s="71"/>
      <c r="AS116" s="71"/>
      <c r="AT116" s="71"/>
      <c r="AU116" s="71"/>
      <c r="AV116" s="71"/>
      <c r="AW116" s="71"/>
      <c r="AX116" s="71"/>
      <c r="AY116" s="113"/>
      <c r="AZ116" s="71"/>
      <c r="BA116" s="71"/>
      <c r="BB116" s="71"/>
      <c r="BC116" s="71"/>
      <c r="BD116" s="71"/>
      <c r="BE116" s="113"/>
      <c r="BG116" s="71"/>
      <c r="BH116" s="97"/>
      <c r="BI116" s="71"/>
      <c r="BJ116" s="97"/>
      <c r="BK116" s="71"/>
      <c r="BL116" s="97"/>
      <c r="BM116" s="71"/>
      <c r="BN116" s="97"/>
      <c r="BO116" s="97"/>
      <c r="BP116" s="97"/>
    </row>
    <row r="117" spans="1:35" ht="12.75" outlineLevel="1">
      <c r="A117" s="1" t="s">
        <v>393</v>
      </c>
      <c r="B117" s="16" t="s">
        <v>394</v>
      </c>
      <c r="C117" s="1" t="s">
        <v>395</v>
      </c>
      <c r="E117" s="5">
        <v>125649.94</v>
      </c>
      <c r="G117" s="5">
        <v>56453.950000000004</v>
      </c>
      <c r="I117" s="9">
        <f aca="true" t="shared" si="32" ref="I117:I124">+E117-G117</f>
        <v>69195.98999999999</v>
      </c>
      <c r="K117" s="21">
        <f aca="true" t="shared" si="33" ref="K117:K124">IF(G117&lt;0,IF(I117=0,0,IF(OR(G117=0,E117=0),"N.M.",IF(ABS(I117/G117)&gt;=10,"N.M.",I117/(-G117)))),IF(I117=0,0,IF(OR(G117=0,E117=0),"N.M.",IF(ABS(I117/G117)&gt;=10,"N.M.",I117/G117))))</f>
        <v>1.2257067928816316</v>
      </c>
      <c r="M117" s="9">
        <v>174650.33000000002</v>
      </c>
      <c r="O117" s="9">
        <v>107861.07</v>
      </c>
      <c r="Q117" s="9">
        <f aca="true" t="shared" si="34" ref="Q117:Q124">(+M117-O117)</f>
        <v>66789.26000000001</v>
      </c>
      <c r="S117" s="21">
        <f aca="true" t="shared" si="35" ref="S117:S124">IF(O117&lt;0,IF(Q117=0,0,IF(OR(O117=0,M117=0),"N.M.",IF(ABS(Q117/O117)&gt;=10,"N.M.",Q117/(-O117)))),IF(Q117=0,0,IF(OR(O117=0,M117=0),"N.M.",IF(ABS(Q117/O117)&gt;=10,"N.M.",Q117/O117))))</f>
        <v>0.6192156261754126</v>
      </c>
      <c r="U117" s="9">
        <v>269999.9</v>
      </c>
      <c r="W117" s="9">
        <v>183315.84</v>
      </c>
      <c r="Y117" s="9">
        <f aca="true" t="shared" si="36" ref="Y117:Y124">(+U117-W117)</f>
        <v>86684.06000000003</v>
      </c>
      <c r="AA117" s="21">
        <f aca="true" t="shared" si="37" ref="AA117:AA124">IF(W117&lt;0,IF(Y117=0,0,IF(OR(W117=0,U117=0),"N.M.",IF(ABS(Y117/W117)&gt;=10,"N.M.",Y117/(-W117)))),IF(Y117=0,0,IF(OR(W117=0,U117=0),"N.M.",IF(ABS(Y117/W117)&gt;=10,"N.M.",Y117/W117))))</f>
        <v>0.47286726558926945</v>
      </c>
      <c r="AC117" s="9">
        <v>722318.4</v>
      </c>
      <c r="AE117" s="9">
        <v>358227.581</v>
      </c>
      <c r="AG117" s="9">
        <f aca="true" t="shared" si="38" ref="AG117:AG124">(+AC117-AE117)</f>
        <v>364090.819</v>
      </c>
      <c r="AI117" s="21">
        <f aca="true" t="shared" si="39" ref="AI117:AI124">IF(AE117&lt;0,IF(AG117=0,0,IF(OR(AE117=0,AC117=0),"N.M.",IF(ABS(AG117/AE117)&gt;=10,"N.M.",AG117/(-AE117)))),IF(AG117=0,0,IF(OR(AE117=0,AC117=0),"N.M.",IF(ABS(AG117/AE117)&gt;=10,"N.M.",AG117/AE117))))</f>
        <v>1.0163673550306558</v>
      </c>
    </row>
    <row r="118" spans="1:35" ht="12.75" outlineLevel="1">
      <c r="A118" s="1" t="s">
        <v>396</v>
      </c>
      <c r="B118" s="16" t="s">
        <v>397</v>
      </c>
      <c r="C118" s="1" t="s">
        <v>398</v>
      </c>
      <c r="E118" s="5">
        <v>15883975.03</v>
      </c>
      <c r="G118" s="5">
        <v>13303164.83</v>
      </c>
      <c r="I118" s="9">
        <f t="shared" si="32"/>
        <v>2580810.1999999993</v>
      </c>
      <c r="K118" s="21">
        <f t="shared" si="33"/>
        <v>0.19399971608109431</v>
      </c>
      <c r="M118" s="9">
        <v>33190239.47</v>
      </c>
      <c r="O118" s="9">
        <v>39527490.87</v>
      </c>
      <c r="Q118" s="9">
        <f t="shared" si="34"/>
        <v>-6337251.3999999985</v>
      </c>
      <c r="S118" s="21">
        <f t="shared" si="35"/>
        <v>-0.16032516257716103</v>
      </c>
      <c r="U118" s="9">
        <v>81326194.1</v>
      </c>
      <c r="W118" s="9">
        <v>89888699.62</v>
      </c>
      <c r="Y118" s="9">
        <f t="shared" si="36"/>
        <v>-8562505.52000001</v>
      </c>
      <c r="AA118" s="21">
        <f t="shared" si="37"/>
        <v>-0.09525675147374003</v>
      </c>
      <c r="AC118" s="9">
        <v>157043803.19</v>
      </c>
      <c r="AE118" s="9">
        <v>188838616.05</v>
      </c>
      <c r="AG118" s="9">
        <f t="shared" si="38"/>
        <v>-31794812.860000014</v>
      </c>
      <c r="AI118" s="21">
        <f t="shared" si="39"/>
        <v>-0.16837029165465553</v>
      </c>
    </row>
    <row r="119" spans="1:35" ht="12.75" outlineLevel="1">
      <c r="A119" s="1" t="s">
        <v>399</v>
      </c>
      <c r="B119" s="16" t="s">
        <v>400</v>
      </c>
      <c r="C119" s="1" t="s">
        <v>401</v>
      </c>
      <c r="E119" s="5">
        <v>261865.73</v>
      </c>
      <c r="G119" s="5">
        <v>162408.73</v>
      </c>
      <c r="I119" s="9">
        <f t="shared" si="32"/>
        <v>99457</v>
      </c>
      <c r="K119" s="21">
        <f t="shared" si="33"/>
        <v>0.612387031165135</v>
      </c>
      <c r="M119" s="9">
        <v>557301.24</v>
      </c>
      <c r="O119" s="9">
        <v>480064.13</v>
      </c>
      <c r="Q119" s="9">
        <f t="shared" si="34"/>
        <v>77237.10999999999</v>
      </c>
      <c r="S119" s="21">
        <f t="shared" si="35"/>
        <v>0.1608891503724721</v>
      </c>
      <c r="U119" s="9">
        <v>1514803.84</v>
      </c>
      <c r="W119" s="9">
        <v>1203216.48</v>
      </c>
      <c r="Y119" s="9">
        <f t="shared" si="36"/>
        <v>311587.3600000001</v>
      </c>
      <c r="AA119" s="21">
        <f t="shared" si="37"/>
        <v>0.25896201155755455</v>
      </c>
      <c r="AC119" s="9">
        <v>2731728.4400000004</v>
      </c>
      <c r="AE119" s="9">
        <v>2298914.66</v>
      </c>
      <c r="AG119" s="9">
        <f t="shared" si="38"/>
        <v>432813.78000000026</v>
      </c>
      <c r="AI119" s="21">
        <f t="shared" si="39"/>
        <v>0.1882687459133434</v>
      </c>
    </row>
    <row r="120" spans="1:35" ht="12.75" outlineLevel="1">
      <c r="A120" s="1" t="s">
        <v>402</v>
      </c>
      <c r="B120" s="16" t="s">
        <v>403</v>
      </c>
      <c r="C120" s="1" t="s">
        <v>404</v>
      </c>
      <c r="E120" s="5">
        <v>-340060</v>
      </c>
      <c r="G120" s="5">
        <v>3955198.85</v>
      </c>
      <c r="I120" s="9">
        <f t="shared" si="32"/>
        <v>-4295258.85</v>
      </c>
      <c r="K120" s="21">
        <f t="shared" si="33"/>
        <v>-1.0859779780730872</v>
      </c>
      <c r="M120" s="9">
        <v>-2044250</v>
      </c>
      <c r="O120" s="9">
        <v>5800353.89</v>
      </c>
      <c r="Q120" s="9">
        <f t="shared" si="34"/>
        <v>-7844603.89</v>
      </c>
      <c r="S120" s="21">
        <f t="shared" si="35"/>
        <v>-1.3524353925239552</v>
      </c>
      <c r="U120" s="9">
        <v>-379706</v>
      </c>
      <c r="W120" s="9">
        <v>5813225.97</v>
      </c>
      <c r="Y120" s="9">
        <f t="shared" si="36"/>
        <v>-6192931.97</v>
      </c>
      <c r="AA120" s="21">
        <f t="shared" si="37"/>
        <v>-1.065317605398367</v>
      </c>
      <c r="AC120" s="9">
        <v>5546942.15</v>
      </c>
      <c r="AE120" s="9">
        <v>8667858.73</v>
      </c>
      <c r="AG120" s="9">
        <f t="shared" si="38"/>
        <v>-3120916.58</v>
      </c>
      <c r="AI120" s="21">
        <f t="shared" si="39"/>
        <v>-0.3600562350189572</v>
      </c>
    </row>
    <row r="121" spans="1:35" ht="12.75" outlineLevel="1">
      <c r="A121" s="1" t="s">
        <v>405</v>
      </c>
      <c r="B121" s="16" t="s">
        <v>406</v>
      </c>
      <c r="C121" s="1" t="s">
        <v>407</v>
      </c>
      <c r="E121" s="5">
        <v>-1</v>
      </c>
      <c r="G121" s="5">
        <v>1</v>
      </c>
      <c r="I121" s="9">
        <f t="shared" si="32"/>
        <v>-2</v>
      </c>
      <c r="K121" s="21">
        <f t="shared" si="33"/>
        <v>-2</v>
      </c>
      <c r="M121" s="9">
        <v>-1</v>
      </c>
      <c r="O121" s="9">
        <v>1</v>
      </c>
      <c r="Q121" s="9">
        <f t="shared" si="34"/>
        <v>-2</v>
      </c>
      <c r="S121" s="21">
        <f t="shared" si="35"/>
        <v>-2</v>
      </c>
      <c r="U121" s="9">
        <v>-1</v>
      </c>
      <c r="W121" s="9">
        <v>1</v>
      </c>
      <c r="Y121" s="9">
        <f t="shared" si="36"/>
        <v>-2</v>
      </c>
      <c r="AA121" s="21">
        <f t="shared" si="37"/>
        <v>-2</v>
      </c>
      <c r="AC121" s="9">
        <v>-1</v>
      </c>
      <c r="AE121" s="9">
        <v>0</v>
      </c>
      <c r="AG121" s="9">
        <f t="shared" si="38"/>
        <v>-1</v>
      </c>
      <c r="AI121" s="21" t="str">
        <f t="shared" si="39"/>
        <v>N.M.</v>
      </c>
    </row>
    <row r="122" spans="1:35" ht="12.75" outlineLevel="1">
      <c r="A122" s="1" t="s">
        <v>408</v>
      </c>
      <c r="B122" s="16" t="s">
        <v>409</v>
      </c>
      <c r="C122" s="1" t="s">
        <v>410</v>
      </c>
      <c r="E122" s="5">
        <v>109055.15000000001</v>
      </c>
      <c r="G122" s="5">
        <v>193548.72</v>
      </c>
      <c r="I122" s="9">
        <f t="shared" si="32"/>
        <v>-84493.56999999999</v>
      </c>
      <c r="K122" s="21">
        <f t="shared" si="33"/>
        <v>-0.43654936080176604</v>
      </c>
      <c r="M122" s="9">
        <v>572010.13</v>
      </c>
      <c r="O122" s="9">
        <v>825609.96</v>
      </c>
      <c r="Q122" s="9">
        <f t="shared" si="34"/>
        <v>-253599.82999999996</v>
      </c>
      <c r="S122" s="21">
        <f t="shared" si="35"/>
        <v>-0.3071666310808556</v>
      </c>
      <c r="U122" s="9">
        <v>661247.21</v>
      </c>
      <c r="W122" s="9">
        <v>1308488.63</v>
      </c>
      <c r="Y122" s="9">
        <f t="shared" si="36"/>
        <v>-647241.4199999999</v>
      </c>
      <c r="AA122" s="21">
        <f t="shared" si="37"/>
        <v>-0.49464810404963167</v>
      </c>
      <c r="AC122" s="9">
        <v>1784122.0999999999</v>
      </c>
      <c r="AE122" s="9">
        <v>2952987.83</v>
      </c>
      <c r="AG122" s="9">
        <f t="shared" si="38"/>
        <v>-1168865.7300000002</v>
      </c>
      <c r="AI122" s="21">
        <f t="shared" si="39"/>
        <v>-0.39582477046646014</v>
      </c>
    </row>
    <row r="123" spans="1:35" ht="12.75" outlineLevel="1">
      <c r="A123" s="1" t="s">
        <v>411</v>
      </c>
      <c r="B123" s="16" t="s">
        <v>412</v>
      </c>
      <c r="C123" s="1" t="s">
        <v>413</v>
      </c>
      <c r="E123" s="5">
        <v>0</v>
      </c>
      <c r="G123" s="5">
        <v>0</v>
      </c>
      <c r="I123" s="9">
        <f t="shared" si="32"/>
        <v>0</v>
      </c>
      <c r="K123" s="21">
        <f t="shared" si="33"/>
        <v>0</v>
      </c>
      <c r="M123" s="9">
        <v>0</v>
      </c>
      <c r="O123" s="9">
        <v>0</v>
      </c>
      <c r="Q123" s="9">
        <f t="shared" si="34"/>
        <v>0</v>
      </c>
      <c r="S123" s="21">
        <f t="shared" si="35"/>
        <v>0</v>
      </c>
      <c r="U123" s="9">
        <v>0</v>
      </c>
      <c r="W123" s="9">
        <v>0</v>
      </c>
      <c r="Y123" s="9">
        <f t="shared" si="36"/>
        <v>0</v>
      </c>
      <c r="AA123" s="21">
        <f t="shared" si="37"/>
        <v>0</v>
      </c>
      <c r="AC123" s="9">
        <v>0</v>
      </c>
      <c r="AE123" s="9">
        <v>2873536.96</v>
      </c>
      <c r="AG123" s="9">
        <f t="shared" si="38"/>
        <v>-2873536.96</v>
      </c>
      <c r="AI123" s="21" t="str">
        <f t="shared" si="39"/>
        <v>N.M.</v>
      </c>
    </row>
    <row r="124" spans="1:35" ht="12.75" outlineLevel="1">
      <c r="A124" s="1" t="s">
        <v>414</v>
      </c>
      <c r="B124" s="16" t="s">
        <v>415</v>
      </c>
      <c r="C124" s="1" t="s">
        <v>416</v>
      </c>
      <c r="E124" s="5">
        <v>0</v>
      </c>
      <c r="G124" s="5">
        <v>0</v>
      </c>
      <c r="I124" s="9">
        <f t="shared" si="32"/>
        <v>0</v>
      </c>
      <c r="K124" s="21">
        <f t="shared" si="33"/>
        <v>0</v>
      </c>
      <c r="M124" s="9">
        <v>0</v>
      </c>
      <c r="O124" s="9">
        <v>0</v>
      </c>
      <c r="Q124" s="9">
        <f t="shared" si="34"/>
        <v>0</v>
      </c>
      <c r="S124" s="21">
        <f t="shared" si="35"/>
        <v>0</v>
      </c>
      <c r="U124" s="9">
        <v>0</v>
      </c>
      <c r="W124" s="9">
        <v>0</v>
      </c>
      <c r="Y124" s="9">
        <f t="shared" si="36"/>
        <v>0</v>
      </c>
      <c r="AA124" s="21">
        <f t="shared" si="37"/>
        <v>0</v>
      </c>
      <c r="AC124" s="9">
        <v>0</v>
      </c>
      <c r="AE124" s="9">
        <v>-2873536.96</v>
      </c>
      <c r="AG124" s="9">
        <f t="shared" si="38"/>
        <v>2873536.96</v>
      </c>
      <c r="AI124" s="21" t="str">
        <f t="shared" si="39"/>
        <v>N.M.</v>
      </c>
    </row>
    <row r="125" spans="1:68" s="90" customFormat="1" ht="12.75">
      <c r="A125" s="90" t="s">
        <v>32</v>
      </c>
      <c r="B125" s="91"/>
      <c r="C125" s="77" t="s">
        <v>1080</v>
      </c>
      <c r="D125" s="105"/>
      <c r="E125" s="105">
        <v>16040484.85</v>
      </c>
      <c r="F125" s="105"/>
      <c r="G125" s="105">
        <v>17670776.08</v>
      </c>
      <c r="H125" s="105"/>
      <c r="I125" s="9">
        <f>+E125-G125</f>
        <v>-1630291.2299999986</v>
      </c>
      <c r="J125" s="37" t="str">
        <f>IF((+E125-G125)=(I125),"  ",$AO$507)</f>
        <v>  </v>
      </c>
      <c r="K125" s="38">
        <f>IF(G125&lt;0,IF(I125=0,0,IF(OR(G125=0,E125=0),"N.M.",IF(ABS(I125/G125)&gt;=10,"N.M.",I125/(-G125)))),IF(I125=0,0,IF(OR(G125=0,E125=0),"N.M.",IF(ABS(I125/G125)&gt;=10,"N.M.",I125/G125))))</f>
        <v>-0.09225917541025164</v>
      </c>
      <c r="L125" s="39"/>
      <c r="M125" s="5">
        <v>32449950.169999998</v>
      </c>
      <c r="N125" s="9"/>
      <c r="O125" s="5">
        <v>46741380.92</v>
      </c>
      <c r="P125" s="9"/>
      <c r="Q125" s="9">
        <f>(+M125-O125)</f>
        <v>-14291430.750000004</v>
      </c>
      <c r="R125" s="37" t="str">
        <f>IF((+M125-O125)=(Q125),"  ",$AO$507)</f>
        <v>  </v>
      </c>
      <c r="S125" s="38">
        <f>IF(O125&lt;0,IF(Q125=0,0,IF(OR(O125=0,M125=0),"N.M.",IF(ABS(Q125/O125)&gt;=10,"N.M.",Q125/(-O125)))),IF(Q125=0,0,IF(OR(O125=0,M125=0),"N.M.",IF(ABS(Q125/O125)&gt;=10,"N.M.",Q125/O125))))</f>
        <v>-0.30575542418099366</v>
      </c>
      <c r="T125" s="39"/>
      <c r="U125" s="9">
        <v>83392538.05</v>
      </c>
      <c r="V125" s="9"/>
      <c r="W125" s="9">
        <v>98396947.54</v>
      </c>
      <c r="X125" s="9"/>
      <c r="Y125" s="9">
        <f>(+U125-W125)</f>
        <v>-15004409.49000001</v>
      </c>
      <c r="Z125" s="37" t="str">
        <f>IF((+U125-W125)=(Y125),"  ",$AO$507)</f>
        <v>  </v>
      </c>
      <c r="AA125" s="38">
        <f>IF(W125&lt;0,IF(Y125=0,0,IF(OR(W125=0,U125=0),"N.M.",IF(ABS(Y125/W125)&gt;=10,"N.M.",Y125/(-W125)))),IF(Y125=0,0,IF(OR(W125=0,U125=0),"N.M.",IF(ABS(Y125/W125)&gt;=10,"N.M.",Y125/W125))))</f>
        <v>-0.152488566618395</v>
      </c>
      <c r="AB125" s="39"/>
      <c r="AC125" s="9">
        <v>167828913.28000003</v>
      </c>
      <c r="AD125" s="9"/>
      <c r="AE125" s="9">
        <v>203116604.851</v>
      </c>
      <c r="AF125" s="9"/>
      <c r="AG125" s="9">
        <f>(+AC125-AE125)</f>
        <v>-35287691.57099998</v>
      </c>
      <c r="AH125" s="37" t="str">
        <f>IF((+AC125-AE125)=(AG125),"  ",$AO$507)</f>
        <v>  </v>
      </c>
      <c r="AI125" s="38">
        <f>IF(AE125&lt;0,IF(AG125=0,0,IF(OR(AE125=0,AC125=0),"N.M.",IF(ABS(AG125/AE125)&gt;=10,"N.M.",AG125/(-AE125)))),IF(AG125=0,0,IF(OR(AE125=0,AC125=0),"N.M.",IF(ABS(AG125/AE125)&gt;=10,"N.M.",AG125/AE125))))</f>
        <v>-0.1737312003461555</v>
      </c>
      <c r="AJ125" s="105"/>
      <c r="AK125" s="105"/>
      <c r="AL125" s="105"/>
      <c r="AM125" s="105"/>
      <c r="AN125" s="105"/>
      <c r="AO125" s="105"/>
      <c r="AP125" s="106"/>
      <c r="AQ125" s="107"/>
      <c r="AR125" s="108"/>
      <c r="AS125" s="105"/>
      <c r="AT125" s="105"/>
      <c r="AU125" s="105"/>
      <c r="AV125" s="105"/>
      <c r="AW125" s="105"/>
      <c r="AX125" s="106"/>
      <c r="AY125" s="107"/>
      <c r="AZ125" s="108"/>
      <c r="BA125" s="105"/>
      <c r="BB125" s="105"/>
      <c r="BC125" s="105"/>
      <c r="BD125" s="106"/>
      <c r="BE125" s="107"/>
      <c r="BF125" s="108"/>
      <c r="BG125" s="105"/>
      <c r="BH125" s="109"/>
      <c r="BI125" s="105"/>
      <c r="BJ125" s="109"/>
      <c r="BK125" s="105"/>
      <c r="BL125" s="109"/>
      <c r="BM125" s="105"/>
      <c r="BN125" s="97"/>
      <c r="BO125" s="97"/>
      <c r="BP125" s="97"/>
    </row>
    <row r="126" spans="1:35" ht="12.75" outlineLevel="1">
      <c r="A126" s="1" t="s">
        <v>417</v>
      </c>
      <c r="B126" s="16" t="s">
        <v>418</v>
      </c>
      <c r="C126" s="1" t="s">
        <v>1081</v>
      </c>
      <c r="E126" s="5">
        <v>254713.80000000002</v>
      </c>
      <c r="G126" s="5">
        <v>399984.75</v>
      </c>
      <c r="I126" s="9">
        <f aca="true" t="shared" si="40" ref="I126:I152">+E126-G126</f>
        <v>-145270.94999999998</v>
      </c>
      <c r="K126" s="21">
        <f aca="true" t="shared" si="41" ref="K126:K152">IF(G126&lt;0,IF(I126=0,0,IF(OR(G126=0,E126=0),"N.M.",IF(ABS(I126/G126)&gt;=10,"N.M.",I126/(-G126)))),IF(I126=0,0,IF(OR(G126=0,E126=0),"N.M.",IF(ABS(I126/G126)&gt;=10,"N.M.",I126/G126))))</f>
        <v>-0.36319122166532597</v>
      </c>
      <c r="M126" s="9">
        <v>1006637.96</v>
      </c>
      <c r="O126" s="9">
        <v>3226317.56</v>
      </c>
      <c r="Q126" s="9">
        <f aca="true" t="shared" si="42" ref="Q126:Q152">(+M126-O126)</f>
        <v>-2219679.6</v>
      </c>
      <c r="S126" s="21">
        <f aca="true" t="shared" si="43" ref="S126:S152">IF(O126&lt;0,IF(Q126=0,0,IF(OR(O126=0,M126=0),"N.M.",IF(ABS(Q126/O126)&gt;=10,"N.M.",Q126/(-O126)))),IF(Q126=0,0,IF(OR(O126=0,M126=0),"N.M.",IF(ABS(Q126/O126)&gt;=10,"N.M.",Q126/O126))))</f>
        <v>-0.6879916681233326</v>
      </c>
      <c r="U126" s="9">
        <v>1907013.49</v>
      </c>
      <c r="W126" s="9">
        <v>5851164.09</v>
      </c>
      <c r="Y126" s="9">
        <f aca="true" t="shared" si="44" ref="Y126:Y152">(+U126-W126)</f>
        <v>-3944150.5999999996</v>
      </c>
      <c r="AA126" s="21">
        <f aca="true" t="shared" si="45" ref="AA126:AA152">IF(W126&lt;0,IF(Y126=0,0,IF(OR(W126=0,U126=0),"N.M.",IF(ABS(Y126/W126)&gt;=10,"N.M.",Y126/(-W126)))),IF(Y126=0,0,IF(OR(W126=0,U126=0),"N.M.",IF(ABS(Y126/W126)&gt;=10,"N.M.",Y126/W126))))</f>
        <v>-0.6740796428424894</v>
      </c>
      <c r="AC126" s="9">
        <v>5526338.32</v>
      </c>
      <c r="AE126" s="9">
        <v>6294734.1899999995</v>
      </c>
      <c r="AG126" s="9">
        <f aca="true" t="shared" si="46" ref="AG126:AG152">(+AC126-AE126)</f>
        <v>-768395.8699999992</v>
      </c>
      <c r="AI126" s="21">
        <f aca="true" t="shared" si="47" ref="AI126:AI152">IF(AE126&lt;0,IF(AG126=0,0,IF(OR(AE126=0,AC126=0),"N.M.",IF(ABS(AG126/AE126)&gt;=10,"N.M.",AG126/(-AE126)))),IF(AG126=0,0,IF(OR(AE126=0,AC126=0),"N.M.",IF(ABS(AG126/AE126)&gt;=10,"N.M.",AG126/AE126))))</f>
        <v>-0.12206962944054024</v>
      </c>
    </row>
    <row r="127" spans="1:35" ht="12.75" outlineLevel="1">
      <c r="A127" s="1" t="s">
        <v>419</v>
      </c>
      <c r="B127" s="16" t="s">
        <v>420</v>
      </c>
      <c r="C127" s="1" t="s">
        <v>1082</v>
      </c>
      <c r="E127" s="5">
        <v>67518.75</v>
      </c>
      <c r="G127" s="5">
        <v>0</v>
      </c>
      <c r="I127" s="9">
        <f t="shared" si="40"/>
        <v>67518.75</v>
      </c>
      <c r="K127" s="21" t="str">
        <f t="shared" si="41"/>
        <v>N.M.</v>
      </c>
      <c r="M127" s="9">
        <v>202556.25</v>
      </c>
      <c r="O127" s="9">
        <v>0</v>
      </c>
      <c r="Q127" s="9">
        <f t="shared" si="42"/>
        <v>202556.25</v>
      </c>
      <c r="S127" s="21" t="str">
        <f t="shared" si="43"/>
        <v>N.M.</v>
      </c>
      <c r="U127" s="9">
        <v>408242.25</v>
      </c>
      <c r="W127" s="9">
        <v>0</v>
      </c>
      <c r="Y127" s="9">
        <f t="shared" si="44"/>
        <v>408242.25</v>
      </c>
      <c r="AA127" s="21" t="str">
        <f t="shared" si="45"/>
        <v>N.M.</v>
      </c>
      <c r="AC127" s="9">
        <v>892417.5</v>
      </c>
      <c r="AE127" s="9">
        <v>0</v>
      </c>
      <c r="AG127" s="9">
        <f t="shared" si="46"/>
        <v>892417.5</v>
      </c>
      <c r="AI127" s="21" t="str">
        <f t="shared" si="47"/>
        <v>N.M.</v>
      </c>
    </row>
    <row r="128" spans="1:35" ht="12.75" outlineLevel="1">
      <c r="A128" s="1" t="s">
        <v>421</v>
      </c>
      <c r="B128" s="16" t="s">
        <v>422</v>
      </c>
      <c r="C128" s="1" t="s">
        <v>1083</v>
      </c>
      <c r="E128" s="5">
        <v>11425.39</v>
      </c>
      <c r="G128" s="5">
        <v>29674.79</v>
      </c>
      <c r="I128" s="9">
        <f t="shared" si="40"/>
        <v>-18249.4</v>
      </c>
      <c r="K128" s="21">
        <f t="shared" si="41"/>
        <v>-0.614979920666667</v>
      </c>
      <c r="M128" s="9">
        <v>62446.21</v>
      </c>
      <c r="O128" s="9">
        <v>69433.06</v>
      </c>
      <c r="Q128" s="9">
        <f t="shared" si="42"/>
        <v>-6986.8499999999985</v>
      </c>
      <c r="S128" s="21">
        <f t="shared" si="43"/>
        <v>-0.10062713641023453</v>
      </c>
      <c r="U128" s="9">
        <v>82374.66</v>
      </c>
      <c r="W128" s="9">
        <v>137447.92</v>
      </c>
      <c r="Y128" s="9">
        <f t="shared" si="44"/>
        <v>-55073.26000000001</v>
      </c>
      <c r="AA128" s="21">
        <f t="shared" si="45"/>
        <v>-0.4006845647427768</v>
      </c>
      <c r="AC128" s="9">
        <v>143389.34</v>
      </c>
      <c r="AE128" s="9">
        <v>366053.39</v>
      </c>
      <c r="AG128" s="9">
        <f t="shared" si="46"/>
        <v>-222664.05000000002</v>
      </c>
      <c r="AI128" s="21">
        <f t="shared" si="47"/>
        <v>-0.6082829884460297</v>
      </c>
    </row>
    <row r="129" spans="1:35" ht="12.75" outlineLevel="1">
      <c r="A129" s="1" t="s">
        <v>423</v>
      </c>
      <c r="B129" s="16" t="s">
        <v>424</v>
      </c>
      <c r="C129" s="1" t="s">
        <v>1084</v>
      </c>
      <c r="E129" s="5">
        <v>0</v>
      </c>
      <c r="G129" s="5">
        <v>0</v>
      </c>
      <c r="I129" s="9">
        <f t="shared" si="40"/>
        <v>0</v>
      </c>
      <c r="K129" s="21">
        <f t="shared" si="41"/>
        <v>0</v>
      </c>
      <c r="M129" s="9">
        <v>0</v>
      </c>
      <c r="O129" s="9">
        <v>-41428.43</v>
      </c>
      <c r="Q129" s="9">
        <f t="shared" si="42"/>
        <v>41428.43</v>
      </c>
      <c r="S129" s="21" t="str">
        <f t="shared" si="43"/>
        <v>N.M.</v>
      </c>
      <c r="U129" s="9">
        <v>0</v>
      </c>
      <c r="W129" s="9">
        <v>-107534.74</v>
      </c>
      <c r="Y129" s="9">
        <f t="shared" si="44"/>
        <v>107534.74</v>
      </c>
      <c r="AA129" s="21" t="str">
        <f t="shared" si="45"/>
        <v>N.M.</v>
      </c>
      <c r="AC129" s="9">
        <v>-569.32</v>
      </c>
      <c r="AE129" s="9">
        <v>10663608.28</v>
      </c>
      <c r="AG129" s="9">
        <f t="shared" si="46"/>
        <v>-10664177.6</v>
      </c>
      <c r="AI129" s="21">
        <f t="shared" si="47"/>
        <v>-1.0000533890579109</v>
      </c>
    </row>
    <row r="130" spans="1:35" ht="12.75" outlineLevel="1">
      <c r="A130" s="1" t="s">
        <v>425</v>
      </c>
      <c r="B130" s="16" t="s">
        <v>426</v>
      </c>
      <c r="C130" s="1" t="s">
        <v>1085</v>
      </c>
      <c r="E130" s="5">
        <v>0</v>
      </c>
      <c r="G130" s="5">
        <v>2565.73</v>
      </c>
      <c r="I130" s="9">
        <f t="shared" si="40"/>
        <v>-2565.73</v>
      </c>
      <c r="K130" s="21" t="str">
        <f t="shared" si="41"/>
        <v>N.M.</v>
      </c>
      <c r="M130" s="9">
        <v>0</v>
      </c>
      <c r="O130" s="9">
        <v>5466.24</v>
      </c>
      <c r="Q130" s="9">
        <f t="shared" si="42"/>
        <v>-5466.24</v>
      </c>
      <c r="S130" s="21" t="str">
        <f t="shared" si="43"/>
        <v>N.M.</v>
      </c>
      <c r="U130" s="9">
        <v>27497.2</v>
      </c>
      <c r="W130" s="9">
        <v>12395.18</v>
      </c>
      <c r="Y130" s="9">
        <f t="shared" si="44"/>
        <v>15102.02</v>
      </c>
      <c r="AA130" s="21">
        <f t="shared" si="45"/>
        <v>1.2183784341978092</v>
      </c>
      <c r="AC130" s="9">
        <v>27872.25</v>
      </c>
      <c r="AE130" s="9">
        <v>38034.21</v>
      </c>
      <c r="AG130" s="9">
        <f t="shared" si="46"/>
        <v>-10161.96</v>
      </c>
      <c r="AI130" s="21">
        <f t="shared" si="47"/>
        <v>-0.2671794681682622</v>
      </c>
    </row>
    <row r="131" spans="1:35" ht="12.75" outlineLevel="1">
      <c r="A131" s="1" t="s">
        <v>427</v>
      </c>
      <c r="B131" s="16" t="s">
        <v>428</v>
      </c>
      <c r="C131" s="1" t="s">
        <v>1086</v>
      </c>
      <c r="E131" s="5">
        <v>-2445.11</v>
      </c>
      <c r="G131" s="5">
        <v>805.11</v>
      </c>
      <c r="I131" s="9">
        <f t="shared" si="40"/>
        <v>-3250.2200000000003</v>
      </c>
      <c r="K131" s="21">
        <f t="shared" si="41"/>
        <v>-4.036988734458646</v>
      </c>
      <c r="M131" s="9">
        <v>-4179.17</v>
      </c>
      <c r="O131" s="9">
        <v>622.54</v>
      </c>
      <c r="Q131" s="9">
        <f t="shared" si="42"/>
        <v>-4801.71</v>
      </c>
      <c r="S131" s="21">
        <f t="shared" si="43"/>
        <v>-7.713094740900184</v>
      </c>
      <c r="U131" s="9">
        <v>-7029.89</v>
      </c>
      <c r="W131" s="9">
        <v>866.2</v>
      </c>
      <c r="Y131" s="9">
        <f t="shared" si="44"/>
        <v>-7896.09</v>
      </c>
      <c r="AA131" s="21">
        <f t="shared" si="45"/>
        <v>-9.115781574694065</v>
      </c>
      <c r="AC131" s="9">
        <v>-9561.04</v>
      </c>
      <c r="AE131" s="9">
        <v>15319.7</v>
      </c>
      <c r="AG131" s="9">
        <f t="shared" si="46"/>
        <v>-24880.74</v>
      </c>
      <c r="AI131" s="21">
        <f t="shared" si="47"/>
        <v>-1.624100994144794</v>
      </c>
    </row>
    <row r="132" spans="1:35" ht="12.75" outlineLevel="1">
      <c r="A132" s="1" t="s">
        <v>429</v>
      </c>
      <c r="B132" s="16" t="s">
        <v>430</v>
      </c>
      <c r="C132" s="1" t="s">
        <v>1087</v>
      </c>
      <c r="E132" s="5">
        <v>-23126.49</v>
      </c>
      <c r="G132" s="5">
        <v>12610.53</v>
      </c>
      <c r="I132" s="9">
        <f t="shared" si="40"/>
        <v>-35737.020000000004</v>
      </c>
      <c r="K132" s="21">
        <f t="shared" si="41"/>
        <v>-2.833903095270381</v>
      </c>
      <c r="M132" s="9">
        <v>-36411.49</v>
      </c>
      <c r="O132" s="9">
        <v>23932.45</v>
      </c>
      <c r="Q132" s="9">
        <f t="shared" si="42"/>
        <v>-60343.94</v>
      </c>
      <c r="S132" s="21">
        <f t="shared" si="43"/>
        <v>-2.5214276014365433</v>
      </c>
      <c r="U132" s="9">
        <v>-78132.57</v>
      </c>
      <c r="W132" s="9">
        <v>26312.9</v>
      </c>
      <c r="Y132" s="9">
        <f t="shared" si="44"/>
        <v>-104445.47</v>
      </c>
      <c r="AA132" s="21">
        <f t="shared" si="45"/>
        <v>-3.9693636961338354</v>
      </c>
      <c r="AC132" s="9">
        <v>-94747.28</v>
      </c>
      <c r="AE132" s="9">
        <v>88209.25</v>
      </c>
      <c r="AG132" s="9">
        <f t="shared" si="46"/>
        <v>-182956.53</v>
      </c>
      <c r="AI132" s="21">
        <f t="shared" si="47"/>
        <v>-2.0741195509541233</v>
      </c>
    </row>
    <row r="133" spans="1:35" ht="12.75" outlineLevel="1">
      <c r="A133" s="1" t="s">
        <v>431</v>
      </c>
      <c r="B133" s="16" t="s">
        <v>432</v>
      </c>
      <c r="C133" s="1" t="s">
        <v>1088</v>
      </c>
      <c r="E133" s="5">
        <v>1946.38</v>
      </c>
      <c r="G133" s="5">
        <v>20.31</v>
      </c>
      <c r="I133" s="9">
        <f t="shared" si="40"/>
        <v>1926.0700000000002</v>
      </c>
      <c r="K133" s="21" t="str">
        <f t="shared" si="41"/>
        <v>N.M.</v>
      </c>
      <c r="M133" s="9">
        <v>5138.2300000000005</v>
      </c>
      <c r="O133" s="9">
        <v>852.03</v>
      </c>
      <c r="Q133" s="9">
        <f t="shared" si="42"/>
        <v>4286.200000000001</v>
      </c>
      <c r="S133" s="21">
        <f t="shared" si="43"/>
        <v>5.03057404082016</v>
      </c>
      <c r="U133" s="9">
        <v>7622.71</v>
      </c>
      <c r="W133" s="9">
        <v>30246.100000000002</v>
      </c>
      <c r="Y133" s="9">
        <f t="shared" si="44"/>
        <v>-22623.390000000003</v>
      </c>
      <c r="AA133" s="21">
        <f t="shared" si="45"/>
        <v>-0.7479770945675641</v>
      </c>
      <c r="AC133" s="9">
        <v>11064.49</v>
      </c>
      <c r="AE133" s="9">
        <v>79887.03</v>
      </c>
      <c r="AG133" s="9">
        <f t="shared" si="46"/>
        <v>-68822.54</v>
      </c>
      <c r="AI133" s="21">
        <f t="shared" si="47"/>
        <v>-0.8614982932773942</v>
      </c>
    </row>
    <row r="134" spans="1:35" ht="12.75" outlineLevel="1">
      <c r="A134" s="1" t="s">
        <v>433</v>
      </c>
      <c r="B134" s="16" t="s">
        <v>434</v>
      </c>
      <c r="C134" s="1" t="s">
        <v>1089</v>
      </c>
      <c r="E134" s="5">
        <v>186994.89</v>
      </c>
      <c r="G134" s="5">
        <v>201356.04</v>
      </c>
      <c r="I134" s="9">
        <f t="shared" si="40"/>
        <v>-14361.149999999994</v>
      </c>
      <c r="K134" s="21">
        <f t="shared" si="41"/>
        <v>-0.07132217141338294</v>
      </c>
      <c r="M134" s="9">
        <v>577854.25</v>
      </c>
      <c r="O134" s="9">
        <v>604434.99</v>
      </c>
      <c r="Q134" s="9">
        <f t="shared" si="42"/>
        <v>-26580.73999999999</v>
      </c>
      <c r="S134" s="21">
        <f t="shared" si="43"/>
        <v>-0.04397617682589817</v>
      </c>
      <c r="U134" s="9">
        <v>1184425.58</v>
      </c>
      <c r="W134" s="9">
        <v>1127891.99</v>
      </c>
      <c r="Y134" s="9">
        <f t="shared" si="44"/>
        <v>56533.590000000084</v>
      </c>
      <c r="AA134" s="21">
        <f t="shared" si="45"/>
        <v>0.05012323032810977</v>
      </c>
      <c r="AC134" s="9">
        <v>2421914.13</v>
      </c>
      <c r="AE134" s="9">
        <v>2222284.3200000003</v>
      </c>
      <c r="AG134" s="9">
        <f t="shared" si="46"/>
        <v>199629.8099999996</v>
      </c>
      <c r="AI134" s="21">
        <f t="shared" si="47"/>
        <v>0.08983090426521102</v>
      </c>
    </row>
    <row r="135" spans="1:35" ht="12.75" outlineLevel="1">
      <c r="A135" s="1" t="s">
        <v>435</v>
      </c>
      <c r="B135" s="16" t="s">
        <v>436</v>
      </c>
      <c r="C135" s="1" t="s">
        <v>1090</v>
      </c>
      <c r="E135" s="5">
        <v>-190097.68</v>
      </c>
      <c r="G135" s="5">
        <v>-190591.79</v>
      </c>
      <c r="I135" s="9">
        <f t="shared" si="40"/>
        <v>494.11000000001513</v>
      </c>
      <c r="K135" s="21">
        <f t="shared" si="41"/>
        <v>0.002592504115733501</v>
      </c>
      <c r="M135" s="9">
        <v>-572820.09</v>
      </c>
      <c r="O135" s="9">
        <v>-571775.37</v>
      </c>
      <c r="Q135" s="9">
        <f t="shared" si="42"/>
        <v>-1044.719999999972</v>
      </c>
      <c r="S135" s="21">
        <f t="shared" si="43"/>
        <v>-0.001827151106561257</v>
      </c>
      <c r="U135" s="9">
        <v>-1149564.18</v>
      </c>
      <c r="W135" s="9">
        <v>-1082154.44</v>
      </c>
      <c r="Y135" s="9">
        <f t="shared" si="44"/>
        <v>-67409.73999999999</v>
      </c>
      <c r="AA135" s="21">
        <f t="shared" si="45"/>
        <v>-0.06229216229062461</v>
      </c>
      <c r="AC135" s="9">
        <v>-2323044.3200000003</v>
      </c>
      <c r="AE135" s="9">
        <v>-2080899.58</v>
      </c>
      <c r="AG135" s="9">
        <f t="shared" si="46"/>
        <v>-242144.74000000022</v>
      </c>
      <c r="AI135" s="21">
        <f t="shared" si="47"/>
        <v>-0.1163654134621913</v>
      </c>
    </row>
    <row r="136" spans="1:35" ht="12.75" outlineLevel="1">
      <c r="A136" s="1" t="s">
        <v>437</v>
      </c>
      <c r="B136" s="16" t="s">
        <v>438</v>
      </c>
      <c r="C136" s="1" t="s">
        <v>1091</v>
      </c>
      <c r="E136" s="5">
        <v>3887.58</v>
      </c>
      <c r="G136" s="5">
        <v>4298.1</v>
      </c>
      <c r="I136" s="9">
        <f t="shared" si="40"/>
        <v>-410.52000000000044</v>
      </c>
      <c r="K136" s="21">
        <f t="shared" si="41"/>
        <v>-0.09551197040552811</v>
      </c>
      <c r="M136" s="9">
        <v>12012.4</v>
      </c>
      <c r="O136" s="9">
        <v>13369.82</v>
      </c>
      <c r="Q136" s="9">
        <f t="shared" si="42"/>
        <v>-1357.42</v>
      </c>
      <c r="S136" s="21">
        <f t="shared" si="43"/>
        <v>-0.1015286668032928</v>
      </c>
      <c r="U136" s="9">
        <v>24634.31</v>
      </c>
      <c r="W136" s="9">
        <v>26666.600000000002</v>
      </c>
      <c r="Y136" s="9">
        <f t="shared" si="44"/>
        <v>-2032.2900000000009</v>
      </c>
      <c r="AA136" s="21">
        <f t="shared" si="45"/>
        <v>-0.07621106552766385</v>
      </c>
      <c r="AC136" s="9">
        <v>50918.91</v>
      </c>
      <c r="AE136" s="9">
        <v>53865.08</v>
      </c>
      <c r="AG136" s="9">
        <f t="shared" si="46"/>
        <v>-2946.1699999999983</v>
      </c>
      <c r="AI136" s="21">
        <f t="shared" si="47"/>
        <v>-0.05469536107622969</v>
      </c>
    </row>
    <row r="137" spans="1:35" ht="12.75" outlineLevel="1">
      <c r="A137" s="1" t="s">
        <v>439</v>
      </c>
      <c r="B137" s="16" t="s">
        <v>440</v>
      </c>
      <c r="C137" s="1" t="s">
        <v>1092</v>
      </c>
      <c r="E137" s="5">
        <v>-1863.94</v>
      </c>
      <c r="G137" s="5">
        <v>-1926.49</v>
      </c>
      <c r="I137" s="9">
        <f t="shared" si="40"/>
        <v>62.549999999999955</v>
      </c>
      <c r="K137" s="21">
        <f t="shared" si="41"/>
        <v>0.032468375127823114</v>
      </c>
      <c r="M137" s="9">
        <v>-5709.52</v>
      </c>
      <c r="O137" s="9">
        <v>-5779.47</v>
      </c>
      <c r="Q137" s="9">
        <f t="shared" si="42"/>
        <v>69.94999999999982</v>
      </c>
      <c r="S137" s="21">
        <f t="shared" si="43"/>
        <v>0.012103185932274035</v>
      </c>
      <c r="U137" s="9">
        <v>-11560.47</v>
      </c>
      <c r="W137" s="9">
        <v>-11600.83</v>
      </c>
      <c r="Y137" s="9">
        <f t="shared" si="44"/>
        <v>40.36000000000058</v>
      </c>
      <c r="AA137" s="21">
        <f t="shared" si="45"/>
        <v>0.003479061411985227</v>
      </c>
      <c r="AC137" s="9">
        <v>-23422.67</v>
      </c>
      <c r="AE137" s="9">
        <v>-23350.48</v>
      </c>
      <c r="AG137" s="9">
        <f t="shared" si="46"/>
        <v>-72.18999999999869</v>
      </c>
      <c r="AI137" s="21">
        <f t="shared" si="47"/>
        <v>-0.0030915852693391608</v>
      </c>
    </row>
    <row r="138" spans="1:35" ht="12.75" outlineLevel="1">
      <c r="A138" s="1" t="s">
        <v>441</v>
      </c>
      <c r="B138" s="16" t="s">
        <v>442</v>
      </c>
      <c r="C138" s="1" t="s">
        <v>1093</v>
      </c>
      <c r="E138" s="5">
        <v>227591.94</v>
      </c>
      <c r="G138" s="5">
        <v>318451.71</v>
      </c>
      <c r="I138" s="9">
        <f t="shared" si="40"/>
        <v>-90859.77000000002</v>
      </c>
      <c r="K138" s="21">
        <f t="shared" si="41"/>
        <v>-0.285317262074052</v>
      </c>
      <c r="M138" s="9">
        <v>544531.21</v>
      </c>
      <c r="O138" s="9">
        <v>700613.66</v>
      </c>
      <c r="Q138" s="9">
        <f t="shared" si="42"/>
        <v>-156082.45000000007</v>
      </c>
      <c r="S138" s="21">
        <f t="shared" si="43"/>
        <v>-0.22277962721994324</v>
      </c>
      <c r="U138" s="9">
        <v>1319845.26</v>
      </c>
      <c r="W138" s="9">
        <v>1554276.23</v>
      </c>
      <c r="Y138" s="9">
        <f t="shared" si="44"/>
        <v>-234430.96999999997</v>
      </c>
      <c r="AA138" s="21">
        <f t="shared" si="45"/>
        <v>-0.15082966944685242</v>
      </c>
      <c r="AC138" s="9">
        <v>2591195.21</v>
      </c>
      <c r="AE138" s="9">
        <v>4425892.85</v>
      </c>
      <c r="AG138" s="9">
        <f t="shared" si="46"/>
        <v>-1834697.6399999997</v>
      </c>
      <c r="AI138" s="21">
        <f t="shared" si="47"/>
        <v>-0.4145372927408308</v>
      </c>
    </row>
    <row r="139" spans="1:35" ht="12.75" outlineLevel="1">
      <c r="A139" s="1" t="s">
        <v>443</v>
      </c>
      <c r="B139" s="16" t="s">
        <v>444</v>
      </c>
      <c r="C139" s="1" t="s">
        <v>1094</v>
      </c>
      <c r="E139" s="5">
        <v>-93353.05</v>
      </c>
      <c r="G139" s="5">
        <v>-134948.28</v>
      </c>
      <c r="I139" s="9">
        <f t="shared" si="40"/>
        <v>41595.229999999996</v>
      </c>
      <c r="K139" s="21">
        <f t="shared" si="41"/>
        <v>0.30823090149796645</v>
      </c>
      <c r="M139" s="9">
        <v>-274390.67</v>
      </c>
      <c r="O139" s="9">
        <v>-264021.22000000003</v>
      </c>
      <c r="Q139" s="9">
        <f t="shared" si="42"/>
        <v>-10369.449999999953</v>
      </c>
      <c r="S139" s="21">
        <f t="shared" si="43"/>
        <v>-0.03927506281502658</v>
      </c>
      <c r="U139" s="9">
        <v>-484491.87</v>
      </c>
      <c r="W139" s="9">
        <v>-409406.57</v>
      </c>
      <c r="Y139" s="9">
        <f t="shared" si="44"/>
        <v>-75085.29999999999</v>
      </c>
      <c r="AA139" s="21">
        <f t="shared" si="45"/>
        <v>-0.18340032989700186</v>
      </c>
      <c r="AC139" s="9">
        <v>-933920.64</v>
      </c>
      <c r="AE139" s="9">
        <v>-1415530.58</v>
      </c>
      <c r="AG139" s="9">
        <f t="shared" si="46"/>
        <v>481609.94000000006</v>
      </c>
      <c r="AI139" s="21">
        <f t="shared" si="47"/>
        <v>0.3402328051436374</v>
      </c>
    </row>
    <row r="140" spans="1:35" ht="12.75" outlineLevel="1">
      <c r="A140" s="1" t="s">
        <v>445</v>
      </c>
      <c r="B140" s="16" t="s">
        <v>446</v>
      </c>
      <c r="C140" s="1" t="s">
        <v>1095</v>
      </c>
      <c r="E140" s="5">
        <v>981888.81</v>
      </c>
      <c r="G140" s="5">
        <v>874592.93</v>
      </c>
      <c r="I140" s="9">
        <f t="shared" si="40"/>
        <v>107295.88</v>
      </c>
      <c r="K140" s="21">
        <f t="shared" si="41"/>
        <v>0.12268093683309331</v>
      </c>
      <c r="M140" s="9">
        <v>2780138.68</v>
      </c>
      <c r="O140" s="9">
        <v>2238345.44</v>
      </c>
      <c r="Q140" s="9">
        <f t="shared" si="42"/>
        <v>541793.2400000002</v>
      </c>
      <c r="S140" s="21">
        <f t="shared" si="43"/>
        <v>0.24205077121608193</v>
      </c>
      <c r="U140" s="9">
        <v>5823257.59</v>
      </c>
      <c r="W140" s="9">
        <v>7878852.93</v>
      </c>
      <c r="Y140" s="9">
        <f t="shared" si="44"/>
        <v>-2055595.3399999999</v>
      </c>
      <c r="AA140" s="21">
        <f t="shared" si="45"/>
        <v>-0.26090033133795276</v>
      </c>
      <c r="AC140" s="9">
        <v>9982751.15</v>
      </c>
      <c r="AE140" s="9">
        <v>18795130.54</v>
      </c>
      <c r="AG140" s="9">
        <f t="shared" si="46"/>
        <v>-8812379.389999999</v>
      </c>
      <c r="AI140" s="21">
        <f t="shared" si="47"/>
        <v>-0.4688650271007907</v>
      </c>
    </row>
    <row r="141" spans="1:35" ht="12.75" outlineLevel="1">
      <c r="A141" s="1" t="s">
        <v>447</v>
      </c>
      <c r="B141" s="16" t="s">
        <v>448</v>
      </c>
      <c r="C141" s="1" t="s">
        <v>1096</v>
      </c>
      <c r="E141" s="5">
        <v>19906.4</v>
      </c>
      <c r="G141" s="5">
        <v>-19152.24</v>
      </c>
      <c r="I141" s="9">
        <f t="shared" si="40"/>
        <v>39058.64</v>
      </c>
      <c r="K141" s="21">
        <f t="shared" si="41"/>
        <v>2.0393771172458153</v>
      </c>
      <c r="M141" s="9">
        <v>47952.35</v>
      </c>
      <c r="O141" s="9">
        <v>678.46</v>
      </c>
      <c r="Q141" s="9">
        <f t="shared" si="42"/>
        <v>47273.89</v>
      </c>
      <c r="S141" s="21" t="str">
        <f t="shared" si="43"/>
        <v>N.M.</v>
      </c>
      <c r="U141" s="9">
        <v>90121.22</v>
      </c>
      <c r="W141" s="9">
        <v>18038.58</v>
      </c>
      <c r="Y141" s="9">
        <f t="shared" si="44"/>
        <v>72082.64</v>
      </c>
      <c r="AA141" s="21">
        <f t="shared" si="45"/>
        <v>3.9960262947526908</v>
      </c>
      <c r="AC141" s="9">
        <v>127296.54000000001</v>
      </c>
      <c r="AE141" s="9">
        <v>92067.72</v>
      </c>
      <c r="AG141" s="9">
        <f t="shared" si="46"/>
        <v>35228.82000000001</v>
      </c>
      <c r="AI141" s="21">
        <f t="shared" si="47"/>
        <v>0.3826402999878786</v>
      </c>
    </row>
    <row r="142" spans="1:35" ht="12.75" outlineLevel="1">
      <c r="A142" s="1" t="s">
        <v>449</v>
      </c>
      <c r="B142" s="16" t="s">
        <v>450</v>
      </c>
      <c r="C142" s="1" t="s">
        <v>1097</v>
      </c>
      <c r="E142" s="5">
        <v>-2163.42</v>
      </c>
      <c r="G142" s="5">
        <v>86362.48</v>
      </c>
      <c r="I142" s="9">
        <f t="shared" si="40"/>
        <v>-88525.9</v>
      </c>
      <c r="K142" s="21">
        <f t="shared" si="41"/>
        <v>-1.0250504617282876</v>
      </c>
      <c r="M142" s="9">
        <v>-11521.09</v>
      </c>
      <c r="O142" s="9">
        <v>8328.37</v>
      </c>
      <c r="Q142" s="9">
        <f t="shared" si="42"/>
        <v>-19849.46</v>
      </c>
      <c r="S142" s="21">
        <f t="shared" si="43"/>
        <v>-2.3833547260748498</v>
      </c>
      <c r="U142" s="9">
        <v>-15421.15</v>
      </c>
      <c r="W142" s="9">
        <v>756.53</v>
      </c>
      <c r="Y142" s="9">
        <f t="shared" si="44"/>
        <v>-16177.68</v>
      </c>
      <c r="AA142" s="21" t="str">
        <f t="shared" si="45"/>
        <v>N.M.</v>
      </c>
      <c r="AC142" s="9">
        <v>-12970.869999999999</v>
      </c>
      <c r="AE142" s="9">
        <v>222.18999999999994</v>
      </c>
      <c r="AG142" s="9">
        <f t="shared" si="46"/>
        <v>-13193.06</v>
      </c>
      <c r="AI142" s="21" t="str">
        <f t="shared" si="47"/>
        <v>N.M.</v>
      </c>
    </row>
    <row r="143" spans="1:35" ht="12.75" outlineLevel="1">
      <c r="A143" s="1" t="s">
        <v>451</v>
      </c>
      <c r="B143" s="16" t="s">
        <v>452</v>
      </c>
      <c r="C143" s="1" t="s">
        <v>1098</v>
      </c>
      <c r="E143" s="5">
        <v>0</v>
      </c>
      <c r="G143" s="5">
        <v>67694.25</v>
      </c>
      <c r="I143" s="9">
        <f t="shared" si="40"/>
        <v>-67694.25</v>
      </c>
      <c r="K143" s="21" t="str">
        <f t="shared" si="41"/>
        <v>N.M.</v>
      </c>
      <c r="M143" s="9">
        <v>0</v>
      </c>
      <c r="O143" s="9">
        <v>72363.2</v>
      </c>
      <c r="Q143" s="9">
        <f t="shared" si="42"/>
        <v>-72363.2</v>
      </c>
      <c r="S143" s="21" t="str">
        <f t="shared" si="43"/>
        <v>N.M.</v>
      </c>
      <c r="U143" s="9">
        <v>0</v>
      </c>
      <c r="W143" s="9">
        <v>79366.67</v>
      </c>
      <c r="Y143" s="9">
        <f t="shared" si="44"/>
        <v>-79366.67</v>
      </c>
      <c r="AA143" s="21" t="str">
        <f t="shared" si="45"/>
        <v>N.M.</v>
      </c>
      <c r="AC143" s="9">
        <v>72017.32</v>
      </c>
      <c r="AE143" s="9">
        <v>1223921.17</v>
      </c>
      <c r="AG143" s="9">
        <f t="shared" si="46"/>
        <v>-1151903.8499999999</v>
      </c>
      <c r="AI143" s="21">
        <f t="shared" si="47"/>
        <v>-0.9411585306592907</v>
      </c>
    </row>
    <row r="144" spans="1:35" ht="12.75" outlineLevel="1">
      <c r="A144" s="1" t="s">
        <v>453</v>
      </c>
      <c r="B144" s="16" t="s">
        <v>454</v>
      </c>
      <c r="C144" s="1" t="s">
        <v>1099</v>
      </c>
      <c r="E144" s="5">
        <v>1850.05</v>
      </c>
      <c r="G144" s="5">
        <v>27.07</v>
      </c>
      <c r="I144" s="9">
        <f t="shared" si="40"/>
        <v>1822.98</v>
      </c>
      <c r="K144" s="21" t="str">
        <f t="shared" si="41"/>
        <v>N.M.</v>
      </c>
      <c r="M144" s="9">
        <v>3742.48</v>
      </c>
      <c r="O144" s="9">
        <v>3254.62</v>
      </c>
      <c r="Q144" s="9">
        <f t="shared" si="42"/>
        <v>487.8600000000001</v>
      </c>
      <c r="S144" s="21">
        <f t="shared" si="43"/>
        <v>0.1498976839077988</v>
      </c>
      <c r="U144" s="9">
        <v>6648.17</v>
      </c>
      <c r="W144" s="9">
        <v>3588.16</v>
      </c>
      <c r="Y144" s="9">
        <f t="shared" si="44"/>
        <v>3060.01</v>
      </c>
      <c r="AA144" s="21">
        <f t="shared" si="45"/>
        <v>0.852807567109605</v>
      </c>
      <c r="AC144" s="9">
        <v>34501.53</v>
      </c>
      <c r="AE144" s="9">
        <v>3758.02</v>
      </c>
      <c r="AG144" s="9">
        <f t="shared" si="46"/>
        <v>30743.51</v>
      </c>
      <c r="AI144" s="21">
        <f t="shared" si="47"/>
        <v>8.180773385985173</v>
      </c>
    </row>
    <row r="145" spans="1:35" ht="12.75" outlineLevel="1">
      <c r="A145" s="1" t="s">
        <v>455</v>
      </c>
      <c r="B145" s="16" t="s">
        <v>456</v>
      </c>
      <c r="C145" s="1" t="s">
        <v>1100</v>
      </c>
      <c r="E145" s="5">
        <v>0</v>
      </c>
      <c r="G145" s="5">
        <v>0</v>
      </c>
      <c r="I145" s="9">
        <f t="shared" si="40"/>
        <v>0</v>
      </c>
      <c r="K145" s="21">
        <f t="shared" si="41"/>
        <v>0</v>
      </c>
      <c r="M145" s="9">
        <v>0</v>
      </c>
      <c r="O145" s="9">
        <v>0</v>
      </c>
      <c r="Q145" s="9">
        <f t="shared" si="42"/>
        <v>0</v>
      </c>
      <c r="S145" s="21">
        <f t="shared" si="43"/>
        <v>0</v>
      </c>
      <c r="U145" s="9">
        <v>0</v>
      </c>
      <c r="W145" s="9">
        <v>0</v>
      </c>
      <c r="Y145" s="9">
        <f t="shared" si="44"/>
        <v>0</v>
      </c>
      <c r="AA145" s="21">
        <f t="shared" si="45"/>
        <v>0</v>
      </c>
      <c r="AC145" s="9">
        <v>-840726.3300000001</v>
      </c>
      <c r="AE145" s="9">
        <v>1894984.96</v>
      </c>
      <c r="AG145" s="9">
        <f t="shared" si="46"/>
        <v>-2735711.29</v>
      </c>
      <c r="AI145" s="21">
        <f t="shared" si="47"/>
        <v>-1.4436585765831091</v>
      </c>
    </row>
    <row r="146" spans="1:35" ht="12.75" outlineLevel="1">
      <c r="A146" s="1" t="s">
        <v>457</v>
      </c>
      <c r="B146" s="16" t="s">
        <v>458</v>
      </c>
      <c r="C146" s="1" t="s">
        <v>1101</v>
      </c>
      <c r="E146" s="5">
        <v>1491511.93</v>
      </c>
      <c r="G146" s="5">
        <v>789225.91</v>
      </c>
      <c r="I146" s="9">
        <f t="shared" si="40"/>
        <v>702286.0199999999</v>
      </c>
      <c r="K146" s="21">
        <f t="shared" si="41"/>
        <v>0.8898415664027045</v>
      </c>
      <c r="M146" s="9">
        <v>3757010.4</v>
      </c>
      <c r="O146" s="9">
        <v>2152515.59</v>
      </c>
      <c r="Q146" s="9">
        <f t="shared" si="42"/>
        <v>1604494.81</v>
      </c>
      <c r="S146" s="21">
        <f t="shared" si="43"/>
        <v>0.7454045013444015</v>
      </c>
      <c r="U146" s="9">
        <v>8216193.56</v>
      </c>
      <c r="W146" s="9">
        <v>3585323.83</v>
      </c>
      <c r="Y146" s="9">
        <f t="shared" si="44"/>
        <v>4630869.7299999995</v>
      </c>
      <c r="AA146" s="21">
        <f t="shared" si="45"/>
        <v>1.291618260881054</v>
      </c>
      <c r="AC146" s="9">
        <v>14059229.59</v>
      </c>
      <c r="AE146" s="9">
        <v>3585323.83</v>
      </c>
      <c r="AG146" s="9">
        <f t="shared" si="46"/>
        <v>10473905.76</v>
      </c>
      <c r="AI146" s="21">
        <f t="shared" si="47"/>
        <v>2.9213276838092472</v>
      </c>
    </row>
    <row r="147" spans="1:35" ht="12.75" outlineLevel="1">
      <c r="A147" s="1" t="s">
        <v>459</v>
      </c>
      <c r="B147" s="16" t="s">
        <v>460</v>
      </c>
      <c r="C147" s="1" t="s">
        <v>1102</v>
      </c>
      <c r="E147" s="5">
        <v>0</v>
      </c>
      <c r="G147" s="5">
        <v>0</v>
      </c>
      <c r="I147" s="9">
        <f t="shared" si="40"/>
        <v>0</v>
      </c>
      <c r="K147" s="21">
        <f t="shared" si="41"/>
        <v>0</v>
      </c>
      <c r="M147" s="9">
        <v>0</v>
      </c>
      <c r="O147" s="9">
        <v>0</v>
      </c>
      <c r="Q147" s="9">
        <f t="shared" si="42"/>
        <v>0</v>
      </c>
      <c r="S147" s="21">
        <f t="shared" si="43"/>
        <v>0</v>
      </c>
      <c r="U147" s="9">
        <v>0</v>
      </c>
      <c r="W147" s="9">
        <v>0</v>
      </c>
      <c r="Y147" s="9">
        <f t="shared" si="44"/>
        <v>0</v>
      </c>
      <c r="AA147" s="21">
        <f t="shared" si="45"/>
        <v>0</v>
      </c>
      <c r="AC147" s="9">
        <v>284.39</v>
      </c>
      <c r="AE147" s="9">
        <v>0</v>
      </c>
      <c r="AG147" s="9">
        <f t="shared" si="46"/>
        <v>284.39</v>
      </c>
      <c r="AI147" s="21" t="str">
        <f t="shared" si="47"/>
        <v>N.M.</v>
      </c>
    </row>
    <row r="148" spans="1:35" ht="12.75" outlineLevel="1">
      <c r="A148" s="1" t="s">
        <v>461</v>
      </c>
      <c r="B148" s="16" t="s">
        <v>462</v>
      </c>
      <c r="C148" s="1" t="s">
        <v>1103</v>
      </c>
      <c r="E148" s="5">
        <v>1011573.86</v>
      </c>
      <c r="G148" s="5">
        <v>1061018.28</v>
      </c>
      <c r="I148" s="9">
        <f t="shared" si="40"/>
        <v>-49444.42000000004</v>
      </c>
      <c r="K148" s="21">
        <f t="shared" si="41"/>
        <v>-0.046600912474382666</v>
      </c>
      <c r="M148" s="9">
        <v>2025617.611</v>
      </c>
      <c r="O148" s="9">
        <v>1554344.23</v>
      </c>
      <c r="Q148" s="9">
        <f t="shared" si="42"/>
        <v>471273.38100000005</v>
      </c>
      <c r="S148" s="21">
        <f t="shared" si="43"/>
        <v>0.3031975619711987</v>
      </c>
      <c r="U148" s="9">
        <v>4514679.311</v>
      </c>
      <c r="W148" s="9">
        <v>6171955.68</v>
      </c>
      <c r="Y148" s="9">
        <f t="shared" si="44"/>
        <v>-1657276.369</v>
      </c>
      <c r="AA148" s="21">
        <f t="shared" si="45"/>
        <v>-0.2685172180303148</v>
      </c>
      <c r="AC148" s="9">
        <v>9466662.980999999</v>
      </c>
      <c r="AE148" s="9">
        <v>6171955.68</v>
      </c>
      <c r="AG148" s="9">
        <f t="shared" si="46"/>
        <v>3294707.300999999</v>
      </c>
      <c r="AI148" s="21">
        <f t="shared" si="47"/>
        <v>0.5338190148831398</v>
      </c>
    </row>
    <row r="149" spans="1:35" ht="12.75" outlineLevel="1">
      <c r="A149" s="1" t="s">
        <v>463</v>
      </c>
      <c r="B149" s="16" t="s">
        <v>464</v>
      </c>
      <c r="C149" s="1" t="s">
        <v>1104</v>
      </c>
      <c r="E149" s="5">
        <v>82222.64</v>
      </c>
      <c r="G149" s="5">
        <v>32491.81</v>
      </c>
      <c r="I149" s="9">
        <f t="shared" si="40"/>
        <v>49730.83</v>
      </c>
      <c r="K149" s="21">
        <f t="shared" si="41"/>
        <v>1.5305650870173129</v>
      </c>
      <c r="M149" s="9">
        <v>176543.658</v>
      </c>
      <c r="O149" s="9">
        <v>220538.72</v>
      </c>
      <c r="Q149" s="9">
        <f t="shared" si="42"/>
        <v>-43995.062000000005</v>
      </c>
      <c r="S149" s="21">
        <f t="shared" si="43"/>
        <v>-0.19948906024302673</v>
      </c>
      <c r="U149" s="9">
        <v>401019.921</v>
      </c>
      <c r="W149" s="9">
        <v>808606.8300000001</v>
      </c>
      <c r="Y149" s="9">
        <f t="shared" si="44"/>
        <v>-407586.9090000001</v>
      </c>
      <c r="AA149" s="21">
        <f t="shared" si="45"/>
        <v>-0.504060680516389</v>
      </c>
      <c r="AC149" s="9">
        <v>830589.297</v>
      </c>
      <c r="AE149" s="9">
        <v>808606.8300000001</v>
      </c>
      <c r="AG149" s="9">
        <f t="shared" si="46"/>
        <v>21982.466999999946</v>
      </c>
      <c r="AI149" s="21">
        <f t="shared" si="47"/>
        <v>0.027185606384254688</v>
      </c>
    </row>
    <row r="150" spans="1:35" ht="12.75" outlineLevel="1">
      <c r="A150" s="1" t="s">
        <v>465</v>
      </c>
      <c r="B150" s="16" t="s">
        <v>466</v>
      </c>
      <c r="C150" s="1" t="s">
        <v>1105</v>
      </c>
      <c r="E150" s="5">
        <v>2144</v>
      </c>
      <c r="G150" s="5">
        <v>36729</v>
      </c>
      <c r="I150" s="9">
        <f t="shared" si="40"/>
        <v>-34585</v>
      </c>
      <c r="K150" s="21">
        <f t="shared" si="41"/>
        <v>-0.9416265076642435</v>
      </c>
      <c r="M150" s="9">
        <v>974570</v>
      </c>
      <c r="O150" s="9">
        <v>237278</v>
      </c>
      <c r="Q150" s="9">
        <f t="shared" si="42"/>
        <v>737292</v>
      </c>
      <c r="S150" s="21">
        <f t="shared" si="43"/>
        <v>3.1072918686098165</v>
      </c>
      <c r="U150" s="9">
        <v>1063236</v>
      </c>
      <c r="W150" s="9">
        <v>294384</v>
      </c>
      <c r="Y150" s="9">
        <f t="shared" si="44"/>
        <v>768852</v>
      </c>
      <c r="AA150" s="21">
        <f t="shared" si="45"/>
        <v>2.6117316158486874</v>
      </c>
      <c r="AC150" s="9">
        <v>1586164.3900000001</v>
      </c>
      <c r="AE150" s="9">
        <v>294384</v>
      </c>
      <c r="AG150" s="9">
        <f t="shared" si="46"/>
        <v>1291780.3900000001</v>
      </c>
      <c r="AI150" s="21">
        <f t="shared" si="47"/>
        <v>4.388079481221806</v>
      </c>
    </row>
    <row r="151" spans="1:35" ht="12.75" outlineLevel="1">
      <c r="A151" s="1" t="s">
        <v>467</v>
      </c>
      <c r="B151" s="16" t="s">
        <v>468</v>
      </c>
      <c r="C151" s="1" t="s">
        <v>1106</v>
      </c>
      <c r="E151" s="5">
        <v>4071635</v>
      </c>
      <c r="G151" s="5">
        <v>3011291</v>
      </c>
      <c r="I151" s="9">
        <f t="shared" si="40"/>
        <v>1060344</v>
      </c>
      <c r="K151" s="21">
        <f t="shared" si="41"/>
        <v>0.3521227274282027</v>
      </c>
      <c r="M151" s="9">
        <v>8275360</v>
      </c>
      <c r="O151" s="9">
        <v>7185552</v>
      </c>
      <c r="Q151" s="9">
        <f t="shared" si="42"/>
        <v>1089808</v>
      </c>
      <c r="S151" s="21">
        <f t="shared" si="43"/>
        <v>0.1516665664655965</v>
      </c>
      <c r="U151" s="9">
        <v>17819172</v>
      </c>
      <c r="W151" s="9">
        <v>13321148</v>
      </c>
      <c r="Y151" s="9">
        <f t="shared" si="44"/>
        <v>4498024</v>
      </c>
      <c r="AA151" s="21">
        <f t="shared" si="45"/>
        <v>0.3376603878284364</v>
      </c>
      <c r="AC151" s="9">
        <v>34811425</v>
      </c>
      <c r="AE151" s="9">
        <v>13321148</v>
      </c>
      <c r="AG151" s="9">
        <f t="shared" si="46"/>
        <v>21490277</v>
      </c>
      <c r="AI151" s="21">
        <f t="shared" si="47"/>
        <v>1.6132451197149074</v>
      </c>
    </row>
    <row r="152" spans="1:35" ht="12.75" outlineLevel="1">
      <c r="A152" s="1" t="s">
        <v>469</v>
      </c>
      <c r="B152" s="16" t="s">
        <v>470</v>
      </c>
      <c r="C152" s="1" t="s">
        <v>1107</v>
      </c>
      <c r="E152" s="5">
        <v>211983.26</v>
      </c>
      <c r="G152" s="5">
        <v>113176.072</v>
      </c>
      <c r="I152" s="9">
        <f t="shared" si="40"/>
        <v>98807.18800000001</v>
      </c>
      <c r="K152" s="21">
        <f t="shared" si="41"/>
        <v>0.8730395591039775</v>
      </c>
      <c r="M152" s="9">
        <v>706641.33</v>
      </c>
      <c r="O152" s="9">
        <v>113176.072</v>
      </c>
      <c r="Q152" s="9">
        <f t="shared" si="42"/>
        <v>593465.2579999999</v>
      </c>
      <c r="S152" s="21">
        <f t="shared" si="43"/>
        <v>5.243734364627886</v>
      </c>
      <c r="U152" s="9">
        <v>1108295.72</v>
      </c>
      <c r="W152" s="9">
        <v>113176.072</v>
      </c>
      <c r="Y152" s="9">
        <f t="shared" si="44"/>
        <v>995119.6479999999</v>
      </c>
      <c r="AA152" s="21">
        <f t="shared" si="45"/>
        <v>8.792668188731625</v>
      </c>
      <c r="AC152" s="9">
        <v>1865618.7310000001</v>
      </c>
      <c r="AE152" s="9">
        <v>113176.072</v>
      </c>
      <c r="AG152" s="9">
        <f t="shared" si="46"/>
        <v>1752442.6590000002</v>
      </c>
      <c r="AI152" s="21" t="str">
        <f t="shared" si="47"/>
        <v>N.M.</v>
      </c>
    </row>
    <row r="153" spans="1:68" s="90" customFormat="1" ht="12.75">
      <c r="A153" s="90" t="s">
        <v>92</v>
      </c>
      <c r="B153" s="91"/>
      <c r="C153" s="77" t="s">
        <v>1108</v>
      </c>
      <c r="D153" s="105"/>
      <c r="E153" s="105">
        <v>8315744.99</v>
      </c>
      <c r="F153" s="105"/>
      <c r="G153" s="105">
        <v>6695757.072</v>
      </c>
      <c r="H153" s="105"/>
      <c r="I153" s="9">
        <f aca="true" t="shared" si="48" ref="I153:I159">+E153-G153</f>
        <v>1619987.9180000005</v>
      </c>
      <c r="J153" s="37" t="str">
        <f>IF((+E153-G153)=(I153),"  ",$AO$507)</f>
        <v>  </v>
      </c>
      <c r="K153" s="38">
        <f aca="true" t="shared" si="49" ref="K153:K159">IF(G153&lt;0,IF(I153=0,0,IF(OR(G153=0,E153=0),"N.M.",IF(ABS(I153/G153)&gt;=10,"N.M.",I153/(-G153)))),IF(I153=0,0,IF(OR(G153=0,E153=0),"N.M.",IF(ABS(I153/G153)&gt;=10,"N.M.",I153/G153))))</f>
        <v>0.24194245707843695</v>
      </c>
      <c r="L153" s="39"/>
      <c r="M153" s="5">
        <v>20253720.989</v>
      </c>
      <c r="N153" s="9"/>
      <c r="O153" s="5">
        <v>17548412.562000003</v>
      </c>
      <c r="P153" s="9"/>
      <c r="Q153" s="9">
        <f aca="true" t="shared" si="50" ref="Q153:Q159">(+M153-O153)</f>
        <v>2705308.4269999973</v>
      </c>
      <c r="R153" s="37" t="str">
        <f>IF((+M153-O153)=(Q153),"  ",$AO$507)</f>
        <v>  </v>
      </c>
      <c r="S153" s="38">
        <f aca="true" t="shared" si="51" ref="S153:S159">IF(O153&lt;0,IF(Q153=0,0,IF(OR(O153=0,M153=0),"N.M.",IF(ABS(Q153/O153)&gt;=10,"N.M.",Q153/(-O153)))),IF(Q153=0,0,IF(OR(O153=0,M153=0),"N.M.",IF(ABS(Q153/O153)&gt;=10,"N.M.",Q153/O153))))</f>
        <v>0.1541625726795468</v>
      </c>
      <c r="T153" s="39"/>
      <c r="U153" s="9">
        <v>42258078.822</v>
      </c>
      <c r="V153" s="9"/>
      <c r="W153" s="9">
        <v>39431767.91199999</v>
      </c>
      <c r="X153" s="9"/>
      <c r="Y153" s="9">
        <f aca="true" t="shared" si="52" ref="Y153:Y159">(+U153-W153)</f>
        <v>2826310.910000004</v>
      </c>
      <c r="Z153" s="37" t="str">
        <f>IF((+U153-W153)=(Y153),"  ",$AO$507)</f>
        <v>  </v>
      </c>
      <c r="AA153" s="38">
        <f aca="true" t="shared" si="53" ref="AA153:AA159">IF(W153&lt;0,IF(Y153=0,0,IF(OR(W153=0,U153=0),"N.M.",IF(ABS(Y153/W153)&gt;=10,"N.M.",Y153/(-W153)))),IF(Y153=0,0,IF(OR(W153=0,U153=0),"N.M.",IF(ABS(Y153/W153)&gt;=10,"N.M.",Y153/W153))))</f>
        <v>0.07167598765308954</v>
      </c>
      <c r="AB153" s="39"/>
      <c r="AC153" s="9">
        <v>80262688.599</v>
      </c>
      <c r="AD153" s="9"/>
      <c r="AE153" s="9">
        <v>67032786.672</v>
      </c>
      <c r="AF153" s="9"/>
      <c r="AG153" s="9">
        <f aca="true" t="shared" si="54" ref="AG153:AG159">(+AC153-AE153)</f>
        <v>13229901.927000009</v>
      </c>
      <c r="AH153" s="37" t="str">
        <f>IF((+AC153-AE153)=(AG153),"  ",$AO$507)</f>
        <v>  </v>
      </c>
      <c r="AI153" s="38">
        <f aca="true" t="shared" si="55" ref="AI153:AI159">IF(AE153&lt;0,IF(AG153=0,0,IF(OR(AE153=0,AC153=0),"N.M.",IF(ABS(AG153/AE153)&gt;=10,"N.M.",AG153/(-AE153)))),IF(AG153=0,0,IF(OR(AE153=0,AC153=0),"N.M.",IF(ABS(AG153/AE153)&gt;=10,"N.M.",AG153/AE153))))</f>
        <v>0.19736464174965024</v>
      </c>
      <c r="AJ153" s="105"/>
      <c r="AK153" s="105"/>
      <c r="AL153" s="105"/>
      <c r="AM153" s="105"/>
      <c r="AN153" s="105"/>
      <c r="AO153" s="105"/>
      <c r="AP153" s="106"/>
      <c r="AQ153" s="107"/>
      <c r="AR153" s="108"/>
      <c r="AS153" s="105"/>
      <c r="AT153" s="105"/>
      <c r="AU153" s="105"/>
      <c r="AV153" s="105"/>
      <c r="AW153" s="105"/>
      <c r="AX153" s="106"/>
      <c r="AY153" s="107"/>
      <c r="AZ153" s="108"/>
      <c r="BA153" s="105"/>
      <c r="BB153" s="105"/>
      <c r="BC153" s="105"/>
      <c r="BD153" s="106"/>
      <c r="BE153" s="107"/>
      <c r="BF153" s="108"/>
      <c r="BG153" s="105"/>
      <c r="BH153" s="109"/>
      <c r="BI153" s="105"/>
      <c r="BJ153" s="109"/>
      <c r="BK153" s="105"/>
      <c r="BL153" s="109"/>
      <c r="BM153" s="105"/>
      <c r="BN153" s="97"/>
      <c r="BO153" s="97"/>
      <c r="BP153" s="97"/>
    </row>
    <row r="154" spans="1:35" ht="12.75" outlineLevel="1">
      <c r="A154" s="1" t="s">
        <v>471</v>
      </c>
      <c r="B154" s="16" t="s">
        <v>472</v>
      </c>
      <c r="C154" s="1" t="s">
        <v>1109</v>
      </c>
      <c r="E154" s="5">
        <v>0</v>
      </c>
      <c r="G154" s="5">
        <v>-51333.87</v>
      </c>
      <c r="I154" s="9">
        <f t="shared" si="48"/>
        <v>51333.87</v>
      </c>
      <c r="K154" s="21" t="str">
        <f t="shared" si="49"/>
        <v>N.M.</v>
      </c>
      <c r="M154" s="9">
        <v>0</v>
      </c>
      <c r="O154" s="9">
        <v>0</v>
      </c>
      <c r="Q154" s="9">
        <f t="shared" si="50"/>
        <v>0</v>
      </c>
      <c r="S154" s="21">
        <f t="shared" si="51"/>
        <v>0</v>
      </c>
      <c r="U154" s="9">
        <v>0</v>
      </c>
      <c r="W154" s="9">
        <v>332.08</v>
      </c>
      <c r="Y154" s="9">
        <f t="shared" si="52"/>
        <v>-332.08</v>
      </c>
      <c r="AA154" s="21" t="str">
        <f t="shared" si="53"/>
        <v>N.M.</v>
      </c>
      <c r="AC154" s="9">
        <v>0</v>
      </c>
      <c r="AE154" s="9">
        <v>256757.06</v>
      </c>
      <c r="AG154" s="9">
        <f t="shared" si="54"/>
        <v>-256757.06</v>
      </c>
      <c r="AI154" s="21" t="str">
        <f t="shared" si="55"/>
        <v>N.M.</v>
      </c>
    </row>
    <row r="155" spans="1:35" ht="12.75" outlineLevel="1">
      <c r="A155" s="1" t="s">
        <v>473</v>
      </c>
      <c r="B155" s="16" t="s">
        <v>474</v>
      </c>
      <c r="C155" s="1" t="s">
        <v>1110</v>
      </c>
      <c r="E155" s="5">
        <v>4948849</v>
      </c>
      <c r="G155" s="5">
        <v>5192857</v>
      </c>
      <c r="I155" s="9">
        <f t="shared" si="48"/>
        <v>-244008</v>
      </c>
      <c r="K155" s="21">
        <f t="shared" si="49"/>
        <v>-0.04698916222803748</v>
      </c>
      <c r="M155" s="9">
        <v>14993782</v>
      </c>
      <c r="O155" s="9">
        <v>14062079</v>
      </c>
      <c r="Q155" s="9">
        <f t="shared" si="50"/>
        <v>931703</v>
      </c>
      <c r="S155" s="21">
        <f t="shared" si="51"/>
        <v>0.06625641912550768</v>
      </c>
      <c r="U155" s="9">
        <v>32441437</v>
      </c>
      <c r="W155" s="9">
        <v>27981282</v>
      </c>
      <c r="Y155" s="9">
        <f t="shared" si="52"/>
        <v>4460155</v>
      </c>
      <c r="AA155" s="21">
        <f t="shared" si="53"/>
        <v>0.15939780743426982</v>
      </c>
      <c r="AC155" s="9">
        <v>61307495.760000005</v>
      </c>
      <c r="AE155" s="9">
        <v>55306048</v>
      </c>
      <c r="AG155" s="9">
        <f t="shared" si="54"/>
        <v>6001447.760000005</v>
      </c>
      <c r="AI155" s="21">
        <f t="shared" si="55"/>
        <v>0.10851340815384251</v>
      </c>
    </row>
    <row r="156" spans="1:35" ht="12.75" outlineLevel="1">
      <c r="A156" s="1" t="s">
        <v>475</v>
      </c>
      <c r="B156" s="16" t="s">
        <v>476</v>
      </c>
      <c r="C156" s="1" t="s">
        <v>1111</v>
      </c>
      <c r="E156" s="5">
        <v>53461</v>
      </c>
      <c r="G156" s="5">
        <v>116521</v>
      </c>
      <c r="I156" s="9">
        <f t="shared" si="48"/>
        <v>-63060</v>
      </c>
      <c r="K156" s="21">
        <f t="shared" si="49"/>
        <v>-0.5411900000858214</v>
      </c>
      <c r="M156" s="9">
        <v>5653357</v>
      </c>
      <c r="O156" s="9">
        <v>1384024</v>
      </c>
      <c r="Q156" s="9">
        <f t="shared" si="50"/>
        <v>4269333</v>
      </c>
      <c r="S156" s="21">
        <f t="shared" si="51"/>
        <v>3.0847246868551412</v>
      </c>
      <c r="U156" s="9">
        <v>6447310</v>
      </c>
      <c r="W156" s="9">
        <v>2313785</v>
      </c>
      <c r="Y156" s="9">
        <f t="shared" si="52"/>
        <v>4133525</v>
      </c>
      <c r="AA156" s="21">
        <f t="shared" si="53"/>
        <v>1.7864775681405143</v>
      </c>
      <c r="AC156" s="9">
        <v>12439757.7</v>
      </c>
      <c r="AE156" s="9">
        <v>38329260</v>
      </c>
      <c r="AG156" s="9">
        <f t="shared" si="54"/>
        <v>-25889502.3</v>
      </c>
      <c r="AI156" s="21">
        <f t="shared" si="55"/>
        <v>-0.6754500947839849</v>
      </c>
    </row>
    <row r="157" spans="1:35" ht="12.75" outlineLevel="1">
      <c r="A157" s="1" t="s">
        <v>477</v>
      </c>
      <c r="B157" s="16" t="s">
        <v>478</v>
      </c>
      <c r="C157" s="1" t="s">
        <v>1112</v>
      </c>
      <c r="E157" s="5">
        <v>4216734</v>
      </c>
      <c r="G157" s="5">
        <v>3309090</v>
      </c>
      <c r="I157" s="9">
        <f t="shared" si="48"/>
        <v>907644</v>
      </c>
      <c r="K157" s="21">
        <f t="shared" si="49"/>
        <v>0.27428809733189485</v>
      </c>
      <c r="M157" s="9">
        <v>10932511</v>
      </c>
      <c r="O157" s="9">
        <v>9910226</v>
      </c>
      <c r="Q157" s="9">
        <f t="shared" si="50"/>
        <v>1022285</v>
      </c>
      <c r="S157" s="21">
        <f t="shared" si="51"/>
        <v>0.10315455974465164</v>
      </c>
      <c r="U157" s="9">
        <v>21233052</v>
      </c>
      <c r="W157" s="9">
        <v>20245225</v>
      </c>
      <c r="Y157" s="9">
        <f t="shared" si="52"/>
        <v>987827</v>
      </c>
      <c r="AA157" s="21">
        <f t="shared" si="53"/>
        <v>0.048793085777016555</v>
      </c>
      <c r="AC157" s="9">
        <v>43468168</v>
      </c>
      <c r="AE157" s="9">
        <v>40099005</v>
      </c>
      <c r="AG157" s="9">
        <f t="shared" si="54"/>
        <v>3369163</v>
      </c>
      <c r="AI157" s="21">
        <f t="shared" si="55"/>
        <v>0.08402111224455569</v>
      </c>
    </row>
    <row r="158" spans="1:35" ht="12.75" outlineLevel="1">
      <c r="A158" s="1" t="s">
        <v>479</v>
      </c>
      <c r="B158" s="16" t="s">
        <v>480</v>
      </c>
      <c r="C158" s="1" t="s">
        <v>1113</v>
      </c>
      <c r="E158" s="5">
        <v>4129118.38</v>
      </c>
      <c r="G158" s="5">
        <v>5292956.82</v>
      </c>
      <c r="I158" s="9">
        <f t="shared" si="48"/>
        <v>-1163838.4400000004</v>
      </c>
      <c r="K158" s="21">
        <f t="shared" si="49"/>
        <v>-0.21988436323574626</v>
      </c>
      <c r="M158" s="9">
        <v>9897868.95</v>
      </c>
      <c r="O158" s="9">
        <v>16072228.82</v>
      </c>
      <c r="Q158" s="9">
        <f t="shared" si="50"/>
        <v>-6174359.870000001</v>
      </c>
      <c r="S158" s="21">
        <f t="shared" si="51"/>
        <v>-0.38416326317584126</v>
      </c>
      <c r="U158" s="9">
        <v>23719775.13</v>
      </c>
      <c r="W158" s="9">
        <v>32881464.61</v>
      </c>
      <c r="Y158" s="9">
        <f t="shared" si="52"/>
        <v>-9161689.48</v>
      </c>
      <c r="AA158" s="21">
        <f t="shared" si="53"/>
        <v>-0.2786277797739497</v>
      </c>
      <c r="AC158" s="9">
        <v>50393617.45999999</v>
      </c>
      <c r="AE158" s="9">
        <v>69358004.61</v>
      </c>
      <c r="AG158" s="9">
        <f t="shared" si="54"/>
        <v>-18964387.150000006</v>
      </c>
      <c r="AI158" s="21">
        <f t="shared" si="55"/>
        <v>-0.273427519384918</v>
      </c>
    </row>
    <row r="159" spans="1:68" s="90" customFormat="1" ht="12.75">
      <c r="A159" s="90" t="s">
        <v>93</v>
      </c>
      <c r="B159" s="91"/>
      <c r="C159" s="77" t="s">
        <v>1114</v>
      </c>
      <c r="D159" s="105"/>
      <c r="E159" s="105">
        <v>13348162.379999999</v>
      </c>
      <c r="F159" s="105"/>
      <c r="G159" s="105">
        <v>13860090.95</v>
      </c>
      <c r="H159" s="105"/>
      <c r="I159" s="9">
        <f t="shared" si="48"/>
        <v>-511928.5700000003</v>
      </c>
      <c r="J159" s="37" t="str">
        <f>IF((+E159-G159)=(I159),"  ",$AO$507)</f>
        <v>  </v>
      </c>
      <c r="K159" s="38">
        <f t="shared" si="49"/>
        <v>-0.03693544088900804</v>
      </c>
      <c r="L159" s="39"/>
      <c r="M159" s="5">
        <v>41477518.95</v>
      </c>
      <c r="N159" s="9"/>
      <c r="O159" s="5">
        <v>41428557.82</v>
      </c>
      <c r="P159" s="9"/>
      <c r="Q159" s="9">
        <f t="shared" si="50"/>
        <v>48961.13000000268</v>
      </c>
      <c r="R159" s="37" t="str">
        <f>IF((+M159-O159)=(Q159),"  ",$AO$507)</f>
        <v>  </v>
      </c>
      <c r="S159" s="38">
        <f t="shared" si="51"/>
        <v>0.0011818207675181555</v>
      </c>
      <c r="T159" s="39"/>
      <c r="U159" s="9">
        <v>83841574.13</v>
      </c>
      <c r="V159" s="9"/>
      <c r="W159" s="9">
        <v>83422088.69</v>
      </c>
      <c r="X159" s="9"/>
      <c r="Y159" s="9">
        <f t="shared" si="52"/>
        <v>419485.4399999976</v>
      </c>
      <c r="Z159" s="37" t="str">
        <f>IF((+U159-W159)=(Y159),"  ",$AO$507)</f>
        <v>  </v>
      </c>
      <c r="AA159" s="38">
        <f t="shared" si="53"/>
        <v>0.005028469636606957</v>
      </c>
      <c r="AB159" s="39"/>
      <c r="AC159" s="9">
        <v>167609038.92</v>
      </c>
      <c r="AD159" s="9"/>
      <c r="AE159" s="9">
        <v>203349074.67000002</v>
      </c>
      <c r="AF159" s="9"/>
      <c r="AG159" s="9">
        <f t="shared" si="54"/>
        <v>-35740035.75000003</v>
      </c>
      <c r="AH159" s="37" t="str">
        <f>IF((+AC159-AE159)=(AG159),"  ",$AO$507)</f>
        <v>  </v>
      </c>
      <c r="AI159" s="38">
        <f t="shared" si="55"/>
        <v>-0.175757061142274</v>
      </c>
      <c r="AJ159" s="105"/>
      <c r="AK159" s="105"/>
      <c r="AL159" s="105"/>
      <c r="AM159" s="105"/>
      <c r="AN159" s="105"/>
      <c r="AO159" s="105"/>
      <c r="AP159" s="106"/>
      <c r="AQ159" s="107"/>
      <c r="AR159" s="108"/>
      <c r="AS159" s="105"/>
      <c r="AT159" s="105"/>
      <c r="AU159" s="105"/>
      <c r="AV159" s="105"/>
      <c r="AW159" s="105"/>
      <c r="AX159" s="106"/>
      <c r="AY159" s="107"/>
      <c r="AZ159" s="108"/>
      <c r="BA159" s="105"/>
      <c r="BB159" s="105"/>
      <c r="BC159" s="105"/>
      <c r="BD159" s="106"/>
      <c r="BE159" s="107"/>
      <c r="BF159" s="108"/>
      <c r="BG159" s="105"/>
      <c r="BH159" s="109"/>
      <c r="BI159" s="105"/>
      <c r="BJ159" s="109"/>
      <c r="BK159" s="105"/>
      <c r="BL159" s="109"/>
      <c r="BM159" s="105"/>
      <c r="BN159" s="97"/>
      <c r="BO159" s="97"/>
      <c r="BP159" s="97"/>
    </row>
    <row r="160" spans="1:35" ht="12.75" outlineLevel="1">
      <c r="A160" s="1" t="s">
        <v>481</v>
      </c>
      <c r="B160" s="16" t="s">
        <v>482</v>
      </c>
      <c r="C160" s="1" t="s">
        <v>1115</v>
      </c>
      <c r="E160" s="5">
        <v>0</v>
      </c>
      <c r="G160" s="5">
        <v>0</v>
      </c>
      <c r="I160" s="9">
        <f aca="true" t="shared" si="56" ref="I160:I191">+E160-G160</f>
        <v>0</v>
      </c>
      <c r="K160" s="21">
        <f aca="true" t="shared" si="57" ref="K160:K191">IF(G160&lt;0,IF(I160=0,0,IF(OR(G160=0,E160=0),"N.M.",IF(ABS(I160/G160)&gt;=10,"N.M.",I160/(-G160)))),IF(I160=0,0,IF(OR(G160=0,E160=0),"N.M.",IF(ABS(I160/G160)&gt;=10,"N.M.",I160/G160))))</f>
        <v>0</v>
      </c>
      <c r="M160" s="9">
        <v>0</v>
      </c>
      <c r="O160" s="9">
        <v>0</v>
      </c>
      <c r="Q160" s="9">
        <f aca="true" t="shared" si="58" ref="Q160:Q191">(+M160-O160)</f>
        <v>0</v>
      </c>
      <c r="S160" s="21">
        <f aca="true" t="shared" si="59" ref="S160:S191">IF(O160&lt;0,IF(Q160=0,0,IF(OR(O160=0,M160=0),"N.M.",IF(ABS(Q160/O160)&gt;=10,"N.M.",Q160/(-O160)))),IF(Q160=0,0,IF(OR(O160=0,M160=0),"N.M.",IF(ABS(Q160/O160)&gt;=10,"N.M.",Q160/O160))))</f>
        <v>0</v>
      </c>
      <c r="U160" s="9">
        <v>0</v>
      </c>
      <c r="W160" s="9">
        <v>1274.82</v>
      </c>
      <c r="Y160" s="9">
        <f aca="true" t="shared" si="60" ref="Y160:Y191">(+U160-W160)</f>
        <v>-1274.82</v>
      </c>
      <c r="AA160" s="21" t="str">
        <f aca="true" t="shared" si="61" ref="AA160:AA191">IF(W160&lt;0,IF(Y160=0,0,IF(OR(W160=0,U160=0),"N.M.",IF(ABS(Y160/W160)&gt;=10,"N.M.",Y160/(-W160)))),IF(Y160=0,0,IF(OR(W160=0,U160=0),"N.M.",IF(ABS(Y160/W160)&gt;=10,"N.M.",Y160/W160))))</f>
        <v>N.M.</v>
      </c>
      <c r="AC160" s="9">
        <v>0</v>
      </c>
      <c r="AE160" s="9">
        <v>0</v>
      </c>
      <c r="AG160" s="9">
        <f aca="true" t="shared" si="62" ref="AG160:AG191">(+AC160-AE160)</f>
        <v>0</v>
      </c>
      <c r="AI160" s="21">
        <f aca="true" t="shared" si="63" ref="AI160:AI191">IF(AE160&lt;0,IF(AG160=0,0,IF(OR(AE160=0,AC160=0),"N.M.",IF(ABS(AG160/AE160)&gt;=10,"N.M.",AG160/(-AE160)))),IF(AG160=0,0,IF(OR(AE160=0,AC160=0),"N.M.",IF(ABS(AG160/AE160)&gt;=10,"N.M.",AG160/AE160))))</f>
        <v>0</v>
      </c>
    </row>
    <row r="161" spans="1:35" ht="12.75" outlineLevel="1">
      <c r="A161" s="1" t="s">
        <v>483</v>
      </c>
      <c r="B161" s="16" t="s">
        <v>484</v>
      </c>
      <c r="C161" s="1" t="s">
        <v>1116</v>
      </c>
      <c r="E161" s="5">
        <v>-200</v>
      </c>
      <c r="G161" s="5">
        <v>-155</v>
      </c>
      <c r="I161" s="9">
        <f t="shared" si="56"/>
        <v>-45</v>
      </c>
      <c r="K161" s="21">
        <f t="shared" si="57"/>
        <v>-0.2903225806451613</v>
      </c>
      <c r="M161" s="9">
        <v>-510</v>
      </c>
      <c r="O161" s="9">
        <v>-465</v>
      </c>
      <c r="Q161" s="9">
        <f t="shared" si="58"/>
        <v>-45</v>
      </c>
      <c r="S161" s="21">
        <f t="shared" si="59"/>
        <v>-0.0967741935483871</v>
      </c>
      <c r="U161" s="9">
        <v>-976</v>
      </c>
      <c r="W161" s="9">
        <v>-931</v>
      </c>
      <c r="Y161" s="9">
        <f t="shared" si="60"/>
        <v>-45</v>
      </c>
      <c r="AA161" s="21">
        <f t="shared" si="61"/>
        <v>-0.04833512352309345</v>
      </c>
      <c r="AC161" s="9">
        <v>-1906</v>
      </c>
      <c r="AE161" s="9">
        <v>-1861</v>
      </c>
      <c r="AG161" s="9">
        <f t="shared" si="62"/>
        <v>-45</v>
      </c>
      <c r="AI161" s="21">
        <f t="shared" si="63"/>
        <v>-0.02418054809242343</v>
      </c>
    </row>
    <row r="162" spans="1:35" ht="12.75" outlineLevel="1">
      <c r="A162" s="1" t="s">
        <v>485</v>
      </c>
      <c r="B162" s="16" t="s">
        <v>486</v>
      </c>
      <c r="C162" s="1" t="s">
        <v>1117</v>
      </c>
      <c r="E162" s="5">
        <v>79349.2</v>
      </c>
      <c r="G162" s="5">
        <v>80039.51</v>
      </c>
      <c r="I162" s="9">
        <f t="shared" si="56"/>
        <v>-690.3099999999977</v>
      </c>
      <c r="K162" s="21">
        <f t="shared" si="57"/>
        <v>-0.008624615518011013</v>
      </c>
      <c r="M162" s="9">
        <v>238244.21</v>
      </c>
      <c r="O162" s="9">
        <v>266579.49</v>
      </c>
      <c r="Q162" s="9">
        <f t="shared" si="58"/>
        <v>-28335.28</v>
      </c>
      <c r="S162" s="21">
        <f t="shared" si="59"/>
        <v>-0.10629204819920693</v>
      </c>
      <c r="U162" s="9">
        <v>515830.46</v>
      </c>
      <c r="W162" s="9">
        <v>660761.4500000001</v>
      </c>
      <c r="Y162" s="9">
        <f t="shared" si="60"/>
        <v>-144930.99000000005</v>
      </c>
      <c r="AA162" s="21">
        <f t="shared" si="61"/>
        <v>-0.21933935461882656</v>
      </c>
      <c r="AC162" s="9">
        <v>1038409.65</v>
      </c>
      <c r="AE162" s="9">
        <v>1546683.4900000002</v>
      </c>
      <c r="AG162" s="9">
        <f t="shared" si="62"/>
        <v>-508273.8400000002</v>
      </c>
      <c r="AI162" s="21">
        <f t="shared" si="63"/>
        <v>-0.3286217531164053</v>
      </c>
    </row>
    <row r="163" spans="1:35" ht="12.75" outlineLevel="1">
      <c r="A163" s="1" t="s">
        <v>487</v>
      </c>
      <c r="B163" s="16" t="s">
        <v>488</v>
      </c>
      <c r="C163" s="1" t="s">
        <v>1118</v>
      </c>
      <c r="E163" s="5">
        <v>105065.28</v>
      </c>
      <c r="G163" s="5">
        <v>97185.06</v>
      </c>
      <c r="I163" s="9">
        <f t="shared" si="56"/>
        <v>7880.220000000001</v>
      </c>
      <c r="K163" s="21">
        <f t="shared" si="57"/>
        <v>0.08108468523865707</v>
      </c>
      <c r="M163" s="9">
        <v>274110.5</v>
      </c>
      <c r="O163" s="9">
        <v>253718.43</v>
      </c>
      <c r="Q163" s="9">
        <f t="shared" si="58"/>
        <v>20392.070000000007</v>
      </c>
      <c r="S163" s="21">
        <f t="shared" si="59"/>
        <v>0.08037283692792836</v>
      </c>
      <c r="U163" s="9">
        <v>624575.33</v>
      </c>
      <c r="W163" s="9">
        <v>580576.74</v>
      </c>
      <c r="Y163" s="9">
        <f t="shared" si="60"/>
        <v>43998.58999999997</v>
      </c>
      <c r="AA163" s="21">
        <f t="shared" si="61"/>
        <v>0.07578427961133953</v>
      </c>
      <c r="AC163" s="9">
        <v>1186128.29</v>
      </c>
      <c r="AE163" s="9">
        <v>1250110.95</v>
      </c>
      <c r="AG163" s="9">
        <f t="shared" si="62"/>
        <v>-63982.659999999916</v>
      </c>
      <c r="AI163" s="21">
        <f t="shared" si="63"/>
        <v>-0.05118158512250446</v>
      </c>
    </row>
    <row r="164" spans="1:35" ht="12.75" outlineLevel="1">
      <c r="A164" s="1" t="s">
        <v>489</v>
      </c>
      <c r="B164" s="16" t="s">
        <v>490</v>
      </c>
      <c r="C164" s="1" t="s">
        <v>1119</v>
      </c>
      <c r="E164" s="5">
        <v>391238.59</v>
      </c>
      <c r="G164" s="5">
        <v>376265.84</v>
      </c>
      <c r="I164" s="9">
        <f t="shared" si="56"/>
        <v>14972.75</v>
      </c>
      <c r="K164" s="21">
        <f t="shared" si="57"/>
        <v>0.03979300911291867</v>
      </c>
      <c r="M164" s="9">
        <v>1179464.92</v>
      </c>
      <c r="O164" s="9">
        <v>1103345.4</v>
      </c>
      <c r="Q164" s="9">
        <f t="shared" si="58"/>
        <v>76119.52000000002</v>
      </c>
      <c r="S164" s="21">
        <f t="shared" si="59"/>
        <v>0.06898974700035004</v>
      </c>
      <c r="U164" s="9">
        <v>2271254.25</v>
      </c>
      <c r="W164" s="9">
        <v>2561972.85</v>
      </c>
      <c r="Y164" s="9">
        <f t="shared" si="60"/>
        <v>-290718.6000000001</v>
      </c>
      <c r="AA164" s="21">
        <f t="shared" si="61"/>
        <v>-0.11347450461857943</v>
      </c>
      <c r="AC164" s="9">
        <v>4635914.92</v>
      </c>
      <c r="AE164" s="9">
        <v>5484034.382999999</v>
      </c>
      <c r="AG164" s="9">
        <f t="shared" si="62"/>
        <v>-848119.4629999995</v>
      </c>
      <c r="AI164" s="21">
        <f t="shared" si="63"/>
        <v>-0.1546524700189867</v>
      </c>
    </row>
    <row r="165" spans="1:35" ht="12.75" outlineLevel="1">
      <c r="A165" s="1" t="s">
        <v>491</v>
      </c>
      <c r="B165" s="16" t="s">
        <v>492</v>
      </c>
      <c r="C165" s="1" t="s">
        <v>1120</v>
      </c>
      <c r="E165" s="5">
        <v>0</v>
      </c>
      <c r="G165" s="5">
        <v>0</v>
      </c>
      <c r="I165" s="9">
        <f t="shared" si="56"/>
        <v>0</v>
      </c>
      <c r="K165" s="21">
        <f t="shared" si="57"/>
        <v>0</v>
      </c>
      <c r="M165" s="9">
        <v>0</v>
      </c>
      <c r="O165" s="9">
        <v>0</v>
      </c>
      <c r="Q165" s="9">
        <f t="shared" si="58"/>
        <v>0</v>
      </c>
      <c r="S165" s="21">
        <f t="shared" si="59"/>
        <v>0</v>
      </c>
      <c r="U165" s="9">
        <v>51934.36</v>
      </c>
      <c r="W165" s="9">
        <v>20220.7</v>
      </c>
      <c r="Y165" s="9">
        <f t="shared" si="60"/>
        <v>31713.66</v>
      </c>
      <c r="AA165" s="21">
        <f t="shared" si="61"/>
        <v>1.5683759711582685</v>
      </c>
      <c r="AC165" s="9">
        <v>51934.36</v>
      </c>
      <c r="AE165" s="9">
        <v>20220.7</v>
      </c>
      <c r="AG165" s="9">
        <f t="shared" si="62"/>
        <v>31713.66</v>
      </c>
      <c r="AI165" s="21">
        <f t="shared" si="63"/>
        <v>1.5683759711582685</v>
      </c>
    </row>
    <row r="166" spans="1:35" ht="12.75" outlineLevel="1">
      <c r="A166" s="1" t="s">
        <v>493</v>
      </c>
      <c r="B166" s="16" t="s">
        <v>494</v>
      </c>
      <c r="C166" s="1" t="s">
        <v>1121</v>
      </c>
      <c r="E166" s="5">
        <v>71133.88</v>
      </c>
      <c r="G166" s="5">
        <v>83515.32</v>
      </c>
      <c r="I166" s="9">
        <f t="shared" si="56"/>
        <v>-12381.440000000002</v>
      </c>
      <c r="K166" s="21">
        <f t="shared" si="57"/>
        <v>-0.1482535180371697</v>
      </c>
      <c r="M166" s="9">
        <v>155710.54</v>
      </c>
      <c r="O166" s="9">
        <v>352534.04</v>
      </c>
      <c r="Q166" s="9">
        <f t="shared" si="58"/>
        <v>-196823.49999999997</v>
      </c>
      <c r="S166" s="21">
        <f t="shared" si="59"/>
        <v>-0.5583106244151628</v>
      </c>
      <c r="U166" s="9">
        <v>376759.2</v>
      </c>
      <c r="W166" s="9">
        <v>800019.74</v>
      </c>
      <c r="Y166" s="9">
        <f t="shared" si="60"/>
        <v>-423260.54</v>
      </c>
      <c r="AA166" s="21">
        <f t="shared" si="61"/>
        <v>-0.5290626203798421</v>
      </c>
      <c r="AC166" s="9">
        <v>956980.04</v>
      </c>
      <c r="AE166" s="9">
        <v>1844699.467</v>
      </c>
      <c r="AG166" s="9">
        <f t="shared" si="62"/>
        <v>-887719.4269999999</v>
      </c>
      <c r="AI166" s="21">
        <f t="shared" si="63"/>
        <v>-0.48122712825611713</v>
      </c>
    </row>
    <row r="167" spans="1:35" ht="12.75" outlineLevel="1">
      <c r="A167" s="1" t="s">
        <v>495</v>
      </c>
      <c r="B167" s="16" t="s">
        <v>496</v>
      </c>
      <c r="C167" s="1" t="s">
        <v>1122</v>
      </c>
      <c r="E167" s="5">
        <v>0</v>
      </c>
      <c r="G167" s="5">
        <v>-4.21</v>
      </c>
      <c r="I167" s="9">
        <f t="shared" si="56"/>
        <v>4.21</v>
      </c>
      <c r="K167" s="21" t="str">
        <f t="shared" si="57"/>
        <v>N.M.</v>
      </c>
      <c r="M167" s="9">
        <v>0</v>
      </c>
      <c r="O167" s="9">
        <v>3.02</v>
      </c>
      <c r="Q167" s="9">
        <f t="shared" si="58"/>
        <v>-3.02</v>
      </c>
      <c r="S167" s="21" t="str">
        <f t="shared" si="59"/>
        <v>N.M.</v>
      </c>
      <c r="U167" s="9">
        <v>0</v>
      </c>
      <c r="W167" s="9">
        <v>4.37</v>
      </c>
      <c r="Y167" s="9">
        <f t="shared" si="60"/>
        <v>-4.37</v>
      </c>
      <c r="AA167" s="21" t="str">
        <f t="shared" si="61"/>
        <v>N.M.</v>
      </c>
      <c r="AC167" s="9">
        <v>-4.37</v>
      </c>
      <c r="AE167" s="9">
        <v>4.37</v>
      </c>
      <c r="AG167" s="9">
        <f t="shared" si="62"/>
        <v>-8.74</v>
      </c>
      <c r="AI167" s="21">
        <f t="shared" si="63"/>
        <v>-2</v>
      </c>
    </row>
    <row r="168" spans="1:35" ht="12.75" outlineLevel="1">
      <c r="A168" s="1" t="s">
        <v>497</v>
      </c>
      <c r="B168" s="16" t="s">
        <v>498</v>
      </c>
      <c r="C168" s="1" t="s">
        <v>1123</v>
      </c>
      <c r="E168" s="5">
        <v>399858.34</v>
      </c>
      <c r="G168" s="5">
        <v>273223.64</v>
      </c>
      <c r="I168" s="9">
        <f t="shared" si="56"/>
        <v>126634.70000000001</v>
      </c>
      <c r="K168" s="21">
        <f t="shared" si="57"/>
        <v>0.4634836868434957</v>
      </c>
      <c r="M168" s="9">
        <v>861013.56</v>
      </c>
      <c r="O168" s="9">
        <v>799719.49</v>
      </c>
      <c r="Q168" s="9">
        <f t="shared" si="58"/>
        <v>61294.070000000065</v>
      </c>
      <c r="S168" s="21">
        <f t="shared" si="59"/>
        <v>0.07664446192251743</v>
      </c>
      <c r="U168" s="9">
        <v>2010846.55</v>
      </c>
      <c r="W168" s="9">
        <v>1833129.51</v>
      </c>
      <c r="Y168" s="9">
        <f t="shared" si="60"/>
        <v>177717.04000000004</v>
      </c>
      <c r="AA168" s="21">
        <f t="shared" si="61"/>
        <v>0.09694734552606708</v>
      </c>
      <c r="AC168" s="9">
        <v>3542443.33</v>
      </c>
      <c r="AE168" s="9">
        <v>4000796.9000000004</v>
      </c>
      <c r="AG168" s="9">
        <f t="shared" si="62"/>
        <v>-458353.5700000003</v>
      </c>
      <c r="AI168" s="21">
        <f t="shared" si="63"/>
        <v>-0.11456556817468046</v>
      </c>
    </row>
    <row r="169" spans="1:35" ht="12.75" outlineLevel="1">
      <c r="A169" s="1" t="s">
        <v>499</v>
      </c>
      <c r="B169" s="16" t="s">
        <v>500</v>
      </c>
      <c r="C169" s="1" t="s">
        <v>1124</v>
      </c>
      <c r="E169" s="5">
        <v>0</v>
      </c>
      <c r="G169" s="5">
        <v>22.62</v>
      </c>
      <c r="I169" s="9">
        <f t="shared" si="56"/>
        <v>-22.62</v>
      </c>
      <c r="K169" s="21" t="str">
        <f t="shared" si="57"/>
        <v>N.M.</v>
      </c>
      <c r="M169" s="9">
        <v>0</v>
      </c>
      <c r="O169" s="9">
        <v>24.66</v>
      </c>
      <c r="Q169" s="9">
        <f t="shared" si="58"/>
        <v>-24.66</v>
      </c>
      <c r="S169" s="21" t="str">
        <f t="shared" si="59"/>
        <v>N.M.</v>
      </c>
      <c r="U169" s="9">
        <v>0</v>
      </c>
      <c r="W169" s="9">
        <v>8.41</v>
      </c>
      <c r="Y169" s="9">
        <f t="shared" si="60"/>
        <v>-8.41</v>
      </c>
      <c r="AA169" s="21" t="str">
        <f t="shared" si="61"/>
        <v>N.M.</v>
      </c>
      <c r="AC169" s="9">
        <v>-8.41</v>
      </c>
      <c r="AE169" s="9">
        <v>28.71</v>
      </c>
      <c r="AG169" s="9">
        <f t="shared" si="62"/>
        <v>-37.120000000000005</v>
      </c>
      <c r="AI169" s="21">
        <f t="shared" si="63"/>
        <v>-1.292929292929293</v>
      </c>
    </row>
    <row r="170" spans="1:35" ht="12.75" outlineLevel="1">
      <c r="A170" s="1" t="s">
        <v>501</v>
      </c>
      <c r="B170" s="16" t="s">
        <v>502</v>
      </c>
      <c r="C170" s="1" t="s">
        <v>1125</v>
      </c>
      <c r="E170" s="5">
        <v>-1.35</v>
      </c>
      <c r="G170" s="5">
        <v>0</v>
      </c>
      <c r="I170" s="9">
        <f t="shared" si="56"/>
        <v>-1.35</v>
      </c>
      <c r="K170" s="21" t="str">
        <f t="shared" si="57"/>
        <v>N.M.</v>
      </c>
      <c r="M170" s="9">
        <v>-4.24</v>
      </c>
      <c r="O170" s="9">
        <v>0</v>
      </c>
      <c r="Q170" s="9">
        <f t="shared" si="58"/>
        <v>-4.24</v>
      </c>
      <c r="S170" s="21" t="str">
        <f t="shared" si="59"/>
        <v>N.M.</v>
      </c>
      <c r="U170" s="9">
        <v>0</v>
      </c>
      <c r="W170" s="9">
        <v>0</v>
      </c>
      <c r="Y170" s="9">
        <f t="shared" si="60"/>
        <v>0</v>
      </c>
      <c r="AA170" s="21">
        <f t="shared" si="61"/>
        <v>0</v>
      </c>
      <c r="AC170" s="9">
        <v>0</v>
      </c>
      <c r="AE170" s="9">
        <v>0</v>
      </c>
      <c r="AG170" s="9">
        <f t="shared" si="62"/>
        <v>0</v>
      </c>
      <c r="AI170" s="21">
        <f t="shared" si="63"/>
        <v>0</v>
      </c>
    </row>
    <row r="171" spans="1:35" ht="12.75" outlineLevel="1">
      <c r="A171" s="1" t="s">
        <v>503</v>
      </c>
      <c r="B171" s="16" t="s">
        <v>504</v>
      </c>
      <c r="C171" s="1" t="s">
        <v>1126</v>
      </c>
      <c r="E171" s="5">
        <v>-25.150000000000002</v>
      </c>
      <c r="G171" s="5">
        <v>0</v>
      </c>
      <c r="I171" s="9">
        <f t="shared" si="56"/>
        <v>-25.150000000000002</v>
      </c>
      <c r="K171" s="21" t="str">
        <f t="shared" si="57"/>
        <v>N.M.</v>
      </c>
      <c r="M171" s="9">
        <v>-24.05</v>
      </c>
      <c r="O171" s="9">
        <v>0</v>
      </c>
      <c r="Q171" s="9">
        <f t="shared" si="58"/>
        <v>-24.05</v>
      </c>
      <c r="S171" s="21" t="str">
        <f t="shared" si="59"/>
        <v>N.M.</v>
      </c>
      <c r="U171" s="9">
        <v>144.67000000000002</v>
      </c>
      <c r="W171" s="9">
        <v>0</v>
      </c>
      <c r="Y171" s="9">
        <f t="shared" si="60"/>
        <v>144.67000000000002</v>
      </c>
      <c r="AA171" s="21" t="str">
        <f t="shared" si="61"/>
        <v>N.M.</v>
      </c>
      <c r="AC171" s="9">
        <v>167.94000000000003</v>
      </c>
      <c r="AE171" s="9">
        <v>0</v>
      </c>
      <c r="AG171" s="9">
        <f t="shared" si="62"/>
        <v>167.94000000000003</v>
      </c>
      <c r="AI171" s="21" t="str">
        <f t="shared" si="63"/>
        <v>N.M.</v>
      </c>
    </row>
    <row r="172" spans="1:35" ht="12.75" outlineLevel="1">
      <c r="A172" s="1" t="s">
        <v>505</v>
      </c>
      <c r="B172" s="16" t="s">
        <v>506</v>
      </c>
      <c r="C172" s="1" t="s">
        <v>1127</v>
      </c>
      <c r="E172" s="5">
        <v>2299.7400000000002</v>
      </c>
      <c r="G172" s="5">
        <v>11304.6</v>
      </c>
      <c r="I172" s="9">
        <f t="shared" si="56"/>
        <v>-9004.86</v>
      </c>
      <c r="K172" s="21">
        <f t="shared" si="57"/>
        <v>-0.7965659996815456</v>
      </c>
      <c r="M172" s="9">
        <v>7050.99</v>
      </c>
      <c r="O172" s="9">
        <v>27091.37</v>
      </c>
      <c r="Q172" s="9">
        <f t="shared" si="58"/>
        <v>-20040.379999999997</v>
      </c>
      <c r="S172" s="21">
        <f t="shared" si="59"/>
        <v>-0.7397329850797504</v>
      </c>
      <c r="U172" s="9">
        <v>16589.11</v>
      </c>
      <c r="W172" s="9">
        <v>52324.64</v>
      </c>
      <c r="Y172" s="9">
        <f t="shared" si="60"/>
        <v>-35735.53</v>
      </c>
      <c r="AA172" s="21">
        <f t="shared" si="61"/>
        <v>-0.6829579716171961</v>
      </c>
      <c r="AC172" s="9">
        <v>61245.89</v>
      </c>
      <c r="AE172" s="9">
        <v>93192.89600000001</v>
      </c>
      <c r="AG172" s="9">
        <f t="shared" si="62"/>
        <v>-31947.00600000001</v>
      </c>
      <c r="AI172" s="21">
        <f t="shared" si="63"/>
        <v>-0.34280516403310407</v>
      </c>
    </row>
    <row r="173" spans="1:35" ht="12.75" outlineLevel="1">
      <c r="A173" s="1" t="s">
        <v>507</v>
      </c>
      <c r="B173" s="16" t="s">
        <v>508</v>
      </c>
      <c r="C173" s="1" t="s">
        <v>1128</v>
      </c>
      <c r="E173" s="5">
        <v>4059531.04</v>
      </c>
      <c r="G173" s="5">
        <v>344635.01</v>
      </c>
      <c r="I173" s="9">
        <f t="shared" si="56"/>
        <v>3714896.0300000003</v>
      </c>
      <c r="K173" s="21" t="str">
        <f t="shared" si="57"/>
        <v>N.M.</v>
      </c>
      <c r="M173" s="9">
        <v>4679473.09</v>
      </c>
      <c r="O173" s="9">
        <v>833864.36</v>
      </c>
      <c r="Q173" s="9">
        <f t="shared" si="58"/>
        <v>3845608.73</v>
      </c>
      <c r="S173" s="21">
        <f t="shared" si="59"/>
        <v>4.611791694754768</v>
      </c>
      <c r="U173" s="9">
        <v>5807309.86</v>
      </c>
      <c r="W173" s="9">
        <v>931682.962</v>
      </c>
      <c r="Y173" s="9">
        <f t="shared" si="60"/>
        <v>4875626.898</v>
      </c>
      <c r="AA173" s="21">
        <f t="shared" si="61"/>
        <v>5.233139487206808</v>
      </c>
      <c r="AC173" s="9">
        <v>8110471.039000001</v>
      </c>
      <c r="AE173" s="9">
        <v>5142663.262</v>
      </c>
      <c r="AG173" s="9">
        <f t="shared" si="62"/>
        <v>2967807.7770000007</v>
      </c>
      <c r="AI173" s="21">
        <f t="shared" si="63"/>
        <v>0.5770954903716192</v>
      </c>
    </row>
    <row r="174" spans="1:35" ht="12.75" outlineLevel="1">
      <c r="A174" s="1" t="s">
        <v>509</v>
      </c>
      <c r="B174" s="16" t="s">
        <v>510</v>
      </c>
      <c r="C174" s="1" t="s">
        <v>1129</v>
      </c>
      <c r="E174" s="5">
        <v>8726</v>
      </c>
      <c r="G174" s="5">
        <v>290</v>
      </c>
      <c r="I174" s="9">
        <f t="shared" si="56"/>
        <v>8436</v>
      </c>
      <c r="K174" s="21" t="str">
        <f t="shared" si="57"/>
        <v>N.M.</v>
      </c>
      <c r="M174" s="9">
        <v>9630</v>
      </c>
      <c r="O174" s="9">
        <v>1268</v>
      </c>
      <c r="Q174" s="9">
        <f t="shared" si="58"/>
        <v>8362</v>
      </c>
      <c r="S174" s="21">
        <f t="shared" si="59"/>
        <v>6.594637223974764</v>
      </c>
      <c r="U174" s="9">
        <v>12806</v>
      </c>
      <c r="W174" s="9">
        <v>3987</v>
      </c>
      <c r="Y174" s="9">
        <f t="shared" si="60"/>
        <v>8819</v>
      </c>
      <c r="AA174" s="21">
        <f t="shared" si="61"/>
        <v>2.2119388011035865</v>
      </c>
      <c r="AC174" s="9">
        <v>16271</v>
      </c>
      <c r="AE174" s="9">
        <v>6090</v>
      </c>
      <c r="AG174" s="9">
        <f t="shared" si="62"/>
        <v>10181</v>
      </c>
      <c r="AI174" s="21">
        <f t="shared" si="63"/>
        <v>1.6717569786535305</v>
      </c>
    </row>
    <row r="175" spans="1:35" ht="12.75" outlineLevel="1">
      <c r="A175" s="1" t="s">
        <v>511</v>
      </c>
      <c r="B175" s="16" t="s">
        <v>512</v>
      </c>
      <c r="C175" s="1" t="s">
        <v>1130</v>
      </c>
      <c r="E175" s="5">
        <v>0</v>
      </c>
      <c r="G175" s="5">
        <v>-10024.78</v>
      </c>
      <c r="I175" s="9">
        <f t="shared" si="56"/>
        <v>10024.78</v>
      </c>
      <c r="K175" s="21" t="str">
        <f t="shared" si="57"/>
        <v>N.M.</v>
      </c>
      <c r="M175" s="9">
        <v>-10738.15</v>
      </c>
      <c r="O175" s="9">
        <v>-35455.200000000004</v>
      </c>
      <c r="Q175" s="9">
        <f t="shared" si="58"/>
        <v>24717.050000000003</v>
      </c>
      <c r="S175" s="21">
        <f t="shared" si="59"/>
        <v>0.6971346939235994</v>
      </c>
      <c r="U175" s="9">
        <v>-14364.16</v>
      </c>
      <c r="W175" s="9">
        <v>-37082.89</v>
      </c>
      <c r="Y175" s="9">
        <f t="shared" si="60"/>
        <v>22718.73</v>
      </c>
      <c r="AA175" s="21">
        <f t="shared" si="61"/>
        <v>0.6126472343444646</v>
      </c>
      <c r="AC175" s="9">
        <v>-17737.47</v>
      </c>
      <c r="AE175" s="9">
        <v>-114726.63</v>
      </c>
      <c r="AG175" s="9">
        <f t="shared" si="62"/>
        <v>96989.16</v>
      </c>
      <c r="AI175" s="21">
        <f t="shared" si="63"/>
        <v>0.8453936108817979</v>
      </c>
    </row>
    <row r="176" spans="1:35" ht="12.75" outlineLevel="1">
      <c r="A176" s="1" t="s">
        <v>513</v>
      </c>
      <c r="B176" s="16" t="s">
        <v>514</v>
      </c>
      <c r="C176" s="1" t="s">
        <v>1131</v>
      </c>
      <c r="E176" s="5">
        <v>1212.92</v>
      </c>
      <c r="G176" s="5">
        <v>0</v>
      </c>
      <c r="I176" s="9">
        <f t="shared" si="56"/>
        <v>1212.92</v>
      </c>
      <c r="K176" s="21" t="str">
        <f t="shared" si="57"/>
        <v>N.M.</v>
      </c>
      <c r="M176" s="9">
        <v>1212.92</v>
      </c>
      <c r="O176" s="9">
        <v>0</v>
      </c>
      <c r="Q176" s="9">
        <f t="shared" si="58"/>
        <v>1212.92</v>
      </c>
      <c r="S176" s="21" t="str">
        <f t="shared" si="59"/>
        <v>N.M.</v>
      </c>
      <c r="U176" s="9">
        <v>1212.92</v>
      </c>
      <c r="W176" s="9">
        <v>26.650000000000002</v>
      </c>
      <c r="Y176" s="9">
        <f t="shared" si="60"/>
        <v>1186.27</v>
      </c>
      <c r="AA176" s="21" t="str">
        <f t="shared" si="61"/>
        <v>N.M.</v>
      </c>
      <c r="AC176" s="9">
        <v>3470.26</v>
      </c>
      <c r="AE176" s="9">
        <v>17214.97</v>
      </c>
      <c r="AG176" s="9">
        <f t="shared" si="62"/>
        <v>-13744.710000000001</v>
      </c>
      <c r="AI176" s="21">
        <f t="shared" si="63"/>
        <v>-0.7984161459473934</v>
      </c>
    </row>
    <row r="177" spans="1:35" ht="12.75" outlineLevel="1">
      <c r="A177" s="1" t="s">
        <v>515</v>
      </c>
      <c r="B177" s="16" t="s">
        <v>516</v>
      </c>
      <c r="C177" s="1" t="s">
        <v>1132</v>
      </c>
      <c r="E177" s="5">
        <v>0</v>
      </c>
      <c r="G177" s="5">
        <v>28.17</v>
      </c>
      <c r="I177" s="9">
        <f t="shared" si="56"/>
        <v>-28.17</v>
      </c>
      <c r="K177" s="21" t="str">
        <f t="shared" si="57"/>
        <v>N.M.</v>
      </c>
      <c r="M177" s="9">
        <v>0</v>
      </c>
      <c r="O177" s="9">
        <v>50.17</v>
      </c>
      <c r="Q177" s="9">
        <f t="shared" si="58"/>
        <v>-50.17</v>
      </c>
      <c r="S177" s="21" t="str">
        <f t="shared" si="59"/>
        <v>N.M.</v>
      </c>
      <c r="U177" s="9">
        <v>-4.5200000000000005</v>
      </c>
      <c r="W177" s="9">
        <v>76.61</v>
      </c>
      <c r="Y177" s="9">
        <f t="shared" si="60"/>
        <v>-81.13</v>
      </c>
      <c r="AA177" s="21">
        <f t="shared" si="61"/>
        <v>-1.0590001305312622</v>
      </c>
      <c r="AC177" s="9">
        <v>-76.61</v>
      </c>
      <c r="AE177" s="9">
        <v>76.61</v>
      </c>
      <c r="AG177" s="9">
        <f t="shared" si="62"/>
        <v>-153.22</v>
      </c>
      <c r="AI177" s="21">
        <f t="shared" si="63"/>
        <v>-2</v>
      </c>
    </row>
    <row r="178" spans="1:35" ht="12.75" outlineLevel="1">
      <c r="A178" s="1" t="s">
        <v>517</v>
      </c>
      <c r="B178" s="16" t="s">
        <v>518</v>
      </c>
      <c r="C178" s="1" t="s">
        <v>1133</v>
      </c>
      <c r="E178" s="5">
        <v>301207.89</v>
      </c>
      <c r="G178" s="5">
        <v>106497.89</v>
      </c>
      <c r="I178" s="9">
        <f t="shared" si="56"/>
        <v>194710</v>
      </c>
      <c r="K178" s="21">
        <f t="shared" si="57"/>
        <v>1.8282991334382306</v>
      </c>
      <c r="M178" s="9">
        <v>488771.42</v>
      </c>
      <c r="O178" s="9">
        <v>317726.91000000003</v>
      </c>
      <c r="Q178" s="9">
        <f t="shared" si="58"/>
        <v>171044.50999999995</v>
      </c>
      <c r="S178" s="21">
        <f t="shared" si="59"/>
        <v>0.5383381281742863</v>
      </c>
      <c r="U178" s="9">
        <v>1325938.18</v>
      </c>
      <c r="W178" s="9">
        <v>669401.84</v>
      </c>
      <c r="Y178" s="9">
        <f t="shared" si="60"/>
        <v>656536.34</v>
      </c>
      <c r="AA178" s="21">
        <f t="shared" si="61"/>
        <v>0.9807806025749795</v>
      </c>
      <c r="AC178" s="9">
        <v>2464223.29</v>
      </c>
      <c r="AE178" s="9">
        <v>1527170.4</v>
      </c>
      <c r="AG178" s="9">
        <f t="shared" si="62"/>
        <v>937052.8900000001</v>
      </c>
      <c r="AI178" s="21">
        <f t="shared" si="63"/>
        <v>0.6135876454912956</v>
      </c>
    </row>
    <row r="179" spans="1:35" ht="12.75" outlineLevel="1">
      <c r="A179" s="1" t="s">
        <v>519</v>
      </c>
      <c r="B179" s="16" t="s">
        <v>520</v>
      </c>
      <c r="C179" s="1" t="s">
        <v>1134</v>
      </c>
      <c r="E179" s="5">
        <v>0</v>
      </c>
      <c r="G179" s="5">
        <v>0</v>
      </c>
      <c r="I179" s="9">
        <f t="shared" si="56"/>
        <v>0</v>
      </c>
      <c r="K179" s="21">
        <f t="shared" si="57"/>
        <v>0</v>
      </c>
      <c r="M179" s="9">
        <v>0.16</v>
      </c>
      <c r="O179" s="9">
        <v>0</v>
      </c>
      <c r="Q179" s="9">
        <f t="shared" si="58"/>
        <v>0.16</v>
      </c>
      <c r="S179" s="21" t="str">
        <f t="shared" si="59"/>
        <v>N.M.</v>
      </c>
      <c r="U179" s="9">
        <v>0.16</v>
      </c>
      <c r="W179" s="9">
        <v>0</v>
      </c>
      <c r="Y179" s="9">
        <f t="shared" si="60"/>
        <v>0.16</v>
      </c>
      <c r="AA179" s="21" t="str">
        <f t="shared" si="61"/>
        <v>N.M.</v>
      </c>
      <c r="AC179" s="9">
        <v>0.16</v>
      </c>
      <c r="AE179" s="9">
        <v>0</v>
      </c>
      <c r="AG179" s="9">
        <f t="shared" si="62"/>
        <v>0.16</v>
      </c>
      <c r="AI179" s="21" t="str">
        <f t="shared" si="63"/>
        <v>N.M.</v>
      </c>
    </row>
    <row r="180" spans="1:35" ht="12.75" outlineLevel="1">
      <c r="A180" s="1" t="s">
        <v>521</v>
      </c>
      <c r="B180" s="16" t="s">
        <v>522</v>
      </c>
      <c r="C180" s="1" t="s">
        <v>1135</v>
      </c>
      <c r="E180" s="5">
        <v>0</v>
      </c>
      <c r="G180" s="5">
        <v>0</v>
      </c>
      <c r="I180" s="9">
        <f t="shared" si="56"/>
        <v>0</v>
      </c>
      <c r="K180" s="21">
        <f t="shared" si="57"/>
        <v>0</v>
      </c>
      <c r="M180" s="9">
        <v>0</v>
      </c>
      <c r="O180" s="9">
        <v>0</v>
      </c>
      <c r="Q180" s="9">
        <f t="shared" si="58"/>
        <v>0</v>
      </c>
      <c r="S180" s="21">
        <f t="shared" si="59"/>
        <v>0</v>
      </c>
      <c r="U180" s="9">
        <v>0</v>
      </c>
      <c r="W180" s="9">
        <v>0</v>
      </c>
      <c r="Y180" s="9">
        <f t="shared" si="60"/>
        <v>0</v>
      </c>
      <c r="AA180" s="21">
        <f t="shared" si="61"/>
        <v>0</v>
      </c>
      <c r="AC180" s="9">
        <v>0</v>
      </c>
      <c r="AE180" s="9">
        <v>-2586.55</v>
      </c>
      <c r="AG180" s="9">
        <f t="shared" si="62"/>
        <v>2586.55</v>
      </c>
      <c r="AI180" s="21" t="str">
        <f t="shared" si="63"/>
        <v>N.M.</v>
      </c>
    </row>
    <row r="181" spans="1:35" ht="12.75" outlineLevel="1">
      <c r="A181" s="1" t="s">
        <v>523</v>
      </c>
      <c r="B181" s="16" t="s">
        <v>524</v>
      </c>
      <c r="C181" s="1" t="s">
        <v>1136</v>
      </c>
      <c r="E181" s="5">
        <v>1881.06</v>
      </c>
      <c r="G181" s="5">
        <v>18287.170000000002</v>
      </c>
      <c r="I181" s="9">
        <f t="shared" si="56"/>
        <v>-16406.11</v>
      </c>
      <c r="K181" s="21">
        <f t="shared" si="57"/>
        <v>-0.8971377200518177</v>
      </c>
      <c r="M181" s="9">
        <v>3748.94</v>
      </c>
      <c r="O181" s="9">
        <v>18287.170000000002</v>
      </c>
      <c r="Q181" s="9">
        <f t="shared" si="58"/>
        <v>-14538.230000000001</v>
      </c>
      <c r="S181" s="21">
        <f t="shared" si="59"/>
        <v>-0.7949961639772584</v>
      </c>
      <c r="U181" s="9">
        <v>-3883.36</v>
      </c>
      <c r="W181" s="9">
        <v>18287.170000000002</v>
      </c>
      <c r="Y181" s="9">
        <f t="shared" si="60"/>
        <v>-22170.530000000002</v>
      </c>
      <c r="AA181" s="21">
        <f t="shared" si="61"/>
        <v>-1.2123543446033476</v>
      </c>
      <c r="AC181" s="9">
        <v>496724.77</v>
      </c>
      <c r="AE181" s="9">
        <v>18287.170000000002</v>
      </c>
      <c r="AG181" s="9">
        <f t="shared" si="62"/>
        <v>478437.60000000003</v>
      </c>
      <c r="AI181" s="21" t="str">
        <f t="shared" si="63"/>
        <v>N.M.</v>
      </c>
    </row>
    <row r="182" spans="1:35" ht="12.75" outlineLevel="1">
      <c r="A182" s="1" t="s">
        <v>525</v>
      </c>
      <c r="B182" s="16" t="s">
        <v>526</v>
      </c>
      <c r="C182" s="1" t="s">
        <v>1137</v>
      </c>
      <c r="E182" s="5">
        <v>29927.98</v>
      </c>
      <c r="G182" s="5">
        <v>55943.22</v>
      </c>
      <c r="I182" s="9">
        <f t="shared" si="56"/>
        <v>-26015.24</v>
      </c>
      <c r="K182" s="21">
        <f t="shared" si="57"/>
        <v>-0.46502936370126713</v>
      </c>
      <c r="M182" s="9">
        <v>90201.15000000001</v>
      </c>
      <c r="O182" s="9">
        <v>108867.77</v>
      </c>
      <c r="Q182" s="9">
        <f t="shared" si="58"/>
        <v>-18666.619999999995</v>
      </c>
      <c r="S182" s="21">
        <f t="shared" si="59"/>
        <v>-0.17146139762025064</v>
      </c>
      <c r="U182" s="9">
        <v>194948.07</v>
      </c>
      <c r="W182" s="9">
        <v>206081.15</v>
      </c>
      <c r="Y182" s="9">
        <f t="shared" si="60"/>
        <v>-11133.079999999987</v>
      </c>
      <c r="AA182" s="21">
        <f t="shared" si="61"/>
        <v>-0.054022796359589356</v>
      </c>
      <c r="AC182" s="9">
        <v>409494.86</v>
      </c>
      <c r="AE182" s="9">
        <v>388902.89</v>
      </c>
      <c r="AG182" s="9">
        <f t="shared" si="62"/>
        <v>20591.969999999972</v>
      </c>
      <c r="AI182" s="21">
        <f t="shared" si="63"/>
        <v>0.05294887368926462</v>
      </c>
    </row>
    <row r="183" spans="1:35" ht="12.75" outlineLevel="1">
      <c r="A183" s="1" t="s">
        <v>527</v>
      </c>
      <c r="B183" s="16" t="s">
        <v>528</v>
      </c>
      <c r="C183" s="1" t="s">
        <v>1138</v>
      </c>
      <c r="E183" s="5">
        <v>201191.07</v>
      </c>
      <c r="G183" s="5">
        <v>213063.97</v>
      </c>
      <c r="I183" s="9">
        <f t="shared" si="56"/>
        <v>-11872.899999999994</v>
      </c>
      <c r="K183" s="21">
        <f t="shared" si="57"/>
        <v>-0.05572457886708858</v>
      </c>
      <c r="M183" s="9">
        <v>587969.99</v>
      </c>
      <c r="O183" s="9">
        <v>641999.83</v>
      </c>
      <c r="Q183" s="9">
        <f t="shared" si="58"/>
        <v>-54029.83999999997</v>
      </c>
      <c r="S183" s="21">
        <f t="shared" si="59"/>
        <v>-0.08415865156849024</v>
      </c>
      <c r="U183" s="9">
        <v>1205996.24</v>
      </c>
      <c r="W183" s="9">
        <v>1302862.42</v>
      </c>
      <c r="Y183" s="9">
        <f t="shared" si="60"/>
        <v>-96866.17999999993</v>
      </c>
      <c r="AA183" s="21">
        <f t="shared" si="61"/>
        <v>-0.07434874052165841</v>
      </c>
      <c r="AC183" s="9">
        <v>2617888.567</v>
      </c>
      <c r="AE183" s="9">
        <v>2517047.27</v>
      </c>
      <c r="AG183" s="9">
        <f t="shared" si="62"/>
        <v>100841.29699999979</v>
      </c>
      <c r="AI183" s="21">
        <f t="shared" si="63"/>
        <v>0.04006333063423151</v>
      </c>
    </row>
    <row r="184" spans="1:35" ht="12.75" outlineLevel="1">
      <c r="A184" s="1" t="s">
        <v>529</v>
      </c>
      <c r="B184" s="16" t="s">
        <v>530</v>
      </c>
      <c r="C184" s="1" t="s">
        <v>1139</v>
      </c>
      <c r="E184" s="5">
        <v>779.0600000000001</v>
      </c>
      <c r="G184" s="5">
        <v>845.3100000000001</v>
      </c>
      <c r="I184" s="9">
        <f t="shared" si="56"/>
        <v>-66.25</v>
      </c>
      <c r="K184" s="21">
        <f t="shared" si="57"/>
        <v>-0.07837361441364706</v>
      </c>
      <c r="M184" s="9">
        <v>802.4300000000001</v>
      </c>
      <c r="O184" s="9">
        <v>845.3100000000001</v>
      </c>
      <c r="Q184" s="9">
        <f t="shared" si="58"/>
        <v>-42.879999999999995</v>
      </c>
      <c r="S184" s="21">
        <f t="shared" si="59"/>
        <v>-0.050726952242372614</v>
      </c>
      <c r="U184" s="9">
        <v>7178.35</v>
      </c>
      <c r="W184" s="9">
        <v>4143.26</v>
      </c>
      <c r="Y184" s="9">
        <f t="shared" si="60"/>
        <v>3035.09</v>
      </c>
      <c r="AA184" s="21">
        <f t="shared" si="61"/>
        <v>0.7325366981555587</v>
      </c>
      <c r="AC184" s="9">
        <v>11371.66</v>
      </c>
      <c r="AE184" s="9">
        <v>5554.450000000001</v>
      </c>
      <c r="AG184" s="9">
        <f t="shared" si="62"/>
        <v>5817.209999999999</v>
      </c>
      <c r="AI184" s="21">
        <f t="shared" si="63"/>
        <v>1.0473062139365732</v>
      </c>
    </row>
    <row r="185" spans="1:35" ht="12.75" outlineLevel="1">
      <c r="A185" s="1" t="s">
        <v>531</v>
      </c>
      <c r="B185" s="16" t="s">
        <v>532</v>
      </c>
      <c r="C185" s="1" t="s">
        <v>1140</v>
      </c>
      <c r="E185" s="5">
        <v>4</v>
      </c>
      <c r="G185" s="5">
        <v>42</v>
      </c>
      <c r="I185" s="9">
        <f t="shared" si="56"/>
        <v>-38</v>
      </c>
      <c r="K185" s="21">
        <f t="shared" si="57"/>
        <v>-0.9047619047619048</v>
      </c>
      <c r="M185" s="9">
        <v>12</v>
      </c>
      <c r="O185" s="9">
        <v>116</v>
      </c>
      <c r="Q185" s="9">
        <f t="shared" si="58"/>
        <v>-104</v>
      </c>
      <c r="S185" s="21">
        <f t="shared" si="59"/>
        <v>-0.896551724137931</v>
      </c>
      <c r="U185" s="9">
        <v>28</v>
      </c>
      <c r="W185" s="9">
        <v>244.68</v>
      </c>
      <c r="Y185" s="9">
        <f t="shared" si="60"/>
        <v>-216.68</v>
      </c>
      <c r="AA185" s="21">
        <f t="shared" si="61"/>
        <v>-0.8855648193558934</v>
      </c>
      <c r="AC185" s="9">
        <v>244</v>
      </c>
      <c r="AE185" s="9">
        <v>304.18</v>
      </c>
      <c r="AG185" s="9">
        <f t="shared" si="62"/>
        <v>-60.18000000000001</v>
      </c>
      <c r="AI185" s="21">
        <f t="shared" si="63"/>
        <v>-0.19784338220790323</v>
      </c>
    </row>
    <row r="186" spans="1:35" ht="12.75" outlineLevel="1">
      <c r="A186" s="1" t="s">
        <v>533</v>
      </c>
      <c r="B186" s="16" t="s">
        <v>534</v>
      </c>
      <c r="C186" s="1" t="s">
        <v>1119</v>
      </c>
      <c r="E186" s="5">
        <v>42861.17</v>
      </c>
      <c r="G186" s="5">
        <v>46631.22</v>
      </c>
      <c r="I186" s="9">
        <f t="shared" si="56"/>
        <v>-3770.050000000003</v>
      </c>
      <c r="K186" s="21">
        <f t="shared" si="57"/>
        <v>-0.08084819569378633</v>
      </c>
      <c r="M186" s="9">
        <v>141989.19</v>
      </c>
      <c r="O186" s="9">
        <v>131484.61000000002</v>
      </c>
      <c r="Q186" s="9">
        <f t="shared" si="58"/>
        <v>10504.579999999987</v>
      </c>
      <c r="S186" s="21">
        <f t="shared" si="59"/>
        <v>0.07989208775080206</v>
      </c>
      <c r="U186" s="9">
        <v>293281.74</v>
      </c>
      <c r="W186" s="9">
        <v>268103.34</v>
      </c>
      <c r="Y186" s="9">
        <f t="shared" si="60"/>
        <v>25178.399999999965</v>
      </c>
      <c r="AA186" s="21">
        <f t="shared" si="61"/>
        <v>0.09391304114301584</v>
      </c>
      <c r="AC186" s="9">
        <v>575005.39</v>
      </c>
      <c r="AE186" s="9">
        <v>542831.21</v>
      </c>
      <c r="AG186" s="9">
        <f t="shared" si="62"/>
        <v>32174.18000000005</v>
      </c>
      <c r="AI186" s="21">
        <f t="shared" si="63"/>
        <v>0.059271057756609194</v>
      </c>
    </row>
    <row r="187" spans="1:35" ht="12.75" outlineLevel="1">
      <c r="A187" s="1" t="s">
        <v>535</v>
      </c>
      <c r="B187" s="16" t="s">
        <v>536</v>
      </c>
      <c r="C187" s="1" t="s">
        <v>1141</v>
      </c>
      <c r="E187" s="5">
        <v>650.7</v>
      </c>
      <c r="G187" s="5">
        <v>320.55</v>
      </c>
      <c r="I187" s="9">
        <f t="shared" si="56"/>
        <v>330.15000000000003</v>
      </c>
      <c r="K187" s="21">
        <f t="shared" si="57"/>
        <v>1.0299485259709875</v>
      </c>
      <c r="M187" s="9">
        <v>1918.26</v>
      </c>
      <c r="O187" s="9">
        <v>1127.04</v>
      </c>
      <c r="Q187" s="9">
        <f t="shared" si="58"/>
        <v>791.22</v>
      </c>
      <c r="S187" s="21">
        <f t="shared" si="59"/>
        <v>0.7020336456558773</v>
      </c>
      <c r="U187" s="9">
        <v>921.33</v>
      </c>
      <c r="W187" s="9">
        <v>1285.3600000000001</v>
      </c>
      <c r="Y187" s="9">
        <f t="shared" si="60"/>
        <v>-364.0300000000001</v>
      </c>
      <c r="AA187" s="21">
        <f t="shared" si="61"/>
        <v>-0.283212485218149</v>
      </c>
      <c r="AC187" s="9">
        <v>1656.49</v>
      </c>
      <c r="AE187" s="9">
        <v>2124.15</v>
      </c>
      <c r="AG187" s="9">
        <f t="shared" si="62"/>
        <v>-467.6600000000001</v>
      </c>
      <c r="AI187" s="21">
        <f t="shared" si="63"/>
        <v>-0.22016335946143167</v>
      </c>
    </row>
    <row r="188" spans="1:35" ht="12.75" outlineLevel="1">
      <c r="A188" s="1" t="s">
        <v>537</v>
      </c>
      <c r="B188" s="16" t="s">
        <v>538</v>
      </c>
      <c r="C188" s="1" t="s">
        <v>1142</v>
      </c>
      <c r="E188" s="5">
        <v>530.79</v>
      </c>
      <c r="G188" s="5">
        <v>521.48</v>
      </c>
      <c r="I188" s="9">
        <f t="shared" si="56"/>
        <v>9.309999999999945</v>
      </c>
      <c r="K188" s="21">
        <f t="shared" si="57"/>
        <v>0.017853033673391014</v>
      </c>
      <c r="M188" s="9">
        <v>2318.37</v>
      </c>
      <c r="O188" s="9">
        <v>1794.67</v>
      </c>
      <c r="Q188" s="9">
        <f t="shared" si="58"/>
        <v>523.6999999999998</v>
      </c>
      <c r="S188" s="21">
        <f t="shared" si="59"/>
        <v>0.2918085219009622</v>
      </c>
      <c r="U188" s="9">
        <v>5405.96</v>
      </c>
      <c r="W188" s="9">
        <v>4911.33</v>
      </c>
      <c r="Y188" s="9">
        <f t="shared" si="60"/>
        <v>494.6300000000001</v>
      </c>
      <c r="AA188" s="21">
        <f t="shared" si="61"/>
        <v>0.10071202708838545</v>
      </c>
      <c r="AC188" s="9">
        <v>10558.66</v>
      </c>
      <c r="AE188" s="9">
        <v>9753.49</v>
      </c>
      <c r="AG188" s="9">
        <f t="shared" si="62"/>
        <v>805.1700000000001</v>
      </c>
      <c r="AI188" s="21">
        <f t="shared" si="63"/>
        <v>0.08255198908288214</v>
      </c>
    </row>
    <row r="189" spans="1:35" ht="12.75" outlineLevel="1">
      <c r="A189" s="1" t="s">
        <v>539</v>
      </c>
      <c r="B189" s="16" t="s">
        <v>540</v>
      </c>
      <c r="C189" s="1" t="s">
        <v>1143</v>
      </c>
      <c r="E189" s="5">
        <v>60324.75</v>
      </c>
      <c r="G189" s="5">
        <v>51886.98</v>
      </c>
      <c r="I189" s="9">
        <f t="shared" si="56"/>
        <v>8437.769999999997</v>
      </c>
      <c r="K189" s="21">
        <f t="shared" si="57"/>
        <v>0.16261825220893558</v>
      </c>
      <c r="M189" s="9">
        <v>193498.98</v>
      </c>
      <c r="O189" s="9">
        <v>172791.94</v>
      </c>
      <c r="Q189" s="9">
        <f t="shared" si="58"/>
        <v>20707.040000000008</v>
      </c>
      <c r="S189" s="21">
        <f t="shared" si="59"/>
        <v>0.11983799707324316</v>
      </c>
      <c r="U189" s="9">
        <v>389879.83</v>
      </c>
      <c r="W189" s="9">
        <v>377418</v>
      </c>
      <c r="Y189" s="9">
        <f t="shared" si="60"/>
        <v>12461.830000000016</v>
      </c>
      <c r="AA189" s="21">
        <f t="shared" si="61"/>
        <v>0.03301864246008409</v>
      </c>
      <c r="AC189" s="9">
        <v>763035.43</v>
      </c>
      <c r="AE189" s="9">
        <v>757450.61</v>
      </c>
      <c r="AG189" s="9">
        <f t="shared" si="62"/>
        <v>5584.820000000065</v>
      </c>
      <c r="AI189" s="21">
        <f t="shared" si="63"/>
        <v>0.007373180411063456</v>
      </c>
    </row>
    <row r="190" spans="1:35" ht="12.75" outlineLevel="1">
      <c r="A190" s="1" t="s">
        <v>541</v>
      </c>
      <c r="B190" s="16" t="s">
        <v>542</v>
      </c>
      <c r="C190" s="1" t="s">
        <v>1144</v>
      </c>
      <c r="E190" s="5">
        <v>82.44</v>
      </c>
      <c r="G190" s="5">
        <v>299.29</v>
      </c>
      <c r="I190" s="9">
        <f t="shared" si="56"/>
        <v>-216.85000000000002</v>
      </c>
      <c r="K190" s="21">
        <f t="shared" si="57"/>
        <v>-0.7245480971632865</v>
      </c>
      <c r="M190" s="9">
        <v>98.82000000000001</v>
      </c>
      <c r="O190" s="9">
        <v>814.4</v>
      </c>
      <c r="Q190" s="9">
        <f t="shared" si="58"/>
        <v>-715.5799999999999</v>
      </c>
      <c r="S190" s="21">
        <f t="shared" si="59"/>
        <v>-0.8786591355599214</v>
      </c>
      <c r="U190" s="9">
        <v>187.55</v>
      </c>
      <c r="W190" s="9">
        <v>1745.81</v>
      </c>
      <c r="Y190" s="9">
        <f t="shared" si="60"/>
        <v>-1558.26</v>
      </c>
      <c r="AA190" s="21">
        <f t="shared" si="61"/>
        <v>-0.8925713565622835</v>
      </c>
      <c r="AC190" s="9">
        <v>108.16000000000001</v>
      </c>
      <c r="AE190" s="9">
        <v>1947.42</v>
      </c>
      <c r="AG190" s="9">
        <f t="shared" si="62"/>
        <v>-1839.26</v>
      </c>
      <c r="AI190" s="21">
        <f t="shared" si="63"/>
        <v>-0.9444598494418256</v>
      </c>
    </row>
    <row r="191" spans="1:35" ht="12.75" outlineLevel="1">
      <c r="A191" s="1" t="s">
        <v>543</v>
      </c>
      <c r="B191" s="16" t="s">
        <v>544</v>
      </c>
      <c r="C191" s="1" t="s">
        <v>1145</v>
      </c>
      <c r="E191" s="5">
        <v>6952.31</v>
      </c>
      <c r="G191" s="5">
        <v>6898.95</v>
      </c>
      <c r="I191" s="9">
        <f t="shared" si="56"/>
        <v>53.36000000000058</v>
      </c>
      <c r="K191" s="21">
        <f t="shared" si="57"/>
        <v>0.007734510324034901</v>
      </c>
      <c r="M191" s="9">
        <v>21393.04</v>
      </c>
      <c r="O191" s="9">
        <v>19768.45</v>
      </c>
      <c r="Q191" s="9">
        <f t="shared" si="58"/>
        <v>1624.5900000000001</v>
      </c>
      <c r="S191" s="21">
        <f t="shared" si="59"/>
        <v>0.08218094994802325</v>
      </c>
      <c r="U191" s="9">
        <v>45823.73</v>
      </c>
      <c r="W191" s="9">
        <v>43954.11</v>
      </c>
      <c r="Y191" s="9">
        <f t="shared" si="60"/>
        <v>1869.6200000000026</v>
      </c>
      <c r="AA191" s="21">
        <f t="shared" si="61"/>
        <v>0.04253572646562523</v>
      </c>
      <c r="AC191" s="9">
        <v>84171.48000000001</v>
      </c>
      <c r="AE191" s="9">
        <v>85025.86</v>
      </c>
      <c r="AG191" s="9">
        <f t="shared" si="62"/>
        <v>-854.3799999999901</v>
      </c>
      <c r="AI191" s="21">
        <f t="shared" si="63"/>
        <v>-0.010048472311835366</v>
      </c>
    </row>
    <row r="192" spans="1:35" ht="12.75" outlineLevel="1">
      <c r="A192" s="1" t="s">
        <v>545</v>
      </c>
      <c r="B192" s="16" t="s">
        <v>546</v>
      </c>
      <c r="C192" s="1" t="s">
        <v>1146</v>
      </c>
      <c r="E192" s="5">
        <v>90430.52</v>
      </c>
      <c r="G192" s="5">
        <v>76966.78</v>
      </c>
      <c r="I192" s="9">
        <f aca="true" t="shared" si="64" ref="I192:I223">+E192-G192</f>
        <v>13463.740000000005</v>
      </c>
      <c r="K192" s="21">
        <f aca="true" t="shared" si="65" ref="K192:K223">IF(G192&lt;0,IF(I192=0,0,IF(OR(G192=0,E192=0),"N.M.",IF(ABS(I192/G192)&gt;=10,"N.M.",I192/(-G192)))),IF(I192=0,0,IF(OR(G192=0,E192=0),"N.M.",IF(ABS(I192/G192)&gt;=10,"N.M.",I192/G192))))</f>
        <v>0.1749292357040272</v>
      </c>
      <c r="M192" s="9">
        <v>270014.81</v>
      </c>
      <c r="O192" s="9">
        <v>222489.93</v>
      </c>
      <c r="Q192" s="9">
        <f aca="true" t="shared" si="66" ref="Q192:Q223">(+M192-O192)</f>
        <v>47524.880000000005</v>
      </c>
      <c r="S192" s="21">
        <f aca="true" t="shared" si="67" ref="S192:S223">IF(O192&lt;0,IF(Q192=0,0,IF(OR(O192=0,M192=0),"N.M.",IF(ABS(Q192/O192)&gt;=10,"N.M.",Q192/(-O192)))),IF(Q192=0,0,IF(OR(O192=0,M192=0),"N.M.",IF(ABS(Q192/O192)&gt;=10,"N.M.",Q192/O192))))</f>
        <v>0.21360463370184893</v>
      </c>
      <c r="U192" s="9">
        <v>608737.97</v>
      </c>
      <c r="W192" s="9">
        <v>559918.21</v>
      </c>
      <c r="Y192" s="9">
        <f aca="true" t="shared" si="68" ref="Y192:Y223">(+U192-W192)</f>
        <v>48819.76000000001</v>
      </c>
      <c r="AA192" s="21">
        <f aca="true" t="shared" si="69" ref="AA192:AA223">IF(W192&lt;0,IF(Y192=0,0,IF(OR(W192=0,U192=0),"N.M.",IF(ABS(Y192/W192)&gt;=10,"N.M.",Y192/(-W192)))),IF(Y192=0,0,IF(OR(W192=0,U192=0),"N.M.",IF(ABS(Y192/W192)&gt;=10,"N.M.",Y192/W192))))</f>
        <v>0.08719087739618259</v>
      </c>
      <c r="AC192" s="9">
        <v>1034542.4199999999</v>
      </c>
      <c r="AE192" s="9">
        <v>919341.06</v>
      </c>
      <c r="AG192" s="9">
        <f aca="true" t="shared" si="70" ref="AG192:AG223">(+AC192-AE192)</f>
        <v>115201.35999999987</v>
      </c>
      <c r="AI192" s="21">
        <f aca="true" t="shared" si="71" ref="AI192:AI223">IF(AE192&lt;0,IF(AG192=0,0,IF(OR(AE192=0,AC192=0),"N.M.",IF(ABS(AG192/AE192)&gt;=10,"N.M.",AG192/(-AE192)))),IF(AG192=0,0,IF(OR(AE192=0,AC192=0),"N.M.",IF(ABS(AG192/AE192)&gt;=10,"N.M.",AG192/AE192))))</f>
        <v>0.125308620502602</v>
      </c>
    </row>
    <row r="193" spans="1:35" ht="12.75" outlineLevel="1">
      <c r="A193" s="1" t="s">
        <v>547</v>
      </c>
      <c r="B193" s="16" t="s">
        <v>548</v>
      </c>
      <c r="C193" s="1" t="s">
        <v>1147</v>
      </c>
      <c r="E193" s="5">
        <v>0</v>
      </c>
      <c r="G193" s="5">
        <v>14941.61</v>
      </c>
      <c r="I193" s="9">
        <f t="shared" si="64"/>
        <v>-14941.61</v>
      </c>
      <c r="K193" s="21" t="str">
        <f t="shared" si="65"/>
        <v>N.M.</v>
      </c>
      <c r="M193" s="9">
        <v>0</v>
      </c>
      <c r="O193" s="9">
        <v>14941.61</v>
      </c>
      <c r="Q193" s="9">
        <f t="shared" si="66"/>
        <v>-14941.61</v>
      </c>
      <c r="S193" s="21" t="str">
        <f t="shared" si="67"/>
        <v>N.M.</v>
      </c>
      <c r="U193" s="9">
        <v>0</v>
      </c>
      <c r="W193" s="9">
        <v>15364.550000000001</v>
      </c>
      <c r="Y193" s="9">
        <f t="shared" si="68"/>
        <v>-15364.550000000001</v>
      </c>
      <c r="AA193" s="21" t="str">
        <f t="shared" si="69"/>
        <v>N.M.</v>
      </c>
      <c r="AC193" s="9">
        <v>3168.21</v>
      </c>
      <c r="AE193" s="9">
        <v>71048.58</v>
      </c>
      <c r="AG193" s="9">
        <f t="shared" si="70"/>
        <v>-67880.37</v>
      </c>
      <c r="AI193" s="21">
        <f t="shared" si="71"/>
        <v>-0.9554078350334376</v>
      </c>
    </row>
    <row r="194" spans="1:35" ht="12.75" outlineLevel="1">
      <c r="A194" s="1" t="s">
        <v>549</v>
      </c>
      <c r="B194" s="16" t="s">
        <v>550</v>
      </c>
      <c r="C194" s="1" t="s">
        <v>1148</v>
      </c>
      <c r="E194" s="5">
        <v>0</v>
      </c>
      <c r="G194" s="5">
        <v>1235.5</v>
      </c>
      <c r="I194" s="9">
        <f t="shared" si="64"/>
        <v>-1235.5</v>
      </c>
      <c r="K194" s="21" t="str">
        <f t="shared" si="65"/>
        <v>N.M.</v>
      </c>
      <c r="M194" s="9">
        <v>0</v>
      </c>
      <c r="O194" s="9">
        <v>1235.5</v>
      </c>
      <c r="Q194" s="9">
        <f t="shared" si="66"/>
        <v>-1235.5</v>
      </c>
      <c r="S194" s="21" t="str">
        <f t="shared" si="67"/>
        <v>N.M.</v>
      </c>
      <c r="U194" s="9">
        <v>0</v>
      </c>
      <c r="W194" s="9">
        <v>1272.19</v>
      </c>
      <c r="Y194" s="9">
        <f t="shared" si="68"/>
        <v>-1272.19</v>
      </c>
      <c r="AA194" s="21" t="str">
        <f t="shared" si="69"/>
        <v>N.M.</v>
      </c>
      <c r="AC194" s="9">
        <v>1655.8400000000001</v>
      </c>
      <c r="AE194" s="9">
        <v>7812.969999999999</v>
      </c>
      <c r="AG194" s="9">
        <f t="shared" si="70"/>
        <v>-6157.129999999999</v>
      </c>
      <c r="AI194" s="21">
        <f t="shared" si="71"/>
        <v>-0.7880652299957634</v>
      </c>
    </row>
    <row r="195" spans="1:35" ht="12.75" outlineLevel="1">
      <c r="A195" s="1" t="s">
        <v>551</v>
      </c>
      <c r="B195" s="16" t="s">
        <v>552</v>
      </c>
      <c r="C195" s="1" t="s">
        <v>1149</v>
      </c>
      <c r="E195" s="5">
        <v>6476.09</v>
      </c>
      <c r="G195" s="5">
        <v>4357.06</v>
      </c>
      <c r="I195" s="9">
        <f t="shared" si="64"/>
        <v>2119.0299999999997</v>
      </c>
      <c r="K195" s="21">
        <f t="shared" si="65"/>
        <v>0.48634400260726257</v>
      </c>
      <c r="M195" s="9">
        <v>17846.11</v>
      </c>
      <c r="O195" s="9">
        <v>10843.960000000001</v>
      </c>
      <c r="Q195" s="9">
        <f t="shared" si="66"/>
        <v>7002.15</v>
      </c>
      <c r="S195" s="21">
        <f t="shared" si="67"/>
        <v>0.6457189071151128</v>
      </c>
      <c r="U195" s="9">
        <v>33762.26</v>
      </c>
      <c r="W195" s="9">
        <v>17225.79</v>
      </c>
      <c r="Y195" s="9">
        <f t="shared" si="68"/>
        <v>16536.47</v>
      </c>
      <c r="AA195" s="21">
        <f t="shared" si="69"/>
        <v>0.9599832576619127</v>
      </c>
      <c r="AC195" s="9">
        <v>59441.06</v>
      </c>
      <c r="AE195" s="9">
        <v>26139.620000000003</v>
      </c>
      <c r="AG195" s="9">
        <f t="shared" si="70"/>
        <v>33301.439999999995</v>
      </c>
      <c r="AI195" s="21">
        <f t="shared" si="71"/>
        <v>1.2739833249297423</v>
      </c>
    </row>
    <row r="196" spans="1:35" ht="12.75" outlineLevel="1">
      <c r="A196" s="1" t="s">
        <v>553</v>
      </c>
      <c r="B196" s="16" t="s">
        <v>554</v>
      </c>
      <c r="C196" s="1" t="s">
        <v>1150</v>
      </c>
      <c r="E196" s="5">
        <v>1494.02</v>
      </c>
      <c r="G196" s="5">
        <v>1259.88</v>
      </c>
      <c r="I196" s="9">
        <f t="shared" si="64"/>
        <v>234.13999999999987</v>
      </c>
      <c r="K196" s="21">
        <f t="shared" si="65"/>
        <v>0.18584309616788888</v>
      </c>
      <c r="M196" s="9">
        <v>4785.61</v>
      </c>
      <c r="O196" s="9">
        <v>3622.11</v>
      </c>
      <c r="Q196" s="9">
        <f t="shared" si="66"/>
        <v>1163.4999999999995</v>
      </c>
      <c r="S196" s="21">
        <f t="shared" si="67"/>
        <v>0.3212216083995239</v>
      </c>
      <c r="U196" s="9">
        <v>11481.48</v>
      </c>
      <c r="W196" s="9">
        <v>8216.11</v>
      </c>
      <c r="Y196" s="9">
        <f t="shared" si="68"/>
        <v>3265.369999999999</v>
      </c>
      <c r="AA196" s="21">
        <f t="shared" si="69"/>
        <v>0.3974350392095528</v>
      </c>
      <c r="AC196" s="9">
        <v>19389.21</v>
      </c>
      <c r="AE196" s="9">
        <v>17649.1</v>
      </c>
      <c r="AG196" s="9">
        <f t="shared" si="70"/>
        <v>1740.1100000000006</v>
      </c>
      <c r="AI196" s="21">
        <f t="shared" si="71"/>
        <v>0.09859482919808946</v>
      </c>
    </row>
    <row r="197" spans="1:35" ht="12.75" outlineLevel="1">
      <c r="A197" s="1" t="s">
        <v>555</v>
      </c>
      <c r="B197" s="16" t="s">
        <v>556</v>
      </c>
      <c r="C197" s="1" t="s">
        <v>1151</v>
      </c>
      <c r="E197" s="5">
        <v>19943.25</v>
      </c>
      <c r="G197" s="5">
        <v>14462.470000000001</v>
      </c>
      <c r="I197" s="9">
        <f t="shared" si="64"/>
        <v>5480.779999999999</v>
      </c>
      <c r="K197" s="21">
        <f t="shared" si="65"/>
        <v>0.37896569534802826</v>
      </c>
      <c r="M197" s="9">
        <v>59283.47</v>
      </c>
      <c r="O197" s="9">
        <v>41685.18</v>
      </c>
      <c r="Q197" s="9">
        <f t="shared" si="66"/>
        <v>17598.29</v>
      </c>
      <c r="S197" s="21">
        <f t="shared" si="67"/>
        <v>0.4221713808120776</v>
      </c>
      <c r="U197" s="9">
        <v>150116.18</v>
      </c>
      <c r="W197" s="9">
        <v>100795.40000000001</v>
      </c>
      <c r="Y197" s="9">
        <f t="shared" si="68"/>
        <v>49320.779999999984</v>
      </c>
      <c r="AA197" s="21">
        <f t="shared" si="69"/>
        <v>0.4893157822678414</v>
      </c>
      <c r="AC197" s="9">
        <v>238633.26</v>
      </c>
      <c r="AE197" s="9">
        <v>183778.23</v>
      </c>
      <c r="AG197" s="9">
        <f t="shared" si="70"/>
        <v>54855.03</v>
      </c>
      <c r="AI197" s="21">
        <f t="shared" si="71"/>
        <v>0.2984849184802792</v>
      </c>
    </row>
    <row r="198" spans="1:35" ht="12.75" outlineLevel="1">
      <c r="A198" s="1" t="s">
        <v>557</v>
      </c>
      <c r="B198" s="16" t="s">
        <v>558</v>
      </c>
      <c r="C198" s="1" t="s">
        <v>1152</v>
      </c>
      <c r="E198" s="5">
        <v>27088.81</v>
      </c>
      <c r="G198" s="5">
        <v>38233.9</v>
      </c>
      <c r="I198" s="9">
        <f t="shared" si="64"/>
        <v>-11145.09</v>
      </c>
      <c r="K198" s="21">
        <f t="shared" si="65"/>
        <v>-0.2914975976816385</v>
      </c>
      <c r="M198" s="9">
        <v>53709.64</v>
      </c>
      <c r="O198" s="9">
        <v>59752.200000000004</v>
      </c>
      <c r="Q198" s="9">
        <f t="shared" si="66"/>
        <v>-6042.560000000005</v>
      </c>
      <c r="S198" s="21">
        <f t="shared" si="67"/>
        <v>-0.10112698779291816</v>
      </c>
      <c r="U198" s="9">
        <v>83811.63</v>
      </c>
      <c r="W198" s="9">
        <v>95915.32</v>
      </c>
      <c r="Y198" s="9">
        <f t="shared" si="68"/>
        <v>-12103.690000000002</v>
      </c>
      <c r="AA198" s="21">
        <f t="shared" si="69"/>
        <v>-0.12619141551109878</v>
      </c>
      <c r="AC198" s="9">
        <v>197449.12800000003</v>
      </c>
      <c r="AE198" s="9">
        <v>222166.092</v>
      </c>
      <c r="AG198" s="9">
        <f t="shared" si="70"/>
        <v>-24716.963999999978</v>
      </c>
      <c r="AI198" s="21">
        <f t="shared" si="71"/>
        <v>-0.11125443931380842</v>
      </c>
    </row>
    <row r="199" spans="1:35" ht="12.75" outlineLevel="1">
      <c r="A199" s="1" t="s">
        <v>559</v>
      </c>
      <c r="B199" s="16" t="s">
        <v>560</v>
      </c>
      <c r="C199" s="1" t="s">
        <v>1153</v>
      </c>
      <c r="E199" s="5">
        <v>10557.86</v>
      </c>
      <c r="G199" s="5">
        <v>26256.63</v>
      </c>
      <c r="I199" s="9">
        <f t="shared" si="64"/>
        <v>-15698.77</v>
      </c>
      <c r="K199" s="21">
        <f t="shared" si="65"/>
        <v>-0.5978973691597131</v>
      </c>
      <c r="M199" s="9">
        <v>78065.93000000001</v>
      </c>
      <c r="O199" s="9">
        <v>75380.8</v>
      </c>
      <c r="Q199" s="9">
        <f t="shared" si="66"/>
        <v>2685.1300000000047</v>
      </c>
      <c r="S199" s="21">
        <f t="shared" si="67"/>
        <v>0.03562087428098408</v>
      </c>
      <c r="U199" s="9">
        <v>50326.770000000004</v>
      </c>
      <c r="W199" s="9">
        <v>161123.01</v>
      </c>
      <c r="Y199" s="9">
        <f t="shared" si="68"/>
        <v>-110796.24</v>
      </c>
      <c r="AA199" s="21">
        <f t="shared" si="69"/>
        <v>-0.6876500134896933</v>
      </c>
      <c r="AC199" s="9">
        <v>210701.15000000002</v>
      </c>
      <c r="AE199" s="9">
        <v>311245.49600000004</v>
      </c>
      <c r="AG199" s="9">
        <f t="shared" si="70"/>
        <v>-100544.34600000002</v>
      </c>
      <c r="AI199" s="21">
        <f t="shared" si="71"/>
        <v>-0.32303871796429146</v>
      </c>
    </row>
    <row r="200" spans="1:35" ht="12.75" outlineLevel="1">
      <c r="A200" s="1" t="s">
        <v>561</v>
      </c>
      <c r="B200" s="16" t="s">
        <v>562</v>
      </c>
      <c r="C200" s="1" t="s">
        <v>1154</v>
      </c>
      <c r="E200" s="5">
        <v>9342</v>
      </c>
      <c r="G200" s="5">
        <v>8911.5</v>
      </c>
      <c r="I200" s="9">
        <f t="shared" si="64"/>
        <v>430.5</v>
      </c>
      <c r="K200" s="21">
        <f t="shared" si="65"/>
        <v>0.04830836559501767</v>
      </c>
      <c r="M200" s="9">
        <v>24093</v>
      </c>
      <c r="O200" s="9">
        <v>23922</v>
      </c>
      <c r="Q200" s="9">
        <f t="shared" si="66"/>
        <v>171</v>
      </c>
      <c r="S200" s="21">
        <f t="shared" si="67"/>
        <v>0.0071482317531978935</v>
      </c>
      <c r="U200" s="9">
        <v>56833.5</v>
      </c>
      <c r="W200" s="9">
        <v>60765</v>
      </c>
      <c r="Y200" s="9">
        <f t="shared" si="68"/>
        <v>-3931.5</v>
      </c>
      <c r="AA200" s="21">
        <f t="shared" si="69"/>
        <v>-0.06470007405578869</v>
      </c>
      <c r="AC200" s="9">
        <v>109114.5</v>
      </c>
      <c r="AE200" s="9">
        <v>118887</v>
      </c>
      <c r="AG200" s="9">
        <f t="shared" si="70"/>
        <v>-9772.5</v>
      </c>
      <c r="AI200" s="21">
        <f t="shared" si="71"/>
        <v>-0.08219990411062605</v>
      </c>
    </row>
    <row r="201" spans="1:35" ht="12.75" outlineLevel="1">
      <c r="A201" s="1" t="s">
        <v>563</v>
      </c>
      <c r="B201" s="16" t="s">
        <v>564</v>
      </c>
      <c r="C201" s="1" t="s">
        <v>1155</v>
      </c>
      <c r="E201" s="5">
        <v>-788666</v>
      </c>
      <c r="G201" s="5">
        <v>-799954</v>
      </c>
      <c r="I201" s="9">
        <f t="shared" si="64"/>
        <v>11288</v>
      </c>
      <c r="K201" s="21">
        <f t="shared" si="65"/>
        <v>0.01411081137165387</v>
      </c>
      <c r="M201" s="9">
        <v>-2365998</v>
      </c>
      <c r="O201" s="9">
        <v>-2399862</v>
      </c>
      <c r="Q201" s="9">
        <f t="shared" si="66"/>
        <v>33864</v>
      </c>
      <c r="S201" s="21">
        <f t="shared" si="67"/>
        <v>0.01411081137165387</v>
      </c>
      <c r="U201" s="9">
        <v>-4564018</v>
      </c>
      <c r="W201" s="9">
        <v>-4722172</v>
      </c>
      <c r="Y201" s="9">
        <f t="shared" si="68"/>
        <v>158154</v>
      </c>
      <c r="AA201" s="21">
        <f t="shared" si="69"/>
        <v>0.03349179148917066</v>
      </c>
      <c r="AC201" s="9">
        <v>-8677143</v>
      </c>
      <c r="AE201" s="9">
        <v>-5798971</v>
      </c>
      <c r="AG201" s="9">
        <f t="shared" si="70"/>
        <v>-2878172</v>
      </c>
      <c r="AI201" s="21">
        <f t="shared" si="71"/>
        <v>-0.49632460655519745</v>
      </c>
    </row>
    <row r="202" spans="1:35" ht="12.75" outlineLevel="1">
      <c r="A202" s="1" t="s">
        <v>565</v>
      </c>
      <c r="B202" s="16" t="s">
        <v>566</v>
      </c>
      <c r="C202" s="1" t="s">
        <v>1156</v>
      </c>
      <c r="E202" s="5">
        <v>119002.18000000001</v>
      </c>
      <c r="G202" s="5">
        <v>89290.11</v>
      </c>
      <c r="I202" s="9">
        <f t="shared" si="64"/>
        <v>29712.070000000007</v>
      </c>
      <c r="K202" s="21">
        <f t="shared" si="65"/>
        <v>0.33275880161867877</v>
      </c>
      <c r="M202" s="9">
        <v>379820.12</v>
      </c>
      <c r="O202" s="9">
        <v>201704.33000000002</v>
      </c>
      <c r="Q202" s="9">
        <f t="shared" si="66"/>
        <v>178115.78999999998</v>
      </c>
      <c r="S202" s="21">
        <f t="shared" si="67"/>
        <v>0.8830538739550111</v>
      </c>
      <c r="U202" s="9">
        <v>770287.25</v>
      </c>
      <c r="W202" s="9">
        <v>370445.72000000003</v>
      </c>
      <c r="Y202" s="9">
        <f t="shared" si="68"/>
        <v>399841.52999999997</v>
      </c>
      <c r="AA202" s="21">
        <f t="shared" si="69"/>
        <v>1.0793525432012008</v>
      </c>
      <c r="AC202" s="9">
        <v>1393265.78</v>
      </c>
      <c r="AE202" s="9">
        <v>633498.1900000001</v>
      </c>
      <c r="AG202" s="9">
        <f t="shared" si="70"/>
        <v>759767.59</v>
      </c>
      <c r="AI202" s="21">
        <f t="shared" si="71"/>
        <v>1.1993208536239068</v>
      </c>
    </row>
    <row r="203" spans="1:35" ht="12.75" outlineLevel="1">
      <c r="A203" s="1" t="s">
        <v>567</v>
      </c>
      <c r="B203" s="16" t="s">
        <v>568</v>
      </c>
      <c r="C203" s="1" t="s">
        <v>1157</v>
      </c>
      <c r="E203" s="5">
        <v>-18159.170000000002</v>
      </c>
      <c r="G203" s="5">
        <v>-5180.96</v>
      </c>
      <c r="I203" s="9">
        <f t="shared" si="64"/>
        <v>-12978.210000000003</v>
      </c>
      <c r="K203" s="21">
        <f t="shared" si="65"/>
        <v>-2.5049817022327914</v>
      </c>
      <c r="M203" s="9">
        <v>-54477.5</v>
      </c>
      <c r="O203" s="9">
        <v>-20723.839</v>
      </c>
      <c r="Q203" s="9">
        <f t="shared" si="66"/>
        <v>-33753.661</v>
      </c>
      <c r="S203" s="21">
        <f t="shared" si="67"/>
        <v>-1.6287359209845242</v>
      </c>
      <c r="U203" s="9">
        <v>-109796.72</v>
      </c>
      <c r="W203" s="9">
        <v>-20723.839</v>
      </c>
      <c r="Y203" s="9">
        <f t="shared" si="68"/>
        <v>-89072.881</v>
      </c>
      <c r="AA203" s="21">
        <f t="shared" si="69"/>
        <v>-4.298087868758293</v>
      </c>
      <c r="AC203" s="9">
        <v>-221813.59</v>
      </c>
      <c r="AE203" s="9">
        <v>-20723.839</v>
      </c>
      <c r="AG203" s="9">
        <f t="shared" si="70"/>
        <v>-201089.751</v>
      </c>
      <c r="AI203" s="21">
        <f t="shared" si="71"/>
        <v>-9.703305984957709</v>
      </c>
    </row>
    <row r="204" spans="1:35" ht="12.75" outlineLevel="1">
      <c r="A204" s="1" t="s">
        <v>569</v>
      </c>
      <c r="B204" s="16" t="s">
        <v>570</v>
      </c>
      <c r="C204" s="1" t="s">
        <v>1158</v>
      </c>
      <c r="E204" s="5">
        <v>1523849.6600000001</v>
      </c>
      <c r="G204" s="5">
        <v>155861.008</v>
      </c>
      <c r="I204" s="9">
        <f t="shared" si="64"/>
        <v>1367988.6520000002</v>
      </c>
      <c r="K204" s="21">
        <f t="shared" si="65"/>
        <v>8.776978088066775</v>
      </c>
      <c r="M204" s="9">
        <v>1666626.8900000001</v>
      </c>
      <c r="O204" s="9">
        <v>276877.938</v>
      </c>
      <c r="Q204" s="9">
        <f t="shared" si="66"/>
        <v>1389748.952</v>
      </c>
      <c r="S204" s="21">
        <f t="shared" si="67"/>
        <v>5.019356045623252</v>
      </c>
      <c r="U204" s="9">
        <v>1916931.8900000001</v>
      </c>
      <c r="W204" s="9">
        <v>186154.402</v>
      </c>
      <c r="Y204" s="9">
        <f t="shared" si="68"/>
        <v>1730777.4880000001</v>
      </c>
      <c r="AA204" s="21">
        <f t="shared" si="69"/>
        <v>9.297537256196607</v>
      </c>
      <c r="AC204" s="9">
        <v>2276782.572</v>
      </c>
      <c r="AE204" s="9">
        <v>949524.974</v>
      </c>
      <c r="AG204" s="9">
        <f t="shared" si="70"/>
        <v>1327257.5980000002</v>
      </c>
      <c r="AI204" s="21">
        <f t="shared" si="71"/>
        <v>1.3978122054112503</v>
      </c>
    </row>
    <row r="205" spans="1:35" ht="12.75" outlineLevel="1">
      <c r="A205" s="1" t="s">
        <v>571</v>
      </c>
      <c r="B205" s="16" t="s">
        <v>572</v>
      </c>
      <c r="C205" s="1" t="s">
        <v>1159</v>
      </c>
      <c r="E205" s="5">
        <v>0</v>
      </c>
      <c r="G205" s="5">
        <v>0.47000000000000003</v>
      </c>
      <c r="I205" s="9">
        <f t="shared" si="64"/>
        <v>-0.47000000000000003</v>
      </c>
      <c r="K205" s="21" t="str">
        <f t="shared" si="65"/>
        <v>N.M.</v>
      </c>
      <c r="M205" s="9">
        <v>0</v>
      </c>
      <c r="O205" s="9">
        <v>3985.05</v>
      </c>
      <c r="Q205" s="9">
        <f t="shared" si="66"/>
        <v>-3985.05</v>
      </c>
      <c r="S205" s="21" t="str">
        <f t="shared" si="67"/>
        <v>N.M.</v>
      </c>
      <c r="U205" s="9">
        <v>401</v>
      </c>
      <c r="W205" s="9">
        <v>8765.550000000001</v>
      </c>
      <c r="Y205" s="9">
        <f t="shared" si="68"/>
        <v>-8364.550000000001</v>
      </c>
      <c r="AA205" s="21">
        <f t="shared" si="69"/>
        <v>-0.954252728009081</v>
      </c>
      <c r="AC205" s="9">
        <v>498.88</v>
      </c>
      <c r="AE205" s="9">
        <v>8865.550000000001</v>
      </c>
      <c r="AG205" s="9">
        <f t="shared" si="70"/>
        <v>-8366.670000000002</v>
      </c>
      <c r="AI205" s="21">
        <f t="shared" si="71"/>
        <v>-0.9437282514903194</v>
      </c>
    </row>
    <row r="206" spans="1:35" ht="12.75" outlineLevel="1">
      <c r="A206" s="1" t="s">
        <v>573</v>
      </c>
      <c r="B206" s="16" t="s">
        <v>574</v>
      </c>
      <c r="C206" s="1" t="s">
        <v>1160</v>
      </c>
      <c r="E206" s="5">
        <v>7275.14</v>
      </c>
      <c r="G206" s="5">
        <v>7119.92</v>
      </c>
      <c r="I206" s="9">
        <f t="shared" si="64"/>
        <v>155.22000000000025</v>
      </c>
      <c r="K206" s="21">
        <f t="shared" si="65"/>
        <v>0.021800806750637683</v>
      </c>
      <c r="M206" s="9">
        <v>22991.25</v>
      </c>
      <c r="O206" s="9">
        <v>20783.28</v>
      </c>
      <c r="Q206" s="9">
        <f t="shared" si="66"/>
        <v>2207.970000000001</v>
      </c>
      <c r="S206" s="21">
        <f t="shared" si="67"/>
        <v>0.10623780269524355</v>
      </c>
      <c r="U206" s="9">
        <v>49185.33</v>
      </c>
      <c r="W206" s="9">
        <v>44130.03</v>
      </c>
      <c r="Y206" s="9">
        <f t="shared" si="68"/>
        <v>5055.300000000003</v>
      </c>
      <c r="AA206" s="21">
        <f t="shared" si="69"/>
        <v>0.11455464680173576</v>
      </c>
      <c r="AC206" s="9">
        <v>94289.70999999999</v>
      </c>
      <c r="AE206" s="9">
        <v>93001.83</v>
      </c>
      <c r="AG206" s="9">
        <f t="shared" si="70"/>
        <v>1287.87999999999</v>
      </c>
      <c r="AI206" s="21">
        <f t="shared" si="71"/>
        <v>0.013847899552083976</v>
      </c>
    </row>
    <row r="207" spans="1:35" ht="12.75" outlineLevel="1">
      <c r="A207" s="1" t="s">
        <v>575</v>
      </c>
      <c r="B207" s="16" t="s">
        <v>576</v>
      </c>
      <c r="C207" s="1" t="s">
        <v>1161</v>
      </c>
      <c r="E207" s="5">
        <v>97116.91</v>
      </c>
      <c r="G207" s="5">
        <v>86198.09</v>
      </c>
      <c r="I207" s="9">
        <f t="shared" si="64"/>
        <v>10918.820000000007</v>
      </c>
      <c r="K207" s="21">
        <f t="shared" si="65"/>
        <v>0.12667125222844272</v>
      </c>
      <c r="M207" s="9">
        <v>290977.61</v>
      </c>
      <c r="O207" s="9">
        <v>245356.26</v>
      </c>
      <c r="Q207" s="9">
        <f t="shared" si="66"/>
        <v>45621.34999999998</v>
      </c>
      <c r="S207" s="21">
        <f t="shared" si="67"/>
        <v>0.185939213452308</v>
      </c>
      <c r="U207" s="9">
        <v>651245.11</v>
      </c>
      <c r="W207" s="9">
        <v>574104.97</v>
      </c>
      <c r="Y207" s="9">
        <f t="shared" si="68"/>
        <v>77140.14000000001</v>
      </c>
      <c r="AA207" s="21">
        <f t="shared" si="69"/>
        <v>0.1343659156965668</v>
      </c>
      <c r="AC207" s="9">
        <v>1156216.35</v>
      </c>
      <c r="AE207" s="9">
        <v>1003702.51</v>
      </c>
      <c r="AG207" s="9">
        <f t="shared" si="70"/>
        <v>152513.84000000008</v>
      </c>
      <c r="AI207" s="21">
        <f t="shared" si="71"/>
        <v>0.15195123901802346</v>
      </c>
    </row>
    <row r="208" spans="1:35" ht="12.75" outlineLevel="1">
      <c r="A208" s="1" t="s">
        <v>577</v>
      </c>
      <c r="B208" s="16" t="s">
        <v>578</v>
      </c>
      <c r="C208" s="1" t="s">
        <v>1119</v>
      </c>
      <c r="E208" s="5">
        <v>76262.28</v>
      </c>
      <c r="G208" s="5">
        <v>498.48</v>
      </c>
      <c r="I208" s="9">
        <f t="shared" si="64"/>
        <v>75763.8</v>
      </c>
      <c r="K208" s="21" t="str">
        <f t="shared" si="65"/>
        <v>N.M.</v>
      </c>
      <c r="M208" s="9">
        <v>200504.26</v>
      </c>
      <c r="O208" s="9">
        <v>172427.64</v>
      </c>
      <c r="Q208" s="9">
        <f t="shared" si="66"/>
        <v>28076.619999999995</v>
      </c>
      <c r="S208" s="21">
        <f t="shared" si="67"/>
        <v>0.16283131869113324</v>
      </c>
      <c r="U208" s="9">
        <v>443206.8</v>
      </c>
      <c r="W208" s="9">
        <v>339256.92</v>
      </c>
      <c r="Y208" s="9">
        <f t="shared" si="68"/>
        <v>103949.88</v>
      </c>
      <c r="AA208" s="21">
        <f t="shared" si="69"/>
        <v>0.30640459743606707</v>
      </c>
      <c r="AC208" s="9">
        <v>925407.45</v>
      </c>
      <c r="AE208" s="9">
        <v>929025.0290000001</v>
      </c>
      <c r="AG208" s="9">
        <f t="shared" si="70"/>
        <v>-3617.5790000001434</v>
      </c>
      <c r="AI208" s="21">
        <f t="shared" si="71"/>
        <v>-0.0038939521402282296</v>
      </c>
    </row>
    <row r="209" spans="1:35" ht="12.75" outlineLevel="1">
      <c r="A209" s="1" t="s">
        <v>579</v>
      </c>
      <c r="B209" s="16" t="s">
        <v>580</v>
      </c>
      <c r="C209" s="1" t="s">
        <v>1141</v>
      </c>
      <c r="E209" s="5">
        <v>16.72</v>
      </c>
      <c r="G209" s="5">
        <v>215.94</v>
      </c>
      <c r="I209" s="9">
        <f t="shared" si="64"/>
        <v>-199.22</v>
      </c>
      <c r="K209" s="21">
        <f t="shared" si="65"/>
        <v>-0.9225710845605261</v>
      </c>
      <c r="M209" s="9">
        <v>2136.3</v>
      </c>
      <c r="O209" s="9">
        <v>230.74</v>
      </c>
      <c r="Q209" s="9">
        <f t="shared" si="66"/>
        <v>1905.5600000000002</v>
      </c>
      <c r="S209" s="21">
        <f t="shared" si="67"/>
        <v>8.258472739880386</v>
      </c>
      <c r="U209" s="9">
        <v>2153.55</v>
      </c>
      <c r="W209" s="9">
        <v>1587.38</v>
      </c>
      <c r="Y209" s="9">
        <f t="shared" si="68"/>
        <v>566.1700000000001</v>
      </c>
      <c r="AA209" s="21">
        <f t="shared" si="69"/>
        <v>0.35666948052766195</v>
      </c>
      <c r="AC209" s="9">
        <v>4309.83</v>
      </c>
      <c r="AE209" s="9">
        <v>4100.13</v>
      </c>
      <c r="AG209" s="9">
        <f t="shared" si="70"/>
        <v>209.69999999999982</v>
      </c>
      <c r="AI209" s="21">
        <f t="shared" si="71"/>
        <v>0.05114471980156722</v>
      </c>
    </row>
    <row r="210" spans="1:35" ht="12.75" outlineLevel="1">
      <c r="A210" s="1" t="s">
        <v>581</v>
      </c>
      <c r="B210" s="16" t="s">
        <v>582</v>
      </c>
      <c r="C210" s="1" t="s">
        <v>1162</v>
      </c>
      <c r="E210" s="5">
        <v>15881.9</v>
      </c>
      <c r="G210" s="5">
        <v>16314.93</v>
      </c>
      <c r="I210" s="9">
        <f t="shared" si="64"/>
        <v>-433.03000000000065</v>
      </c>
      <c r="K210" s="21">
        <f t="shared" si="65"/>
        <v>-0.026541946548345633</v>
      </c>
      <c r="M210" s="9">
        <v>45722.98</v>
      </c>
      <c r="O210" s="9">
        <v>48546.25</v>
      </c>
      <c r="Q210" s="9">
        <f t="shared" si="66"/>
        <v>-2823.269999999997</v>
      </c>
      <c r="S210" s="21">
        <f t="shared" si="67"/>
        <v>-0.058156294255477956</v>
      </c>
      <c r="U210" s="9">
        <v>98876.7</v>
      </c>
      <c r="W210" s="9">
        <v>109319.99</v>
      </c>
      <c r="Y210" s="9">
        <f t="shared" si="68"/>
        <v>-10443.290000000008</v>
      </c>
      <c r="AA210" s="21">
        <f t="shared" si="69"/>
        <v>-0.0955295550246575</v>
      </c>
      <c r="AC210" s="9">
        <v>231069.93</v>
      </c>
      <c r="AE210" s="9">
        <v>234689.06300000002</v>
      </c>
      <c r="AG210" s="9">
        <f t="shared" si="70"/>
        <v>-3619.1330000000307</v>
      </c>
      <c r="AI210" s="21">
        <f t="shared" si="71"/>
        <v>-0.015420970000634544</v>
      </c>
    </row>
    <row r="211" spans="1:35" ht="12.75" outlineLevel="1">
      <c r="A211" s="1" t="s">
        <v>583</v>
      </c>
      <c r="B211" s="16" t="s">
        <v>584</v>
      </c>
      <c r="C211" s="1" t="s">
        <v>1153</v>
      </c>
      <c r="E211" s="5">
        <v>67472.95</v>
      </c>
      <c r="G211" s="5">
        <v>98538.84</v>
      </c>
      <c r="I211" s="9">
        <f t="shared" si="64"/>
        <v>-31065.89</v>
      </c>
      <c r="K211" s="21">
        <f t="shared" si="65"/>
        <v>-0.31526543239193805</v>
      </c>
      <c r="M211" s="9">
        <v>246163.19</v>
      </c>
      <c r="O211" s="9">
        <v>612183.03</v>
      </c>
      <c r="Q211" s="9">
        <f t="shared" si="66"/>
        <v>-366019.84</v>
      </c>
      <c r="S211" s="21">
        <f t="shared" si="67"/>
        <v>-0.5978928230009904</v>
      </c>
      <c r="U211" s="9">
        <v>716409.9</v>
      </c>
      <c r="W211" s="9">
        <v>790739</v>
      </c>
      <c r="Y211" s="9">
        <f t="shared" si="68"/>
        <v>-74329.09999999998</v>
      </c>
      <c r="AA211" s="21">
        <f t="shared" si="69"/>
        <v>-0.09399953714183817</v>
      </c>
      <c r="AC211" s="9">
        <v>1122298.86</v>
      </c>
      <c r="AE211" s="9">
        <v>1139852.6269999999</v>
      </c>
      <c r="AG211" s="9">
        <f t="shared" si="70"/>
        <v>-17553.76699999976</v>
      </c>
      <c r="AI211" s="21">
        <f t="shared" si="71"/>
        <v>-0.015400032060460183</v>
      </c>
    </row>
    <row r="212" spans="1:35" ht="12.75" outlineLevel="1">
      <c r="A212" s="1" t="s">
        <v>585</v>
      </c>
      <c r="B212" s="16" t="s">
        <v>586</v>
      </c>
      <c r="C212" s="1" t="s">
        <v>1163</v>
      </c>
      <c r="E212" s="5">
        <v>18903.31</v>
      </c>
      <c r="G212" s="5">
        <v>7318.53</v>
      </c>
      <c r="I212" s="9">
        <f t="shared" si="64"/>
        <v>11584.780000000002</v>
      </c>
      <c r="K212" s="21">
        <f t="shared" si="65"/>
        <v>1.5829381036902224</v>
      </c>
      <c r="M212" s="9">
        <v>42347.64</v>
      </c>
      <c r="O212" s="9">
        <v>20828.87</v>
      </c>
      <c r="Q212" s="9">
        <f t="shared" si="66"/>
        <v>21518.77</v>
      </c>
      <c r="S212" s="21">
        <f t="shared" si="67"/>
        <v>1.033122296120721</v>
      </c>
      <c r="U212" s="9">
        <v>68121.23</v>
      </c>
      <c r="W212" s="9">
        <v>40318.54</v>
      </c>
      <c r="Y212" s="9">
        <f t="shared" si="68"/>
        <v>27802.689999999995</v>
      </c>
      <c r="AA212" s="21">
        <f t="shared" si="69"/>
        <v>0.6895758130130702</v>
      </c>
      <c r="AC212" s="9">
        <v>119420.84</v>
      </c>
      <c r="AE212" s="9">
        <v>78910.90400000001</v>
      </c>
      <c r="AG212" s="9">
        <f t="shared" si="70"/>
        <v>40509.93599999999</v>
      </c>
      <c r="AI212" s="21">
        <f t="shared" si="71"/>
        <v>0.5133629694573006</v>
      </c>
    </row>
    <row r="213" spans="1:35" ht="12.75" outlineLevel="1">
      <c r="A213" s="1" t="s">
        <v>587</v>
      </c>
      <c r="B213" s="16" t="s">
        <v>588</v>
      </c>
      <c r="C213" s="1" t="s">
        <v>1164</v>
      </c>
      <c r="E213" s="5">
        <v>3868.91</v>
      </c>
      <c r="G213" s="5">
        <v>3856.19</v>
      </c>
      <c r="I213" s="9">
        <f t="shared" si="64"/>
        <v>12.7199999999998</v>
      </c>
      <c r="K213" s="21">
        <f t="shared" si="65"/>
        <v>0.00329859265233295</v>
      </c>
      <c r="M213" s="9">
        <v>10784.83</v>
      </c>
      <c r="O213" s="9">
        <v>12750.57</v>
      </c>
      <c r="Q213" s="9">
        <f t="shared" si="66"/>
        <v>-1965.7399999999998</v>
      </c>
      <c r="S213" s="21">
        <f t="shared" si="67"/>
        <v>-0.15416879402254172</v>
      </c>
      <c r="U213" s="9">
        <v>31539.530000000002</v>
      </c>
      <c r="W213" s="9">
        <v>21437.8</v>
      </c>
      <c r="Y213" s="9">
        <f t="shared" si="68"/>
        <v>10101.730000000003</v>
      </c>
      <c r="AA213" s="21">
        <f t="shared" si="69"/>
        <v>0.47121113173926443</v>
      </c>
      <c r="AC213" s="9">
        <v>67835.45</v>
      </c>
      <c r="AE213" s="9">
        <v>57367.509999999995</v>
      </c>
      <c r="AG213" s="9">
        <f t="shared" si="70"/>
        <v>10467.940000000002</v>
      </c>
      <c r="AI213" s="21">
        <f t="shared" si="71"/>
        <v>0.18247157668164443</v>
      </c>
    </row>
    <row r="214" spans="1:35" ht="12.75" outlineLevel="1">
      <c r="A214" s="1" t="s">
        <v>589</v>
      </c>
      <c r="B214" s="16" t="s">
        <v>590</v>
      </c>
      <c r="C214" s="1" t="s">
        <v>1165</v>
      </c>
      <c r="E214" s="5">
        <v>90812.19</v>
      </c>
      <c r="G214" s="5">
        <v>62916.270000000004</v>
      </c>
      <c r="I214" s="9">
        <f t="shared" si="64"/>
        <v>27895.92</v>
      </c>
      <c r="K214" s="21">
        <f t="shared" si="65"/>
        <v>0.44338165628699855</v>
      </c>
      <c r="M214" s="9">
        <v>216894.58000000002</v>
      </c>
      <c r="O214" s="9">
        <v>149907.2</v>
      </c>
      <c r="Q214" s="9">
        <f t="shared" si="66"/>
        <v>66987.38</v>
      </c>
      <c r="S214" s="21">
        <f t="shared" si="67"/>
        <v>0.4468589900952056</v>
      </c>
      <c r="U214" s="9">
        <v>499470.10000000003</v>
      </c>
      <c r="W214" s="9">
        <v>316348.41000000003</v>
      </c>
      <c r="Y214" s="9">
        <f t="shared" si="68"/>
        <v>183121.69</v>
      </c>
      <c r="AA214" s="21">
        <f t="shared" si="69"/>
        <v>0.5788607883314475</v>
      </c>
      <c r="AC214" s="9">
        <v>943692.1000000001</v>
      </c>
      <c r="AE214" s="9">
        <v>703918.6740000001</v>
      </c>
      <c r="AG214" s="9">
        <f t="shared" si="70"/>
        <v>239773.42599999998</v>
      </c>
      <c r="AI214" s="21">
        <f t="shared" si="71"/>
        <v>0.340626601987263</v>
      </c>
    </row>
    <row r="215" spans="1:35" ht="12.75" outlineLevel="1">
      <c r="A215" s="1" t="s">
        <v>591</v>
      </c>
      <c r="B215" s="16" t="s">
        <v>592</v>
      </c>
      <c r="C215" s="1" t="s">
        <v>1166</v>
      </c>
      <c r="E215" s="5">
        <v>6129.07</v>
      </c>
      <c r="G215" s="5">
        <v>9014.050000000001</v>
      </c>
      <c r="I215" s="9">
        <f t="shared" si="64"/>
        <v>-2884.9800000000014</v>
      </c>
      <c r="K215" s="21">
        <f t="shared" si="65"/>
        <v>-0.3200536939555473</v>
      </c>
      <c r="M215" s="9">
        <v>31042.58</v>
      </c>
      <c r="O215" s="9">
        <v>22042.84</v>
      </c>
      <c r="Q215" s="9">
        <f t="shared" si="66"/>
        <v>8999.740000000002</v>
      </c>
      <c r="S215" s="21">
        <f t="shared" si="67"/>
        <v>0.40828405051254746</v>
      </c>
      <c r="U215" s="9">
        <v>68621.61</v>
      </c>
      <c r="W215" s="9">
        <v>53191.75</v>
      </c>
      <c r="Y215" s="9">
        <f t="shared" si="68"/>
        <v>15429.86</v>
      </c>
      <c r="AA215" s="21">
        <f t="shared" si="69"/>
        <v>0.29007994660826164</v>
      </c>
      <c r="AC215" s="9">
        <v>142500.54</v>
      </c>
      <c r="AE215" s="9">
        <v>153581.09</v>
      </c>
      <c r="AG215" s="9">
        <f t="shared" si="70"/>
        <v>-11080.549999999988</v>
      </c>
      <c r="AI215" s="21">
        <f t="shared" si="71"/>
        <v>-0.07214787966409138</v>
      </c>
    </row>
    <row r="216" spans="1:35" ht="12.75" outlineLevel="1">
      <c r="A216" s="1" t="s">
        <v>593</v>
      </c>
      <c r="B216" s="16" t="s">
        <v>594</v>
      </c>
      <c r="C216" s="1" t="s">
        <v>1167</v>
      </c>
      <c r="E216" s="5">
        <v>5040981.54</v>
      </c>
      <c r="G216" s="5">
        <v>549702.694</v>
      </c>
      <c r="I216" s="9">
        <f t="shared" si="64"/>
        <v>4491278.846</v>
      </c>
      <c r="K216" s="21">
        <f t="shared" si="65"/>
        <v>8.17037808805063</v>
      </c>
      <c r="M216" s="9">
        <v>5607474.644</v>
      </c>
      <c r="O216" s="9">
        <v>1075077.099</v>
      </c>
      <c r="Q216" s="9">
        <f t="shared" si="66"/>
        <v>4532397.545</v>
      </c>
      <c r="S216" s="21">
        <f t="shared" si="67"/>
        <v>4.2158813997767055</v>
      </c>
      <c r="U216" s="9">
        <v>6900834.924</v>
      </c>
      <c r="W216" s="9">
        <v>956726.637</v>
      </c>
      <c r="Y216" s="9">
        <f t="shared" si="68"/>
        <v>5944108.287</v>
      </c>
      <c r="AA216" s="21">
        <f t="shared" si="69"/>
        <v>6.212964139515225</v>
      </c>
      <c r="AC216" s="9">
        <v>8650141.969999999</v>
      </c>
      <c r="AE216" s="9">
        <v>3386883.893</v>
      </c>
      <c r="AG216" s="9">
        <f t="shared" si="70"/>
        <v>5263258.076999999</v>
      </c>
      <c r="AI216" s="21">
        <f t="shared" si="71"/>
        <v>1.5540119600432958</v>
      </c>
    </row>
    <row r="217" spans="1:35" ht="12.75" outlineLevel="1">
      <c r="A217" s="1" t="s">
        <v>595</v>
      </c>
      <c r="B217" s="16" t="s">
        <v>596</v>
      </c>
      <c r="C217" s="1" t="s">
        <v>1159</v>
      </c>
      <c r="E217" s="5">
        <v>173660.21</v>
      </c>
      <c r="G217" s="5">
        <v>-17880.09</v>
      </c>
      <c r="I217" s="9">
        <f t="shared" si="64"/>
        <v>191540.3</v>
      </c>
      <c r="K217" s="21" t="str">
        <f t="shared" si="65"/>
        <v>N.M.</v>
      </c>
      <c r="M217" s="9">
        <v>416696.96</v>
      </c>
      <c r="O217" s="9">
        <v>287130.01</v>
      </c>
      <c r="Q217" s="9">
        <f t="shared" si="66"/>
        <v>129566.95000000001</v>
      </c>
      <c r="S217" s="21">
        <f t="shared" si="67"/>
        <v>0.4512483735155375</v>
      </c>
      <c r="U217" s="9">
        <v>892649.27</v>
      </c>
      <c r="W217" s="9">
        <v>675926.56</v>
      </c>
      <c r="Y217" s="9">
        <f t="shared" si="68"/>
        <v>216722.70999999996</v>
      </c>
      <c r="AA217" s="21">
        <f t="shared" si="69"/>
        <v>0.3206305578523204</v>
      </c>
      <c r="AC217" s="9">
        <v>1731607.17</v>
      </c>
      <c r="AE217" s="9">
        <v>1322080.29</v>
      </c>
      <c r="AG217" s="9">
        <f t="shared" si="70"/>
        <v>409526.8799999999</v>
      </c>
      <c r="AI217" s="21">
        <f t="shared" si="71"/>
        <v>0.30975946249073866</v>
      </c>
    </row>
    <row r="218" spans="1:35" ht="12.75" outlineLevel="1">
      <c r="A218" s="1" t="s">
        <v>597</v>
      </c>
      <c r="B218" s="16" t="s">
        <v>598</v>
      </c>
      <c r="C218" s="1" t="s">
        <v>1168</v>
      </c>
      <c r="E218" s="5">
        <v>5390.735000000001</v>
      </c>
      <c r="G218" s="5">
        <v>5393.59</v>
      </c>
      <c r="I218" s="9">
        <f t="shared" si="64"/>
        <v>-2.8549999999995634</v>
      </c>
      <c r="K218" s="21">
        <f t="shared" si="65"/>
        <v>-0.0005293320404405161</v>
      </c>
      <c r="M218" s="9">
        <v>16172.205</v>
      </c>
      <c r="O218" s="9">
        <v>16180.77</v>
      </c>
      <c r="Q218" s="9">
        <f t="shared" si="66"/>
        <v>-8.56500000000051</v>
      </c>
      <c r="S218" s="21">
        <f t="shared" si="67"/>
        <v>-0.0005293320404406286</v>
      </c>
      <c r="U218" s="9">
        <v>32344.41</v>
      </c>
      <c r="W218" s="9">
        <v>32361.54</v>
      </c>
      <c r="Y218" s="9">
        <f t="shared" si="68"/>
        <v>-17.13000000000102</v>
      </c>
      <c r="AA218" s="21">
        <f t="shared" si="69"/>
        <v>-0.0005293320404406286</v>
      </c>
      <c r="AC218" s="9">
        <v>64705.95</v>
      </c>
      <c r="AE218" s="9">
        <v>67415.88</v>
      </c>
      <c r="AG218" s="9">
        <f t="shared" si="70"/>
        <v>-2709.9300000000076</v>
      </c>
      <c r="AI218" s="21">
        <f t="shared" si="71"/>
        <v>-0.040197205762203314</v>
      </c>
    </row>
    <row r="219" spans="1:35" ht="12.75" outlineLevel="1">
      <c r="A219" s="1" t="s">
        <v>599</v>
      </c>
      <c r="B219" s="16" t="s">
        <v>600</v>
      </c>
      <c r="C219" s="1" t="s">
        <v>1169</v>
      </c>
      <c r="E219" s="5">
        <v>28937.13</v>
      </c>
      <c r="G219" s="5">
        <v>36671.950000000004</v>
      </c>
      <c r="I219" s="9">
        <f t="shared" si="64"/>
        <v>-7734.820000000003</v>
      </c>
      <c r="K219" s="21">
        <f t="shared" si="65"/>
        <v>-0.21091924481790586</v>
      </c>
      <c r="M219" s="9">
        <v>83036.26</v>
      </c>
      <c r="O219" s="9">
        <v>94980.616</v>
      </c>
      <c r="Q219" s="9">
        <f t="shared" si="66"/>
        <v>-11944.356</v>
      </c>
      <c r="S219" s="21">
        <f t="shared" si="67"/>
        <v>-0.12575572262028709</v>
      </c>
      <c r="U219" s="9">
        <v>179335.88</v>
      </c>
      <c r="W219" s="9">
        <v>201426.616</v>
      </c>
      <c r="Y219" s="9">
        <f t="shared" si="68"/>
        <v>-22090.736000000004</v>
      </c>
      <c r="AA219" s="21">
        <f t="shared" si="69"/>
        <v>-0.10967138523540505</v>
      </c>
      <c r="AC219" s="9">
        <v>366165.2</v>
      </c>
      <c r="AE219" s="9">
        <v>410559.516</v>
      </c>
      <c r="AG219" s="9">
        <f t="shared" si="70"/>
        <v>-44394.31599999999</v>
      </c>
      <c r="AI219" s="21">
        <f t="shared" si="71"/>
        <v>-0.10813125568863928</v>
      </c>
    </row>
    <row r="220" spans="1:35" ht="12.75" outlineLevel="1">
      <c r="A220" s="1" t="s">
        <v>601</v>
      </c>
      <c r="B220" s="16" t="s">
        <v>602</v>
      </c>
      <c r="C220" s="1" t="s">
        <v>1170</v>
      </c>
      <c r="E220" s="5">
        <v>-2557.84</v>
      </c>
      <c r="G220" s="5">
        <v>1350.8700000000001</v>
      </c>
      <c r="I220" s="9">
        <f t="shared" si="64"/>
        <v>-3908.71</v>
      </c>
      <c r="K220" s="21">
        <f t="shared" si="65"/>
        <v>-2.893476056171208</v>
      </c>
      <c r="M220" s="9">
        <v>7552.58</v>
      </c>
      <c r="O220" s="9">
        <v>12161.800000000001</v>
      </c>
      <c r="Q220" s="9">
        <f t="shared" si="66"/>
        <v>-4609.220000000001</v>
      </c>
      <c r="S220" s="21">
        <f t="shared" si="67"/>
        <v>-0.3789915966386555</v>
      </c>
      <c r="U220" s="9">
        <v>11003.25</v>
      </c>
      <c r="W220" s="9">
        <v>18219.68</v>
      </c>
      <c r="Y220" s="9">
        <f t="shared" si="68"/>
        <v>-7216.43</v>
      </c>
      <c r="AA220" s="21">
        <f t="shared" si="69"/>
        <v>-0.3960788553915327</v>
      </c>
      <c r="AC220" s="9">
        <v>8603.21</v>
      </c>
      <c r="AE220" s="9">
        <v>32861.683000000005</v>
      </c>
      <c r="AG220" s="9">
        <f t="shared" si="70"/>
        <v>-24258.473000000005</v>
      </c>
      <c r="AI220" s="21">
        <f t="shared" si="71"/>
        <v>-0.7381993490716834</v>
      </c>
    </row>
    <row r="221" spans="1:35" ht="12.75" outlineLevel="1">
      <c r="A221" s="1" t="s">
        <v>603</v>
      </c>
      <c r="B221" s="16" t="s">
        <v>604</v>
      </c>
      <c r="C221" s="1" t="s">
        <v>1171</v>
      </c>
      <c r="E221" s="5">
        <v>0</v>
      </c>
      <c r="G221" s="5">
        <v>3.19</v>
      </c>
      <c r="I221" s="9">
        <f t="shared" si="64"/>
        <v>-3.19</v>
      </c>
      <c r="K221" s="21" t="str">
        <f t="shared" si="65"/>
        <v>N.M.</v>
      </c>
      <c r="M221" s="9">
        <v>0</v>
      </c>
      <c r="O221" s="9">
        <v>1.16</v>
      </c>
      <c r="Q221" s="9">
        <f t="shared" si="66"/>
        <v>-1.16</v>
      </c>
      <c r="S221" s="21" t="str">
        <f t="shared" si="67"/>
        <v>N.M.</v>
      </c>
      <c r="U221" s="9">
        <v>0</v>
      </c>
      <c r="W221" s="9">
        <v>-3.36</v>
      </c>
      <c r="Y221" s="9">
        <f t="shared" si="68"/>
        <v>3.36</v>
      </c>
      <c r="AA221" s="21" t="str">
        <f t="shared" si="69"/>
        <v>N.M.</v>
      </c>
      <c r="AC221" s="9">
        <v>-9.14</v>
      </c>
      <c r="AE221" s="9">
        <v>9.200000000000001</v>
      </c>
      <c r="AG221" s="9">
        <f t="shared" si="70"/>
        <v>-18.340000000000003</v>
      </c>
      <c r="AI221" s="21">
        <f t="shared" si="71"/>
        <v>-1.9934782608695654</v>
      </c>
    </row>
    <row r="222" spans="1:35" ht="12.75" outlineLevel="1">
      <c r="A222" s="1" t="s">
        <v>605</v>
      </c>
      <c r="B222" s="16" t="s">
        <v>606</v>
      </c>
      <c r="C222" s="1" t="s">
        <v>1172</v>
      </c>
      <c r="E222" s="5">
        <v>40366.01</v>
      </c>
      <c r="G222" s="5">
        <v>38407.090000000004</v>
      </c>
      <c r="I222" s="9">
        <f t="shared" si="64"/>
        <v>1958.9199999999983</v>
      </c>
      <c r="K222" s="21">
        <f t="shared" si="65"/>
        <v>0.05100412449888805</v>
      </c>
      <c r="M222" s="9">
        <v>149311.17</v>
      </c>
      <c r="O222" s="9">
        <v>119735.40000000001</v>
      </c>
      <c r="Q222" s="9">
        <f t="shared" si="66"/>
        <v>29575.770000000004</v>
      </c>
      <c r="S222" s="21">
        <f t="shared" si="67"/>
        <v>0.24700940573965596</v>
      </c>
      <c r="U222" s="9">
        <v>296145.61</v>
      </c>
      <c r="W222" s="9">
        <v>289905.78</v>
      </c>
      <c r="Y222" s="9">
        <f t="shared" si="68"/>
        <v>6239.829999999958</v>
      </c>
      <c r="AA222" s="21">
        <f t="shared" si="69"/>
        <v>0.021523648131472086</v>
      </c>
      <c r="AC222" s="9">
        <v>609358.5700000001</v>
      </c>
      <c r="AE222" s="9">
        <v>691499.598</v>
      </c>
      <c r="AG222" s="9">
        <f t="shared" si="70"/>
        <v>-82141.02799999993</v>
      </c>
      <c r="AI222" s="21">
        <f t="shared" si="71"/>
        <v>-0.1187868051370869</v>
      </c>
    </row>
    <row r="223" spans="1:35" ht="12.75" outlineLevel="1">
      <c r="A223" s="1" t="s">
        <v>607</v>
      </c>
      <c r="B223" s="16" t="s">
        <v>608</v>
      </c>
      <c r="C223" s="1" t="s">
        <v>1173</v>
      </c>
      <c r="E223" s="5">
        <v>3464.57</v>
      </c>
      <c r="G223" s="5">
        <v>3996.81</v>
      </c>
      <c r="I223" s="9">
        <f t="shared" si="64"/>
        <v>-532.2399999999998</v>
      </c>
      <c r="K223" s="21">
        <f t="shared" si="65"/>
        <v>-0.13316620004453547</v>
      </c>
      <c r="M223" s="9">
        <v>10682.39</v>
      </c>
      <c r="O223" s="9">
        <v>9994.41</v>
      </c>
      <c r="Q223" s="9">
        <f t="shared" si="66"/>
        <v>687.9799999999996</v>
      </c>
      <c r="S223" s="21">
        <f t="shared" si="67"/>
        <v>0.06883647959209194</v>
      </c>
      <c r="U223" s="9">
        <v>21282.56</v>
      </c>
      <c r="W223" s="9">
        <v>21454.81</v>
      </c>
      <c r="Y223" s="9">
        <f t="shared" si="68"/>
        <v>-172.25</v>
      </c>
      <c r="AA223" s="21">
        <f t="shared" si="69"/>
        <v>-0.008028502699394681</v>
      </c>
      <c r="AC223" s="9">
        <v>40947.58</v>
      </c>
      <c r="AE223" s="9">
        <v>44426.615000000005</v>
      </c>
      <c r="AG223" s="9">
        <f t="shared" si="70"/>
        <v>-3479.0350000000035</v>
      </c>
      <c r="AI223" s="21">
        <f t="shared" si="71"/>
        <v>-0.07830970241599552</v>
      </c>
    </row>
    <row r="224" spans="1:35" ht="12.75" outlineLevel="1">
      <c r="A224" s="1" t="s">
        <v>609</v>
      </c>
      <c r="B224" s="16" t="s">
        <v>610</v>
      </c>
      <c r="C224" s="1" t="s">
        <v>1174</v>
      </c>
      <c r="E224" s="5">
        <v>4198.18</v>
      </c>
      <c r="G224" s="5">
        <v>6019.37</v>
      </c>
      <c r="I224" s="9">
        <f aca="true" t="shared" si="72" ref="I224:I255">+E224-G224</f>
        <v>-1821.1899999999996</v>
      </c>
      <c r="K224" s="21">
        <f aca="true" t="shared" si="73" ref="K224:K255">IF(G224&lt;0,IF(I224=0,0,IF(OR(G224=0,E224=0),"N.M.",IF(ABS(I224/G224)&gt;=10,"N.M.",I224/(-G224)))),IF(I224=0,0,IF(OR(G224=0,E224=0),"N.M.",IF(ABS(I224/G224)&gt;=10,"N.M.",I224/G224))))</f>
        <v>-0.3025549185379865</v>
      </c>
      <c r="M224" s="9">
        <v>16597.21</v>
      </c>
      <c r="O224" s="9">
        <v>12220.49</v>
      </c>
      <c r="Q224" s="9">
        <f aca="true" t="shared" si="74" ref="Q224:Q255">(+M224-O224)</f>
        <v>4376.719999999999</v>
      </c>
      <c r="S224" s="21">
        <f aca="true" t="shared" si="75" ref="S224:S255">IF(O224&lt;0,IF(Q224=0,0,IF(OR(O224=0,M224=0),"N.M.",IF(ABS(Q224/O224)&gt;=10,"N.M.",Q224/(-O224)))),IF(Q224=0,0,IF(OR(O224=0,M224=0),"N.M.",IF(ABS(Q224/O224)&gt;=10,"N.M.",Q224/O224))))</f>
        <v>0.358146031787596</v>
      </c>
      <c r="U224" s="9">
        <v>30319.43</v>
      </c>
      <c r="W224" s="9">
        <v>17207.38</v>
      </c>
      <c r="Y224" s="9">
        <f aca="true" t="shared" si="76" ref="Y224:Y255">(+U224-W224)</f>
        <v>13112.05</v>
      </c>
      <c r="AA224" s="21">
        <f aca="true" t="shared" si="77" ref="AA224:AA255">IF(W224&lt;0,IF(Y224=0,0,IF(OR(W224=0,U224=0),"N.M.",IF(ABS(Y224/W224)&gt;=10,"N.M.",Y224/(-W224)))),IF(Y224=0,0,IF(OR(W224=0,U224=0),"N.M.",IF(ABS(Y224/W224)&gt;=10,"N.M.",Y224/W224))))</f>
        <v>0.7620015365500151</v>
      </c>
      <c r="AC224" s="9">
        <v>66828.8</v>
      </c>
      <c r="AE224" s="9">
        <v>38041.305</v>
      </c>
      <c r="AG224" s="9">
        <f aca="true" t="shared" si="78" ref="AG224:AG255">(+AC224-AE224)</f>
        <v>28787.495000000003</v>
      </c>
      <c r="AI224" s="21">
        <f aca="true" t="shared" si="79" ref="AI224:AI255">IF(AE224&lt;0,IF(AG224=0,0,IF(OR(AE224=0,AC224=0),"N.M.",IF(ABS(AG224/AE224)&gt;=10,"N.M.",AG224/(-AE224)))),IF(AG224=0,0,IF(OR(AE224=0,AC224=0),"N.M.",IF(ABS(AG224/AE224)&gt;=10,"N.M.",AG224/AE224))))</f>
        <v>0.7567430980614361</v>
      </c>
    </row>
    <row r="225" spans="1:35" ht="12.75" outlineLevel="1">
      <c r="A225" s="1" t="s">
        <v>611</v>
      </c>
      <c r="B225" s="16" t="s">
        <v>612</v>
      </c>
      <c r="C225" s="1" t="s">
        <v>1175</v>
      </c>
      <c r="E225" s="5">
        <v>37347.58</v>
      </c>
      <c r="G225" s="5">
        <v>45068.950000000004</v>
      </c>
      <c r="I225" s="9">
        <f t="shared" si="72"/>
        <v>-7721.370000000003</v>
      </c>
      <c r="K225" s="21">
        <f t="shared" si="73"/>
        <v>-0.17132349433479152</v>
      </c>
      <c r="M225" s="9">
        <v>106599.29000000001</v>
      </c>
      <c r="O225" s="9">
        <v>133763.83000000002</v>
      </c>
      <c r="Q225" s="9">
        <f t="shared" si="74"/>
        <v>-27164.540000000008</v>
      </c>
      <c r="S225" s="21">
        <f t="shared" si="75"/>
        <v>-0.20307836580337155</v>
      </c>
      <c r="U225" s="9">
        <v>285242.11</v>
      </c>
      <c r="W225" s="9">
        <v>258194.24000000002</v>
      </c>
      <c r="Y225" s="9">
        <f t="shared" si="76"/>
        <v>27047.869999999966</v>
      </c>
      <c r="AA225" s="21">
        <f t="shared" si="77"/>
        <v>0.10475783658070748</v>
      </c>
      <c r="AC225" s="9">
        <v>548275.35</v>
      </c>
      <c r="AE225" s="9">
        <v>507092.64300000004</v>
      </c>
      <c r="AG225" s="9">
        <f t="shared" si="78"/>
        <v>41182.70699999994</v>
      </c>
      <c r="AI225" s="21">
        <f t="shared" si="79"/>
        <v>0.08121337899197235</v>
      </c>
    </row>
    <row r="226" spans="1:35" ht="12.75" outlineLevel="1">
      <c r="A226" s="1" t="s">
        <v>613</v>
      </c>
      <c r="B226" s="16" t="s">
        <v>614</v>
      </c>
      <c r="C226" s="1" t="s">
        <v>1176</v>
      </c>
      <c r="E226" s="5">
        <v>163871.73</v>
      </c>
      <c r="G226" s="5">
        <v>207873.41</v>
      </c>
      <c r="I226" s="9">
        <f t="shared" si="72"/>
        <v>-44001.67999999999</v>
      </c>
      <c r="K226" s="21">
        <f t="shared" si="73"/>
        <v>-0.21167536531007017</v>
      </c>
      <c r="M226" s="9">
        <v>529396.25</v>
      </c>
      <c r="O226" s="9">
        <v>674972.21</v>
      </c>
      <c r="Q226" s="9">
        <f t="shared" si="74"/>
        <v>-145575.95999999996</v>
      </c>
      <c r="S226" s="21">
        <f t="shared" si="75"/>
        <v>-0.2156769683895578</v>
      </c>
      <c r="U226" s="9">
        <v>1106905.96</v>
      </c>
      <c r="W226" s="9">
        <v>1448457.97</v>
      </c>
      <c r="Y226" s="9">
        <f t="shared" si="76"/>
        <v>-341552.01</v>
      </c>
      <c r="AA226" s="21">
        <f t="shared" si="77"/>
        <v>-0.2358038804536386</v>
      </c>
      <c r="AC226" s="9">
        <v>2312174.51</v>
      </c>
      <c r="AE226" s="9">
        <v>2851426.278</v>
      </c>
      <c r="AG226" s="9">
        <f t="shared" si="78"/>
        <v>-539251.7680000002</v>
      </c>
      <c r="AI226" s="21">
        <f t="shared" si="79"/>
        <v>-0.1891165036110396</v>
      </c>
    </row>
    <row r="227" spans="1:35" ht="12.75" outlineLevel="1">
      <c r="A227" s="1" t="s">
        <v>615</v>
      </c>
      <c r="B227" s="16" t="s">
        <v>616</v>
      </c>
      <c r="C227" s="1" t="s">
        <v>1177</v>
      </c>
      <c r="E227" s="5">
        <v>2532.44</v>
      </c>
      <c r="G227" s="5">
        <v>3339.32</v>
      </c>
      <c r="I227" s="9">
        <f t="shared" si="72"/>
        <v>-806.8800000000001</v>
      </c>
      <c r="K227" s="21">
        <f t="shared" si="73"/>
        <v>-0.2416300324616988</v>
      </c>
      <c r="M227" s="9">
        <v>7739.13</v>
      </c>
      <c r="O227" s="9">
        <v>9740.23</v>
      </c>
      <c r="Q227" s="9">
        <f t="shared" si="74"/>
        <v>-2001.0999999999995</v>
      </c>
      <c r="S227" s="21">
        <f t="shared" si="75"/>
        <v>-0.20544689396451618</v>
      </c>
      <c r="U227" s="9">
        <v>15644.550000000001</v>
      </c>
      <c r="W227" s="9">
        <v>22317.23</v>
      </c>
      <c r="Y227" s="9">
        <f t="shared" si="76"/>
        <v>-6672.6799999999985</v>
      </c>
      <c r="AA227" s="21">
        <f t="shared" si="77"/>
        <v>-0.29899230325627324</v>
      </c>
      <c r="AC227" s="9">
        <v>34642.89</v>
      </c>
      <c r="AE227" s="9">
        <v>43320.259999999995</v>
      </c>
      <c r="AG227" s="9">
        <f t="shared" si="78"/>
        <v>-8677.369999999995</v>
      </c>
      <c r="AI227" s="21">
        <f t="shared" si="79"/>
        <v>-0.20030743121116992</v>
      </c>
    </row>
    <row r="228" spans="1:35" ht="12.75" outlineLevel="1">
      <c r="A228" s="1" t="s">
        <v>617</v>
      </c>
      <c r="B228" s="16" t="s">
        <v>618</v>
      </c>
      <c r="C228" s="1" t="s">
        <v>1178</v>
      </c>
      <c r="E228" s="5">
        <v>59656.92</v>
      </c>
      <c r="G228" s="5">
        <v>66134.05</v>
      </c>
      <c r="I228" s="9">
        <f t="shared" si="72"/>
        <v>-6477.130000000005</v>
      </c>
      <c r="K228" s="21">
        <f t="shared" si="73"/>
        <v>-0.09793941245092361</v>
      </c>
      <c r="M228" s="9">
        <v>160176.88</v>
      </c>
      <c r="O228" s="9">
        <v>183793.04</v>
      </c>
      <c r="Q228" s="9">
        <f t="shared" si="74"/>
        <v>-23616.160000000003</v>
      </c>
      <c r="S228" s="21">
        <f t="shared" si="75"/>
        <v>-0.12849322259428322</v>
      </c>
      <c r="U228" s="9">
        <v>268178.16000000003</v>
      </c>
      <c r="W228" s="9">
        <v>343511.9</v>
      </c>
      <c r="Y228" s="9">
        <f t="shared" si="76"/>
        <v>-75333.73999999999</v>
      </c>
      <c r="AA228" s="21">
        <f t="shared" si="77"/>
        <v>-0.21930460051020062</v>
      </c>
      <c r="AC228" s="9">
        <v>688343.53</v>
      </c>
      <c r="AE228" s="9">
        <v>795598.52</v>
      </c>
      <c r="AG228" s="9">
        <f t="shared" si="78"/>
        <v>-107254.98999999999</v>
      </c>
      <c r="AI228" s="21">
        <f t="shared" si="79"/>
        <v>-0.13481044434320968</v>
      </c>
    </row>
    <row r="229" spans="1:35" ht="12.75" outlineLevel="1">
      <c r="A229" s="1" t="s">
        <v>619</v>
      </c>
      <c r="B229" s="16" t="s">
        <v>620</v>
      </c>
      <c r="C229" s="1" t="s">
        <v>1179</v>
      </c>
      <c r="E229" s="5">
        <v>7157.27</v>
      </c>
      <c r="G229" s="5">
        <v>7746.9800000000005</v>
      </c>
      <c r="I229" s="9">
        <f t="shared" si="72"/>
        <v>-589.71</v>
      </c>
      <c r="K229" s="21">
        <f t="shared" si="73"/>
        <v>-0.07612127564547734</v>
      </c>
      <c r="M229" s="9">
        <v>22684.29</v>
      </c>
      <c r="O229" s="9">
        <v>22873.07</v>
      </c>
      <c r="Q229" s="9">
        <f t="shared" si="74"/>
        <v>-188.77999999999884</v>
      </c>
      <c r="S229" s="21">
        <f t="shared" si="75"/>
        <v>-0.008253373945867294</v>
      </c>
      <c r="U229" s="9">
        <v>47332.49</v>
      </c>
      <c r="W229" s="9">
        <v>49779.01</v>
      </c>
      <c r="Y229" s="9">
        <f t="shared" si="76"/>
        <v>-2446.520000000004</v>
      </c>
      <c r="AA229" s="21">
        <f t="shared" si="77"/>
        <v>-0.049147622662644434</v>
      </c>
      <c r="AC229" s="9">
        <v>119509.65</v>
      </c>
      <c r="AE229" s="9">
        <v>120657.31</v>
      </c>
      <c r="AG229" s="9">
        <f t="shared" si="78"/>
        <v>-1147.6600000000035</v>
      </c>
      <c r="AI229" s="21">
        <f t="shared" si="79"/>
        <v>-0.009511732028502902</v>
      </c>
    </row>
    <row r="230" spans="1:35" ht="12.75" outlineLevel="1">
      <c r="A230" s="1" t="s">
        <v>621</v>
      </c>
      <c r="B230" s="16" t="s">
        <v>622</v>
      </c>
      <c r="C230" s="1" t="s">
        <v>1180</v>
      </c>
      <c r="E230" s="5">
        <v>8226.95</v>
      </c>
      <c r="G230" s="5">
        <v>8952.130000000001</v>
      </c>
      <c r="I230" s="9">
        <f t="shared" si="72"/>
        <v>-725.1800000000003</v>
      </c>
      <c r="K230" s="21">
        <f t="shared" si="73"/>
        <v>-0.08100641970123314</v>
      </c>
      <c r="M230" s="9">
        <v>24813.39</v>
      </c>
      <c r="O230" s="9">
        <v>25103.010000000002</v>
      </c>
      <c r="Q230" s="9">
        <f t="shared" si="74"/>
        <v>-289.6200000000026</v>
      </c>
      <c r="S230" s="21">
        <f t="shared" si="75"/>
        <v>-0.011537261866206586</v>
      </c>
      <c r="U230" s="9">
        <v>46802.78</v>
      </c>
      <c r="W230" s="9">
        <v>52316.37</v>
      </c>
      <c r="Y230" s="9">
        <f t="shared" si="76"/>
        <v>-5513.590000000004</v>
      </c>
      <c r="AA230" s="21">
        <f t="shared" si="77"/>
        <v>-0.10538938385824559</v>
      </c>
      <c r="AC230" s="9">
        <v>98112.94</v>
      </c>
      <c r="AE230" s="9">
        <v>115955.09</v>
      </c>
      <c r="AG230" s="9">
        <f t="shared" si="78"/>
        <v>-17842.149999999994</v>
      </c>
      <c r="AI230" s="21">
        <f t="shared" si="79"/>
        <v>-0.1538712099658583</v>
      </c>
    </row>
    <row r="231" spans="1:35" ht="12.75" outlineLevel="1">
      <c r="A231" s="1" t="s">
        <v>623</v>
      </c>
      <c r="B231" s="16" t="s">
        <v>624</v>
      </c>
      <c r="C231" s="1" t="s">
        <v>1181</v>
      </c>
      <c r="E231" s="5">
        <v>83901.87</v>
      </c>
      <c r="G231" s="5">
        <v>87962.87</v>
      </c>
      <c r="I231" s="9">
        <f t="shared" si="72"/>
        <v>-4061</v>
      </c>
      <c r="K231" s="21">
        <f t="shared" si="73"/>
        <v>-0.04616720668618475</v>
      </c>
      <c r="M231" s="9">
        <v>260709.33000000002</v>
      </c>
      <c r="O231" s="9">
        <v>252381.85</v>
      </c>
      <c r="Q231" s="9">
        <f t="shared" si="74"/>
        <v>8327.48000000001</v>
      </c>
      <c r="S231" s="21">
        <f t="shared" si="75"/>
        <v>0.03299555811957163</v>
      </c>
      <c r="U231" s="9">
        <v>491504.93</v>
      </c>
      <c r="W231" s="9">
        <v>495089.4</v>
      </c>
      <c r="Y231" s="9">
        <f t="shared" si="76"/>
        <v>-3584.4700000000303</v>
      </c>
      <c r="AA231" s="21">
        <f t="shared" si="77"/>
        <v>-0.007240045939177914</v>
      </c>
      <c r="AC231" s="9">
        <v>966748.44</v>
      </c>
      <c r="AE231" s="9">
        <v>980373.071</v>
      </c>
      <c r="AG231" s="9">
        <f t="shared" si="78"/>
        <v>-13624.631000000052</v>
      </c>
      <c r="AI231" s="21">
        <f t="shared" si="79"/>
        <v>-0.013897394168632823</v>
      </c>
    </row>
    <row r="232" spans="1:35" ht="12.75" outlineLevel="1">
      <c r="A232" s="1" t="s">
        <v>625</v>
      </c>
      <c r="B232" s="16" t="s">
        <v>626</v>
      </c>
      <c r="C232" s="1" t="s">
        <v>1182</v>
      </c>
      <c r="E232" s="5">
        <v>34116.39</v>
      </c>
      <c r="G232" s="5">
        <v>36054.72</v>
      </c>
      <c r="I232" s="9">
        <f t="shared" si="72"/>
        <v>-1938.3300000000017</v>
      </c>
      <c r="K232" s="21">
        <f t="shared" si="73"/>
        <v>-0.053760783608914495</v>
      </c>
      <c r="M232" s="9">
        <v>105899.22</v>
      </c>
      <c r="O232" s="9">
        <v>102924.90000000001</v>
      </c>
      <c r="Q232" s="9">
        <f t="shared" si="74"/>
        <v>2974.3199999999924</v>
      </c>
      <c r="S232" s="21">
        <f t="shared" si="75"/>
        <v>0.028897963466566323</v>
      </c>
      <c r="U232" s="9">
        <v>220743.75</v>
      </c>
      <c r="W232" s="9">
        <v>212236.29</v>
      </c>
      <c r="Y232" s="9">
        <f t="shared" si="76"/>
        <v>8507.459999999992</v>
      </c>
      <c r="AA232" s="21">
        <f t="shared" si="77"/>
        <v>0.04008485071049815</v>
      </c>
      <c r="AC232" s="9">
        <v>415505.22</v>
      </c>
      <c r="AE232" s="9">
        <v>454195.45900000003</v>
      </c>
      <c r="AG232" s="9">
        <f t="shared" si="78"/>
        <v>-38690.23900000006</v>
      </c>
      <c r="AI232" s="21">
        <f t="shared" si="79"/>
        <v>-0.08518411673508179</v>
      </c>
    </row>
    <row r="233" spans="1:35" ht="12.75" outlineLevel="1">
      <c r="A233" s="1" t="s">
        <v>627</v>
      </c>
      <c r="B233" s="16" t="s">
        <v>628</v>
      </c>
      <c r="C233" s="1" t="s">
        <v>1183</v>
      </c>
      <c r="E233" s="5">
        <v>10827.91</v>
      </c>
      <c r="G233" s="5">
        <v>15743.130000000001</v>
      </c>
      <c r="I233" s="9">
        <f t="shared" si="72"/>
        <v>-4915.220000000001</v>
      </c>
      <c r="K233" s="21">
        <f t="shared" si="73"/>
        <v>-0.31221364493591813</v>
      </c>
      <c r="M233" s="9">
        <v>33393.82</v>
      </c>
      <c r="O233" s="9">
        <v>36426.6</v>
      </c>
      <c r="Q233" s="9">
        <f t="shared" si="74"/>
        <v>-3032.779999999999</v>
      </c>
      <c r="S233" s="21">
        <f t="shared" si="75"/>
        <v>-0.08325729000236089</v>
      </c>
      <c r="U233" s="9">
        <v>69874.77</v>
      </c>
      <c r="W233" s="9">
        <v>80415.46</v>
      </c>
      <c r="Y233" s="9">
        <f t="shared" si="76"/>
        <v>-10540.690000000002</v>
      </c>
      <c r="AA233" s="21">
        <f t="shared" si="77"/>
        <v>-0.1310779046715644</v>
      </c>
      <c r="AC233" s="9">
        <v>176537.58000000002</v>
      </c>
      <c r="AE233" s="9">
        <v>180516.263</v>
      </c>
      <c r="AG233" s="9">
        <f t="shared" si="78"/>
        <v>-3978.68299999999</v>
      </c>
      <c r="AI233" s="21">
        <f t="shared" si="79"/>
        <v>-0.022040579246868135</v>
      </c>
    </row>
    <row r="234" spans="1:35" ht="12.75" outlineLevel="1">
      <c r="A234" s="1" t="s">
        <v>629</v>
      </c>
      <c r="B234" s="16" t="s">
        <v>630</v>
      </c>
      <c r="C234" s="1" t="s">
        <v>1184</v>
      </c>
      <c r="E234" s="5">
        <v>0</v>
      </c>
      <c r="G234" s="5">
        <v>9149.6</v>
      </c>
      <c r="I234" s="9">
        <f t="shared" si="72"/>
        <v>-9149.6</v>
      </c>
      <c r="K234" s="21" t="str">
        <f t="shared" si="73"/>
        <v>N.M.</v>
      </c>
      <c r="M234" s="9">
        <v>7105</v>
      </c>
      <c r="O234" s="9">
        <v>2821.6</v>
      </c>
      <c r="Q234" s="9">
        <f t="shared" si="74"/>
        <v>4283.4</v>
      </c>
      <c r="S234" s="21">
        <f t="shared" si="75"/>
        <v>1.5180748511482847</v>
      </c>
      <c r="U234" s="9">
        <v>3050.9700000000003</v>
      </c>
      <c r="W234" s="9">
        <v>14227.59</v>
      </c>
      <c r="Y234" s="9">
        <f t="shared" si="76"/>
        <v>-11176.619999999999</v>
      </c>
      <c r="AA234" s="21">
        <f t="shared" si="77"/>
        <v>-0.7855596063704393</v>
      </c>
      <c r="AC234" s="9">
        <v>-1781.46</v>
      </c>
      <c r="AE234" s="9">
        <v>44571.91</v>
      </c>
      <c r="AG234" s="9">
        <f t="shared" si="78"/>
        <v>-46353.37</v>
      </c>
      <c r="AI234" s="21">
        <f t="shared" si="79"/>
        <v>-1.0399682221381135</v>
      </c>
    </row>
    <row r="235" spans="1:35" ht="12.75" outlineLevel="1">
      <c r="A235" s="1" t="s">
        <v>631</v>
      </c>
      <c r="B235" s="16" t="s">
        <v>632</v>
      </c>
      <c r="C235" s="1" t="s">
        <v>1185</v>
      </c>
      <c r="E235" s="5">
        <v>1806.67</v>
      </c>
      <c r="G235" s="5">
        <v>372.79</v>
      </c>
      <c r="I235" s="9">
        <f t="shared" si="72"/>
        <v>1433.88</v>
      </c>
      <c r="K235" s="21">
        <f t="shared" si="73"/>
        <v>3.8463478097588455</v>
      </c>
      <c r="M235" s="9">
        <v>6379.35</v>
      </c>
      <c r="O235" s="9">
        <v>2193.04</v>
      </c>
      <c r="Q235" s="9">
        <f t="shared" si="74"/>
        <v>4186.31</v>
      </c>
      <c r="S235" s="21">
        <f t="shared" si="75"/>
        <v>1.9089072702732282</v>
      </c>
      <c r="U235" s="9">
        <v>8796.49</v>
      </c>
      <c r="W235" s="9">
        <v>3995.84</v>
      </c>
      <c r="Y235" s="9">
        <f t="shared" si="76"/>
        <v>4800.65</v>
      </c>
      <c r="AA235" s="21">
        <f t="shared" si="77"/>
        <v>1.201411968447185</v>
      </c>
      <c r="AC235" s="9">
        <v>15853.49</v>
      </c>
      <c r="AE235" s="9">
        <v>7133.780000000001</v>
      </c>
      <c r="AG235" s="9">
        <f t="shared" si="78"/>
        <v>8719.71</v>
      </c>
      <c r="AI235" s="21">
        <f t="shared" si="79"/>
        <v>1.2223127149982196</v>
      </c>
    </row>
    <row r="236" spans="1:35" ht="12.75" outlineLevel="1">
      <c r="A236" s="1" t="s">
        <v>633</v>
      </c>
      <c r="B236" s="16" t="s">
        <v>634</v>
      </c>
      <c r="C236" s="1" t="s">
        <v>1186</v>
      </c>
      <c r="E236" s="5">
        <v>14311.17</v>
      </c>
      <c r="G236" s="5">
        <v>15576.800000000001</v>
      </c>
      <c r="I236" s="9">
        <f t="shared" si="72"/>
        <v>-1265.630000000001</v>
      </c>
      <c r="K236" s="21">
        <f t="shared" si="73"/>
        <v>-0.08125096297057167</v>
      </c>
      <c r="M236" s="9">
        <v>52985.47</v>
      </c>
      <c r="O236" s="9">
        <v>53289.92</v>
      </c>
      <c r="Q236" s="9">
        <f t="shared" si="74"/>
        <v>-304.4499999999971</v>
      </c>
      <c r="S236" s="21">
        <f t="shared" si="75"/>
        <v>-0.005713087953594171</v>
      </c>
      <c r="U236" s="9">
        <v>124312.73</v>
      </c>
      <c r="W236" s="9">
        <v>106784.13</v>
      </c>
      <c r="Y236" s="9">
        <f t="shared" si="76"/>
        <v>17528.59999999999</v>
      </c>
      <c r="AA236" s="21">
        <f t="shared" si="77"/>
        <v>0.16414986009625204</v>
      </c>
      <c r="AC236" s="9">
        <v>221793.12</v>
      </c>
      <c r="AE236" s="9">
        <v>211998.14500000002</v>
      </c>
      <c r="AG236" s="9">
        <f t="shared" si="78"/>
        <v>9794.974999999977</v>
      </c>
      <c r="AI236" s="21">
        <f t="shared" si="79"/>
        <v>0.046203116541420564</v>
      </c>
    </row>
    <row r="237" spans="1:35" ht="12.75" outlineLevel="1">
      <c r="A237" s="1" t="s">
        <v>635</v>
      </c>
      <c r="B237" s="16" t="s">
        <v>636</v>
      </c>
      <c r="C237" s="1" t="s">
        <v>1187</v>
      </c>
      <c r="E237" s="5">
        <v>431.08</v>
      </c>
      <c r="G237" s="5">
        <v>787.3100000000001</v>
      </c>
      <c r="I237" s="9">
        <f t="shared" si="72"/>
        <v>-356.2300000000001</v>
      </c>
      <c r="K237" s="21">
        <f t="shared" si="73"/>
        <v>-0.45246472164712764</v>
      </c>
      <c r="M237" s="9">
        <v>857.04</v>
      </c>
      <c r="O237" s="9">
        <v>1324.3500000000001</v>
      </c>
      <c r="Q237" s="9">
        <f t="shared" si="74"/>
        <v>-467.3100000000002</v>
      </c>
      <c r="S237" s="21">
        <f t="shared" si="75"/>
        <v>-0.3528598935326765</v>
      </c>
      <c r="U237" s="9">
        <v>1796.55</v>
      </c>
      <c r="W237" s="9">
        <v>1939.57</v>
      </c>
      <c r="Y237" s="9">
        <f t="shared" si="76"/>
        <v>-143.01999999999998</v>
      </c>
      <c r="AA237" s="21">
        <f t="shared" si="77"/>
        <v>-0.07373799347278004</v>
      </c>
      <c r="AC237" s="9">
        <v>4301.49</v>
      </c>
      <c r="AE237" s="9">
        <v>3303.84</v>
      </c>
      <c r="AG237" s="9">
        <f t="shared" si="78"/>
        <v>997.6499999999996</v>
      </c>
      <c r="AI237" s="21">
        <f t="shared" si="79"/>
        <v>0.30196680226645345</v>
      </c>
    </row>
    <row r="238" spans="1:35" ht="12.75" outlineLevel="1">
      <c r="A238" s="1" t="s">
        <v>637</v>
      </c>
      <c r="B238" s="16" t="s">
        <v>638</v>
      </c>
      <c r="C238" s="1" t="s">
        <v>1188</v>
      </c>
      <c r="E238" s="5">
        <v>36557.75</v>
      </c>
      <c r="G238" s="5">
        <v>36376.24</v>
      </c>
      <c r="I238" s="9">
        <f t="shared" si="72"/>
        <v>181.51000000000204</v>
      </c>
      <c r="K238" s="21">
        <f t="shared" si="73"/>
        <v>0.004989795536866978</v>
      </c>
      <c r="M238" s="9">
        <v>110428.27</v>
      </c>
      <c r="O238" s="9">
        <v>106290.51000000001</v>
      </c>
      <c r="Q238" s="9">
        <f t="shared" si="74"/>
        <v>4137.759999999995</v>
      </c>
      <c r="S238" s="21">
        <f t="shared" si="75"/>
        <v>0.03892878113013094</v>
      </c>
      <c r="U238" s="9">
        <v>220014.38</v>
      </c>
      <c r="W238" s="9">
        <v>221297.77000000002</v>
      </c>
      <c r="Y238" s="9">
        <f t="shared" si="76"/>
        <v>-1283.390000000014</v>
      </c>
      <c r="AA238" s="21">
        <f t="shared" si="77"/>
        <v>-0.005799380626384142</v>
      </c>
      <c r="AC238" s="9">
        <v>446814.29000000004</v>
      </c>
      <c r="AE238" s="9">
        <v>440819.65300000005</v>
      </c>
      <c r="AG238" s="9">
        <f t="shared" si="78"/>
        <v>5994.636999999988</v>
      </c>
      <c r="AI238" s="21">
        <f t="shared" si="79"/>
        <v>0.013598842427290753</v>
      </c>
    </row>
    <row r="239" spans="1:35" ht="12.75" outlineLevel="1">
      <c r="A239" s="1" t="s">
        <v>639</v>
      </c>
      <c r="B239" s="16" t="s">
        <v>640</v>
      </c>
      <c r="C239" s="1" t="s">
        <v>1189</v>
      </c>
      <c r="E239" s="5">
        <v>-1.17</v>
      </c>
      <c r="G239" s="5">
        <v>0</v>
      </c>
      <c r="I239" s="9">
        <f t="shared" si="72"/>
        <v>-1.17</v>
      </c>
      <c r="K239" s="21" t="str">
        <f t="shared" si="73"/>
        <v>N.M.</v>
      </c>
      <c r="M239" s="9">
        <v>-7.23</v>
      </c>
      <c r="O239" s="9">
        <v>0</v>
      </c>
      <c r="Q239" s="9">
        <f t="shared" si="74"/>
        <v>-7.23</v>
      </c>
      <c r="S239" s="21" t="str">
        <f t="shared" si="75"/>
        <v>N.M.</v>
      </c>
      <c r="U239" s="9">
        <v>0</v>
      </c>
      <c r="W239" s="9">
        <v>0</v>
      </c>
      <c r="Y239" s="9">
        <f t="shared" si="76"/>
        <v>0</v>
      </c>
      <c r="AA239" s="21">
        <f t="shared" si="77"/>
        <v>0</v>
      </c>
      <c r="AC239" s="9">
        <v>0</v>
      </c>
      <c r="AE239" s="9">
        <v>0</v>
      </c>
      <c r="AG239" s="9">
        <f t="shared" si="78"/>
        <v>0</v>
      </c>
      <c r="AI239" s="21">
        <f t="shared" si="79"/>
        <v>0</v>
      </c>
    </row>
    <row r="240" spans="1:35" ht="12.75" outlineLevel="1">
      <c r="A240" s="1" t="s">
        <v>641</v>
      </c>
      <c r="B240" s="16" t="s">
        <v>642</v>
      </c>
      <c r="C240" s="1" t="s">
        <v>1190</v>
      </c>
      <c r="E240" s="5">
        <v>101685.69</v>
      </c>
      <c r="G240" s="5">
        <v>58209.6</v>
      </c>
      <c r="I240" s="9">
        <f t="shared" si="72"/>
        <v>43476.090000000004</v>
      </c>
      <c r="K240" s="21">
        <f t="shared" si="73"/>
        <v>0.7468886575410243</v>
      </c>
      <c r="M240" s="9">
        <v>303007.3</v>
      </c>
      <c r="O240" s="9">
        <v>212652.81</v>
      </c>
      <c r="Q240" s="9">
        <f t="shared" si="74"/>
        <v>90354.48999999999</v>
      </c>
      <c r="S240" s="21">
        <f t="shared" si="75"/>
        <v>0.42489205762199894</v>
      </c>
      <c r="U240" s="9">
        <v>746470.74</v>
      </c>
      <c r="W240" s="9">
        <v>613213.0700000001</v>
      </c>
      <c r="Y240" s="9">
        <f t="shared" si="76"/>
        <v>133257.66999999993</v>
      </c>
      <c r="AA240" s="21">
        <f t="shared" si="77"/>
        <v>0.21731055080088216</v>
      </c>
      <c r="AC240" s="9">
        <v>1077173.4</v>
      </c>
      <c r="AE240" s="9">
        <v>872888.5050000001</v>
      </c>
      <c r="AG240" s="9">
        <f t="shared" si="78"/>
        <v>204284.8949999998</v>
      </c>
      <c r="AI240" s="21">
        <f t="shared" si="79"/>
        <v>0.23403320564978658</v>
      </c>
    </row>
    <row r="241" spans="1:35" ht="12.75" outlineLevel="1">
      <c r="A241" s="1" t="s">
        <v>643</v>
      </c>
      <c r="B241" s="16" t="s">
        <v>644</v>
      </c>
      <c r="C241" s="1" t="s">
        <v>1191</v>
      </c>
      <c r="E241" s="5">
        <v>25149.55</v>
      </c>
      <c r="G241" s="5">
        <v>21271.03</v>
      </c>
      <c r="I241" s="9">
        <f t="shared" si="72"/>
        <v>3878.5200000000004</v>
      </c>
      <c r="K241" s="21">
        <f t="shared" si="73"/>
        <v>0.18233813783347588</v>
      </c>
      <c r="M241" s="9">
        <v>70109.84</v>
      </c>
      <c r="O241" s="9">
        <v>65247.15</v>
      </c>
      <c r="Q241" s="9">
        <f t="shared" si="74"/>
        <v>4862.689999999995</v>
      </c>
      <c r="S241" s="21">
        <f t="shared" si="75"/>
        <v>0.0745272398871061</v>
      </c>
      <c r="U241" s="9">
        <v>134373.77</v>
      </c>
      <c r="W241" s="9">
        <v>146038.51</v>
      </c>
      <c r="Y241" s="9">
        <f t="shared" si="76"/>
        <v>-11664.74000000002</v>
      </c>
      <c r="AA241" s="21">
        <f t="shared" si="77"/>
        <v>-0.07987441120838619</v>
      </c>
      <c r="AC241" s="9">
        <v>198589.47</v>
      </c>
      <c r="AE241" s="9">
        <v>201848.68</v>
      </c>
      <c r="AG241" s="9">
        <f t="shared" si="78"/>
        <v>-3259.209999999992</v>
      </c>
      <c r="AI241" s="21">
        <f t="shared" si="79"/>
        <v>-0.016146798681071346</v>
      </c>
    </row>
    <row r="242" spans="1:35" ht="12.75" outlineLevel="1">
      <c r="A242" s="1" t="s">
        <v>645</v>
      </c>
      <c r="B242" s="16" t="s">
        <v>646</v>
      </c>
      <c r="C242" s="1" t="s">
        <v>1192</v>
      </c>
      <c r="E242" s="5">
        <v>3559.77</v>
      </c>
      <c r="G242" s="5">
        <v>6341.4800000000005</v>
      </c>
      <c r="I242" s="9">
        <f t="shared" si="72"/>
        <v>-2781.7100000000005</v>
      </c>
      <c r="K242" s="21">
        <f t="shared" si="73"/>
        <v>-0.4386531219841425</v>
      </c>
      <c r="M242" s="9">
        <v>8699.01</v>
      </c>
      <c r="O242" s="9">
        <v>10989.45</v>
      </c>
      <c r="Q242" s="9">
        <f t="shared" si="74"/>
        <v>-2290.4400000000005</v>
      </c>
      <c r="S242" s="21">
        <f t="shared" si="75"/>
        <v>-0.2084217135525436</v>
      </c>
      <c r="U242" s="9">
        <v>11501.74</v>
      </c>
      <c r="W242" s="9">
        <v>16349.57</v>
      </c>
      <c r="Y242" s="9">
        <f t="shared" si="76"/>
        <v>-4847.83</v>
      </c>
      <c r="AA242" s="21">
        <f t="shared" si="77"/>
        <v>-0.29651116206725925</v>
      </c>
      <c r="AC242" s="9">
        <v>32049.760000000002</v>
      </c>
      <c r="AE242" s="9">
        <v>49661.98</v>
      </c>
      <c r="AG242" s="9">
        <f t="shared" si="78"/>
        <v>-17612.22</v>
      </c>
      <c r="AI242" s="21">
        <f t="shared" si="79"/>
        <v>-0.3546419212443805</v>
      </c>
    </row>
    <row r="243" spans="1:35" ht="12.75" outlineLevel="1">
      <c r="A243" s="1" t="s">
        <v>647</v>
      </c>
      <c r="B243" s="16" t="s">
        <v>648</v>
      </c>
      <c r="C243" s="1" t="s">
        <v>1193</v>
      </c>
      <c r="E243" s="5">
        <v>0</v>
      </c>
      <c r="G243" s="5">
        <v>0</v>
      </c>
      <c r="I243" s="9">
        <f t="shared" si="72"/>
        <v>0</v>
      </c>
      <c r="K243" s="21">
        <f t="shared" si="73"/>
        <v>0</v>
      </c>
      <c r="M243" s="9">
        <v>2.91</v>
      </c>
      <c r="O243" s="9">
        <v>0</v>
      </c>
      <c r="Q243" s="9">
        <f t="shared" si="74"/>
        <v>2.91</v>
      </c>
      <c r="S243" s="21" t="str">
        <f t="shared" si="75"/>
        <v>N.M.</v>
      </c>
      <c r="U243" s="9">
        <v>2.91</v>
      </c>
      <c r="W243" s="9">
        <v>0</v>
      </c>
      <c r="Y243" s="9">
        <f t="shared" si="76"/>
        <v>2.91</v>
      </c>
      <c r="AA243" s="21" t="str">
        <f t="shared" si="77"/>
        <v>N.M.</v>
      </c>
      <c r="AC243" s="9">
        <v>2.91</v>
      </c>
      <c r="AE243" s="9">
        <v>0</v>
      </c>
      <c r="AG243" s="9">
        <f t="shared" si="78"/>
        <v>2.91</v>
      </c>
      <c r="AI243" s="21" t="str">
        <f t="shared" si="79"/>
        <v>N.M.</v>
      </c>
    </row>
    <row r="244" spans="1:35" ht="12.75" outlineLevel="1">
      <c r="A244" s="1" t="s">
        <v>649</v>
      </c>
      <c r="B244" s="16" t="s">
        <v>650</v>
      </c>
      <c r="C244" s="1" t="s">
        <v>1194</v>
      </c>
      <c r="E244" s="5">
        <v>0</v>
      </c>
      <c r="G244" s="5">
        <v>0</v>
      </c>
      <c r="I244" s="9">
        <f t="shared" si="72"/>
        <v>0</v>
      </c>
      <c r="K244" s="21">
        <f t="shared" si="73"/>
        <v>0</v>
      </c>
      <c r="M244" s="9">
        <v>0</v>
      </c>
      <c r="O244" s="9">
        <v>0</v>
      </c>
      <c r="Q244" s="9">
        <f t="shared" si="74"/>
        <v>0</v>
      </c>
      <c r="S244" s="21">
        <f t="shared" si="75"/>
        <v>0</v>
      </c>
      <c r="U244" s="9">
        <v>0</v>
      </c>
      <c r="W244" s="9">
        <v>76.8</v>
      </c>
      <c r="Y244" s="9">
        <f t="shared" si="76"/>
        <v>-76.8</v>
      </c>
      <c r="AA244" s="21" t="str">
        <f t="shared" si="77"/>
        <v>N.M.</v>
      </c>
      <c r="AC244" s="9">
        <v>0</v>
      </c>
      <c r="AE244" s="9">
        <v>76.8</v>
      </c>
      <c r="AG244" s="9">
        <f t="shared" si="78"/>
        <v>-76.8</v>
      </c>
      <c r="AI244" s="21" t="str">
        <f t="shared" si="79"/>
        <v>N.M.</v>
      </c>
    </row>
    <row r="245" spans="1:35" ht="12.75" outlineLevel="1">
      <c r="A245" s="1" t="s">
        <v>651</v>
      </c>
      <c r="B245" s="16" t="s">
        <v>652</v>
      </c>
      <c r="C245" s="1" t="s">
        <v>1195</v>
      </c>
      <c r="E245" s="5">
        <v>1654265.96</v>
      </c>
      <c r="G245" s="5">
        <v>601677.43</v>
      </c>
      <c r="I245" s="9">
        <f t="shared" si="72"/>
        <v>1052588.5299999998</v>
      </c>
      <c r="K245" s="21">
        <f t="shared" si="73"/>
        <v>1.7494233247206892</v>
      </c>
      <c r="M245" s="9">
        <v>2751002.585</v>
      </c>
      <c r="O245" s="9">
        <v>1592491.27</v>
      </c>
      <c r="Q245" s="9">
        <f t="shared" si="74"/>
        <v>1158511.315</v>
      </c>
      <c r="S245" s="21">
        <f t="shared" si="75"/>
        <v>0.7274836206794402</v>
      </c>
      <c r="U245" s="9">
        <v>4452319.775</v>
      </c>
      <c r="W245" s="9">
        <v>3291897.689</v>
      </c>
      <c r="Y245" s="9">
        <f t="shared" si="76"/>
        <v>1160422.0860000006</v>
      </c>
      <c r="AA245" s="21">
        <f t="shared" si="77"/>
        <v>0.3525085514891896</v>
      </c>
      <c r="AC245" s="9">
        <v>7892683.165000001</v>
      </c>
      <c r="AE245" s="9">
        <v>5784682.898</v>
      </c>
      <c r="AG245" s="9">
        <f t="shared" si="78"/>
        <v>2108000.267000001</v>
      </c>
      <c r="AI245" s="21">
        <f t="shared" si="79"/>
        <v>0.36441068666509313</v>
      </c>
    </row>
    <row r="246" spans="1:35" ht="12.75" outlineLevel="1">
      <c r="A246" s="1" t="s">
        <v>653</v>
      </c>
      <c r="B246" s="16" t="s">
        <v>654</v>
      </c>
      <c r="C246" s="1" t="s">
        <v>1196</v>
      </c>
      <c r="E246" s="5">
        <v>85.97</v>
      </c>
      <c r="G246" s="5">
        <v>0</v>
      </c>
      <c r="I246" s="9">
        <f t="shared" si="72"/>
        <v>85.97</v>
      </c>
      <c r="K246" s="21" t="str">
        <f t="shared" si="73"/>
        <v>N.M.</v>
      </c>
      <c r="M246" s="9">
        <v>96.72</v>
      </c>
      <c r="O246" s="9">
        <v>0</v>
      </c>
      <c r="Q246" s="9">
        <f t="shared" si="74"/>
        <v>96.72</v>
      </c>
      <c r="S246" s="21" t="str">
        <f t="shared" si="75"/>
        <v>N.M.</v>
      </c>
      <c r="U246" s="9">
        <v>224.52</v>
      </c>
      <c r="W246" s="9">
        <v>0</v>
      </c>
      <c r="Y246" s="9">
        <f t="shared" si="76"/>
        <v>224.52</v>
      </c>
      <c r="AA246" s="21" t="str">
        <f t="shared" si="77"/>
        <v>N.M.</v>
      </c>
      <c r="AC246" s="9">
        <v>224.52</v>
      </c>
      <c r="AE246" s="9">
        <v>0</v>
      </c>
      <c r="AG246" s="9">
        <f t="shared" si="78"/>
        <v>224.52</v>
      </c>
      <c r="AI246" s="21" t="str">
        <f t="shared" si="79"/>
        <v>N.M.</v>
      </c>
    </row>
    <row r="247" spans="1:35" ht="12.75" outlineLevel="1">
      <c r="A247" s="1" t="s">
        <v>655</v>
      </c>
      <c r="B247" s="16" t="s">
        <v>656</v>
      </c>
      <c r="C247" s="1" t="s">
        <v>1197</v>
      </c>
      <c r="E247" s="5">
        <v>62545.98</v>
      </c>
      <c r="G247" s="5">
        <v>62159.41</v>
      </c>
      <c r="I247" s="9">
        <f t="shared" si="72"/>
        <v>386.5699999999997</v>
      </c>
      <c r="K247" s="21">
        <f t="shared" si="73"/>
        <v>0.006219010122522072</v>
      </c>
      <c r="M247" s="9">
        <v>102729.64</v>
      </c>
      <c r="O247" s="9">
        <v>230984.69</v>
      </c>
      <c r="Q247" s="9">
        <f t="shared" si="74"/>
        <v>-128255.05</v>
      </c>
      <c r="S247" s="21">
        <f t="shared" si="75"/>
        <v>-0.5552534672319624</v>
      </c>
      <c r="U247" s="9">
        <v>614616.325</v>
      </c>
      <c r="W247" s="9">
        <v>458551.11</v>
      </c>
      <c r="Y247" s="9">
        <f t="shared" si="76"/>
        <v>156065.21499999997</v>
      </c>
      <c r="AA247" s="21">
        <f t="shared" si="77"/>
        <v>0.3403442093946735</v>
      </c>
      <c r="AC247" s="9">
        <v>735131.7849999999</v>
      </c>
      <c r="AE247" s="9">
        <v>722689.732</v>
      </c>
      <c r="AG247" s="9">
        <f t="shared" si="78"/>
        <v>12442.052999999956</v>
      </c>
      <c r="AI247" s="21">
        <f t="shared" si="79"/>
        <v>0.017216313514746267</v>
      </c>
    </row>
    <row r="248" spans="1:35" ht="12.75" outlineLevel="1">
      <c r="A248" s="1" t="s">
        <v>657</v>
      </c>
      <c r="B248" s="16" t="s">
        <v>658</v>
      </c>
      <c r="C248" s="1" t="s">
        <v>1198</v>
      </c>
      <c r="E248" s="5">
        <v>0</v>
      </c>
      <c r="G248" s="5">
        <v>0</v>
      </c>
      <c r="I248" s="9">
        <f t="shared" si="72"/>
        <v>0</v>
      </c>
      <c r="K248" s="21">
        <f t="shared" si="73"/>
        <v>0</v>
      </c>
      <c r="M248" s="9">
        <v>0</v>
      </c>
      <c r="O248" s="9">
        <v>0</v>
      </c>
      <c r="Q248" s="9">
        <f t="shared" si="74"/>
        <v>0</v>
      </c>
      <c r="S248" s="21">
        <f t="shared" si="75"/>
        <v>0</v>
      </c>
      <c r="U248" s="9">
        <v>34.39</v>
      </c>
      <c r="W248" s="9">
        <v>0</v>
      </c>
      <c r="Y248" s="9">
        <f t="shared" si="76"/>
        <v>34.39</v>
      </c>
      <c r="AA248" s="21" t="str">
        <f t="shared" si="77"/>
        <v>N.M.</v>
      </c>
      <c r="AC248" s="9">
        <v>34.39</v>
      </c>
      <c r="AE248" s="9">
        <v>8.72</v>
      </c>
      <c r="AG248" s="9">
        <f t="shared" si="78"/>
        <v>25.67</v>
      </c>
      <c r="AI248" s="21">
        <f t="shared" si="79"/>
        <v>2.9438073394495414</v>
      </c>
    </row>
    <row r="249" spans="1:35" ht="12.75" outlineLevel="1">
      <c r="A249" s="1" t="s">
        <v>659</v>
      </c>
      <c r="B249" s="16" t="s">
        <v>660</v>
      </c>
      <c r="C249" s="1" t="s">
        <v>1199</v>
      </c>
      <c r="E249" s="5">
        <v>0</v>
      </c>
      <c r="G249" s="5">
        <v>3.69</v>
      </c>
      <c r="I249" s="9">
        <f t="shared" si="72"/>
        <v>-3.69</v>
      </c>
      <c r="K249" s="21" t="str">
        <f t="shared" si="73"/>
        <v>N.M.</v>
      </c>
      <c r="M249" s="9">
        <v>1.56</v>
      </c>
      <c r="O249" s="9">
        <v>3.69</v>
      </c>
      <c r="Q249" s="9">
        <f t="shared" si="74"/>
        <v>-2.13</v>
      </c>
      <c r="S249" s="21">
        <f t="shared" si="75"/>
        <v>-0.5772357723577236</v>
      </c>
      <c r="U249" s="9">
        <v>6.890000000000001</v>
      </c>
      <c r="W249" s="9">
        <v>3.69</v>
      </c>
      <c r="Y249" s="9">
        <f t="shared" si="76"/>
        <v>3.2000000000000006</v>
      </c>
      <c r="AA249" s="21">
        <f t="shared" si="77"/>
        <v>0.867208672086721</v>
      </c>
      <c r="AC249" s="9">
        <v>23.78</v>
      </c>
      <c r="AE249" s="9">
        <v>6.12</v>
      </c>
      <c r="AG249" s="9">
        <f t="shared" si="78"/>
        <v>17.66</v>
      </c>
      <c r="AI249" s="21">
        <f t="shared" si="79"/>
        <v>2.8856209150326797</v>
      </c>
    </row>
    <row r="250" spans="1:35" ht="12.75" outlineLevel="1">
      <c r="A250" s="1" t="s">
        <v>661</v>
      </c>
      <c r="B250" s="16" t="s">
        <v>662</v>
      </c>
      <c r="C250" s="1" t="s">
        <v>1200</v>
      </c>
      <c r="E250" s="5">
        <v>0</v>
      </c>
      <c r="G250" s="5">
        <v>0</v>
      </c>
      <c r="I250" s="9">
        <f t="shared" si="72"/>
        <v>0</v>
      </c>
      <c r="K250" s="21">
        <f t="shared" si="73"/>
        <v>0</v>
      </c>
      <c r="M250" s="9">
        <v>0</v>
      </c>
      <c r="O250" s="9">
        <v>-47.980000000000004</v>
      </c>
      <c r="Q250" s="9">
        <f t="shared" si="74"/>
        <v>47.980000000000004</v>
      </c>
      <c r="S250" s="21" t="str">
        <f t="shared" si="75"/>
        <v>N.M.</v>
      </c>
      <c r="U250" s="9">
        <v>0</v>
      </c>
      <c r="W250" s="9">
        <v>-61.19</v>
      </c>
      <c r="Y250" s="9">
        <f t="shared" si="76"/>
        <v>61.19</v>
      </c>
      <c r="AA250" s="21" t="str">
        <f t="shared" si="77"/>
        <v>N.M.</v>
      </c>
      <c r="AC250" s="9">
        <v>-6209.54</v>
      </c>
      <c r="AE250" s="9">
        <v>-83937.59000000001</v>
      </c>
      <c r="AG250" s="9">
        <f t="shared" si="78"/>
        <v>77728.05000000002</v>
      </c>
      <c r="AI250" s="21">
        <f t="shared" si="79"/>
        <v>0.9260219408253204</v>
      </c>
    </row>
    <row r="251" spans="1:35" ht="12.75" outlineLevel="1">
      <c r="A251" s="1" t="s">
        <v>663</v>
      </c>
      <c r="B251" s="16" t="s">
        <v>664</v>
      </c>
      <c r="C251" s="1" t="s">
        <v>1201</v>
      </c>
      <c r="E251" s="5">
        <v>-26277</v>
      </c>
      <c r="G251" s="5">
        <v>-31834.760000000002</v>
      </c>
      <c r="I251" s="9">
        <f t="shared" si="72"/>
        <v>5557.760000000002</v>
      </c>
      <c r="K251" s="21">
        <f t="shared" si="73"/>
        <v>0.17458149519581745</v>
      </c>
      <c r="M251" s="9">
        <v>-87853.74</v>
      </c>
      <c r="O251" s="9">
        <v>-115209.76000000001</v>
      </c>
      <c r="Q251" s="9">
        <f t="shared" si="74"/>
        <v>27356.020000000004</v>
      </c>
      <c r="S251" s="21">
        <f t="shared" si="75"/>
        <v>0.23744533449249441</v>
      </c>
      <c r="U251" s="9">
        <v>-165767.74</v>
      </c>
      <c r="W251" s="9">
        <v>-236319.93</v>
      </c>
      <c r="Y251" s="9">
        <f t="shared" si="76"/>
        <v>70552.19</v>
      </c>
      <c r="AA251" s="21">
        <f t="shared" si="77"/>
        <v>0.2985452390748423</v>
      </c>
      <c r="AC251" s="9">
        <v>-341347.74</v>
      </c>
      <c r="AE251" s="9">
        <v>-405098.88</v>
      </c>
      <c r="AG251" s="9">
        <f t="shared" si="78"/>
        <v>63751.140000000014</v>
      </c>
      <c r="AI251" s="21">
        <f t="shared" si="79"/>
        <v>0.15737180018863545</v>
      </c>
    </row>
    <row r="252" spans="1:35" ht="12.75" outlineLevel="1">
      <c r="A252" s="1" t="s">
        <v>665</v>
      </c>
      <c r="B252" s="16" t="s">
        <v>666</v>
      </c>
      <c r="C252" s="1" t="s">
        <v>1202</v>
      </c>
      <c r="E252" s="5">
        <v>-72.93</v>
      </c>
      <c r="G252" s="5">
        <v>-435.77</v>
      </c>
      <c r="I252" s="9">
        <f t="shared" si="72"/>
        <v>362.84</v>
      </c>
      <c r="K252" s="21">
        <f t="shared" si="73"/>
        <v>0.8326410721252037</v>
      </c>
      <c r="M252" s="9">
        <v>-2541.2400000000002</v>
      </c>
      <c r="O252" s="9">
        <v>-954.4300000000001</v>
      </c>
      <c r="Q252" s="9">
        <f t="shared" si="74"/>
        <v>-1586.8100000000002</v>
      </c>
      <c r="S252" s="21">
        <f t="shared" si="75"/>
        <v>-1.6625734731724695</v>
      </c>
      <c r="U252" s="9">
        <v>-2985.84</v>
      </c>
      <c r="W252" s="9">
        <v>-5407.1900000000005</v>
      </c>
      <c r="Y252" s="9">
        <f t="shared" si="76"/>
        <v>2421.3500000000004</v>
      </c>
      <c r="AA252" s="21">
        <f t="shared" si="77"/>
        <v>0.4478019082000078</v>
      </c>
      <c r="AC252" s="9">
        <v>-7444.42</v>
      </c>
      <c r="AE252" s="9">
        <v>-17599.6</v>
      </c>
      <c r="AG252" s="9">
        <f t="shared" si="78"/>
        <v>10155.179999999998</v>
      </c>
      <c r="AI252" s="21">
        <f t="shared" si="79"/>
        <v>0.5770119775449442</v>
      </c>
    </row>
    <row r="253" spans="1:35" ht="12.75" outlineLevel="1">
      <c r="A253" s="1" t="s">
        <v>667</v>
      </c>
      <c r="B253" s="16" t="s">
        <v>668</v>
      </c>
      <c r="C253" s="1" t="s">
        <v>1203</v>
      </c>
      <c r="E253" s="5">
        <v>-42323.16</v>
      </c>
      <c r="G253" s="5">
        <v>-40519.24</v>
      </c>
      <c r="I253" s="9">
        <f t="shared" si="72"/>
        <v>-1803.9200000000055</v>
      </c>
      <c r="K253" s="21">
        <f t="shared" si="73"/>
        <v>-0.04452008477947774</v>
      </c>
      <c r="M253" s="9">
        <v>-126863.62000000001</v>
      </c>
      <c r="O253" s="9">
        <v>-120931.40000000001</v>
      </c>
      <c r="Q253" s="9">
        <f t="shared" si="74"/>
        <v>-5932.220000000001</v>
      </c>
      <c r="S253" s="21">
        <f t="shared" si="75"/>
        <v>-0.04905442258999731</v>
      </c>
      <c r="U253" s="9">
        <v>-267476.2</v>
      </c>
      <c r="W253" s="9">
        <v>-246683.76</v>
      </c>
      <c r="Y253" s="9">
        <f t="shared" si="76"/>
        <v>-20792.440000000002</v>
      </c>
      <c r="AA253" s="21">
        <f t="shared" si="77"/>
        <v>-0.08428783475653201</v>
      </c>
      <c r="AC253" s="9">
        <v>-520308.85</v>
      </c>
      <c r="AE253" s="9">
        <v>-552679.8</v>
      </c>
      <c r="AG253" s="9">
        <f t="shared" si="78"/>
        <v>32370.95000000007</v>
      </c>
      <c r="AI253" s="21">
        <f t="shared" si="79"/>
        <v>0.058570894033036974</v>
      </c>
    </row>
    <row r="254" spans="1:35" ht="12.75" outlineLevel="1">
      <c r="A254" s="1" t="s">
        <v>669</v>
      </c>
      <c r="B254" s="16" t="s">
        <v>670</v>
      </c>
      <c r="C254" s="1" t="s">
        <v>1204</v>
      </c>
      <c r="E254" s="5">
        <v>0</v>
      </c>
      <c r="G254" s="5">
        <v>0</v>
      </c>
      <c r="I254" s="9">
        <f t="shared" si="72"/>
        <v>0</v>
      </c>
      <c r="K254" s="21">
        <f t="shared" si="73"/>
        <v>0</v>
      </c>
      <c r="M254" s="9">
        <v>0</v>
      </c>
      <c r="O254" s="9">
        <v>0</v>
      </c>
      <c r="Q254" s="9">
        <f t="shared" si="74"/>
        <v>0</v>
      </c>
      <c r="S254" s="21">
        <f t="shared" si="75"/>
        <v>0</v>
      </c>
      <c r="U254" s="9">
        <v>0</v>
      </c>
      <c r="W254" s="9">
        <v>-53</v>
      </c>
      <c r="Y254" s="9">
        <f t="shared" si="76"/>
        <v>53</v>
      </c>
      <c r="AA254" s="21" t="str">
        <f t="shared" si="77"/>
        <v>N.M.</v>
      </c>
      <c r="AC254" s="9">
        <v>0</v>
      </c>
      <c r="AE254" s="9">
        <v>-53</v>
      </c>
      <c r="AG254" s="9">
        <f t="shared" si="78"/>
        <v>53</v>
      </c>
      <c r="AI254" s="21" t="str">
        <f t="shared" si="79"/>
        <v>N.M.</v>
      </c>
    </row>
    <row r="255" spans="1:35" ht="12.75" outlineLevel="1">
      <c r="A255" s="1" t="s">
        <v>671</v>
      </c>
      <c r="B255" s="16" t="s">
        <v>672</v>
      </c>
      <c r="C255" s="1" t="s">
        <v>1205</v>
      </c>
      <c r="E255" s="5">
        <v>36390.020000000004</v>
      </c>
      <c r="G255" s="5">
        <v>61768.99</v>
      </c>
      <c r="I255" s="9">
        <f t="shared" si="72"/>
        <v>-25378.969999999994</v>
      </c>
      <c r="K255" s="21">
        <f t="shared" si="73"/>
        <v>-0.41086911085967237</v>
      </c>
      <c r="M255" s="9">
        <v>185163.29</v>
      </c>
      <c r="O255" s="9">
        <v>136791.48</v>
      </c>
      <c r="Q255" s="9">
        <f t="shared" si="74"/>
        <v>48371.81</v>
      </c>
      <c r="S255" s="21">
        <f t="shared" si="75"/>
        <v>0.3536171258619323</v>
      </c>
      <c r="U255" s="9">
        <v>399557.16000000003</v>
      </c>
      <c r="W255" s="9">
        <v>330056.55</v>
      </c>
      <c r="Y255" s="9">
        <f t="shared" si="76"/>
        <v>69500.61000000004</v>
      </c>
      <c r="AA255" s="21">
        <f t="shared" si="77"/>
        <v>0.2105718247373065</v>
      </c>
      <c r="AC255" s="9">
        <v>762610.31</v>
      </c>
      <c r="AE255" s="9">
        <v>646057.9099999999</v>
      </c>
      <c r="AG255" s="9">
        <f t="shared" si="78"/>
        <v>116552.40000000014</v>
      </c>
      <c r="AI255" s="21">
        <f t="shared" si="79"/>
        <v>0.1804054995627252</v>
      </c>
    </row>
    <row r="256" spans="1:35" ht="12.75" outlineLevel="1">
      <c r="A256" s="1" t="s">
        <v>673</v>
      </c>
      <c r="B256" s="16" t="s">
        <v>674</v>
      </c>
      <c r="C256" s="1" t="s">
        <v>1206</v>
      </c>
      <c r="E256" s="5">
        <v>326217.46</v>
      </c>
      <c r="G256" s="5">
        <v>304121.81</v>
      </c>
      <c r="I256" s="9">
        <f aca="true" t="shared" si="80" ref="I256:I287">+E256-G256</f>
        <v>22095.650000000023</v>
      </c>
      <c r="K256" s="21">
        <f aca="true" t="shared" si="81" ref="K256:K287">IF(G256&lt;0,IF(I256=0,0,IF(OR(G256=0,E256=0),"N.M.",IF(ABS(I256/G256)&gt;=10,"N.M.",I256/(-G256)))),IF(I256=0,0,IF(OR(G256=0,E256=0),"N.M.",IF(ABS(I256/G256)&gt;=10,"N.M.",I256/G256))))</f>
        <v>0.07265394744296709</v>
      </c>
      <c r="M256" s="9">
        <v>896333.22</v>
      </c>
      <c r="O256" s="9">
        <v>598113.61</v>
      </c>
      <c r="Q256" s="9">
        <f aca="true" t="shared" si="82" ref="Q256:Q287">(+M256-O256)</f>
        <v>298219.61</v>
      </c>
      <c r="S256" s="21">
        <f aca="true" t="shared" si="83" ref="S256:S287">IF(O256&lt;0,IF(Q256=0,0,IF(OR(O256=0,M256=0),"N.M.",IF(ABS(Q256/O256)&gt;=10,"N.M.",Q256/(-O256)))),IF(Q256=0,0,IF(OR(O256=0,M256=0),"N.M.",IF(ABS(Q256/O256)&gt;=10,"N.M.",Q256/O256))))</f>
        <v>0.49860027428568293</v>
      </c>
      <c r="U256" s="9">
        <v>2677366.308</v>
      </c>
      <c r="W256" s="9">
        <v>1950026.6099999999</v>
      </c>
      <c r="Y256" s="9">
        <f aca="true" t="shared" si="84" ref="Y256:Y287">(+U256-W256)</f>
        <v>727339.6980000003</v>
      </c>
      <c r="AA256" s="21">
        <f aca="true" t="shared" si="85" ref="AA256:AA287">IF(W256&lt;0,IF(Y256=0,0,IF(OR(W256=0,U256=0),"N.M.",IF(ABS(Y256/W256)&gt;=10,"N.M.",Y256/(-W256)))),IF(Y256=0,0,IF(OR(W256=0,U256=0),"N.M.",IF(ABS(Y256/W256)&gt;=10,"N.M.",Y256/W256))))</f>
        <v>0.3729896270492434</v>
      </c>
      <c r="AC256" s="9">
        <v>4518045.334000001</v>
      </c>
      <c r="AE256" s="9">
        <v>4629673.266</v>
      </c>
      <c r="AG256" s="9">
        <f aca="true" t="shared" si="86" ref="AG256:AG287">(+AC256-AE256)</f>
        <v>-111627.9319999991</v>
      </c>
      <c r="AI256" s="21">
        <f aca="true" t="shared" si="87" ref="AI256:AI287">IF(AE256&lt;0,IF(AG256=0,0,IF(OR(AE256=0,AC256=0),"N.M.",IF(ABS(AG256/AE256)&gt;=10,"N.M.",AG256/(-AE256)))),IF(AG256=0,0,IF(OR(AE256=0,AC256=0),"N.M.",IF(ABS(AG256/AE256)&gt;=10,"N.M.",AG256/AE256))))</f>
        <v>-0.024111406051002975</v>
      </c>
    </row>
    <row r="257" spans="1:35" ht="12.75" outlineLevel="1">
      <c r="A257" s="1" t="s">
        <v>675</v>
      </c>
      <c r="B257" s="16" t="s">
        <v>676</v>
      </c>
      <c r="C257" s="1" t="s">
        <v>1207</v>
      </c>
      <c r="E257" s="5">
        <v>35392.97</v>
      </c>
      <c r="G257" s="5">
        <v>31481.690000000002</v>
      </c>
      <c r="I257" s="9">
        <f t="shared" si="80"/>
        <v>3911.279999999999</v>
      </c>
      <c r="K257" s="21">
        <f t="shared" si="81"/>
        <v>0.12423983591732206</v>
      </c>
      <c r="M257" s="9">
        <v>106253.64</v>
      </c>
      <c r="O257" s="9">
        <v>94444.43000000001</v>
      </c>
      <c r="Q257" s="9">
        <f t="shared" si="82"/>
        <v>11809.209999999992</v>
      </c>
      <c r="S257" s="21">
        <f t="shared" si="83"/>
        <v>0.12503871324121488</v>
      </c>
      <c r="U257" s="9">
        <v>212729.35</v>
      </c>
      <c r="W257" s="9">
        <v>187620.57</v>
      </c>
      <c r="Y257" s="9">
        <f t="shared" si="84"/>
        <v>25108.78</v>
      </c>
      <c r="AA257" s="21">
        <f t="shared" si="85"/>
        <v>0.13382743693828453</v>
      </c>
      <c r="AC257" s="9">
        <v>431507.49</v>
      </c>
      <c r="AE257" s="9">
        <v>375772.4</v>
      </c>
      <c r="AG257" s="9">
        <f t="shared" si="86"/>
        <v>55735.08999999997</v>
      </c>
      <c r="AI257" s="21">
        <f t="shared" si="87"/>
        <v>0.14832140412654032</v>
      </c>
    </row>
    <row r="258" spans="1:35" ht="12.75" outlineLevel="1">
      <c r="A258" s="1" t="s">
        <v>677</v>
      </c>
      <c r="B258" s="16" t="s">
        <v>678</v>
      </c>
      <c r="C258" s="1" t="s">
        <v>1208</v>
      </c>
      <c r="E258" s="5">
        <v>93217.63</v>
      </c>
      <c r="G258" s="5">
        <v>80801.38</v>
      </c>
      <c r="I258" s="9">
        <f t="shared" si="80"/>
        <v>12416.25</v>
      </c>
      <c r="K258" s="21">
        <f t="shared" si="81"/>
        <v>0.15366383593943567</v>
      </c>
      <c r="M258" s="9">
        <v>280356</v>
      </c>
      <c r="O258" s="9">
        <v>243300.88</v>
      </c>
      <c r="Q258" s="9">
        <f t="shared" si="82"/>
        <v>37055.119999999995</v>
      </c>
      <c r="S258" s="21">
        <f t="shared" si="83"/>
        <v>0.15230162751569165</v>
      </c>
      <c r="U258" s="9">
        <v>559663.6</v>
      </c>
      <c r="W258" s="9">
        <v>487406.97000000003</v>
      </c>
      <c r="Y258" s="9">
        <f t="shared" si="84"/>
        <v>72256.62999999995</v>
      </c>
      <c r="AA258" s="21">
        <f t="shared" si="85"/>
        <v>0.148247018297666</v>
      </c>
      <c r="AC258" s="9">
        <v>1129191.523</v>
      </c>
      <c r="AE258" s="9">
        <v>986264.478</v>
      </c>
      <c r="AG258" s="9">
        <f t="shared" si="86"/>
        <v>142927.04500000004</v>
      </c>
      <c r="AI258" s="21">
        <f t="shared" si="87"/>
        <v>0.14491756337999231</v>
      </c>
    </row>
    <row r="259" spans="1:35" ht="12.75" outlineLevel="1">
      <c r="A259" s="1" t="s">
        <v>679</v>
      </c>
      <c r="B259" s="16" t="s">
        <v>680</v>
      </c>
      <c r="C259" s="1" t="s">
        <v>1209</v>
      </c>
      <c r="E259" s="5">
        <v>0</v>
      </c>
      <c r="G259" s="5">
        <v>0</v>
      </c>
      <c r="I259" s="9">
        <f t="shared" si="80"/>
        <v>0</v>
      </c>
      <c r="K259" s="21">
        <f t="shared" si="81"/>
        <v>0</v>
      </c>
      <c r="M259" s="9">
        <v>0</v>
      </c>
      <c r="O259" s="9">
        <v>0</v>
      </c>
      <c r="Q259" s="9">
        <f t="shared" si="82"/>
        <v>0</v>
      </c>
      <c r="S259" s="21">
        <f t="shared" si="83"/>
        <v>0</v>
      </c>
      <c r="U259" s="9">
        <v>0</v>
      </c>
      <c r="W259" s="9">
        <v>-11.88</v>
      </c>
      <c r="Y259" s="9">
        <f t="shared" si="84"/>
        <v>11.88</v>
      </c>
      <c r="AA259" s="21" t="str">
        <f t="shared" si="85"/>
        <v>N.M.</v>
      </c>
      <c r="AC259" s="9">
        <v>185.68</v>
      </c>
      <c r="AE259" s="9">
        <v>2097.63</v>
      </c>
      <c r="AG259" s="9">
        <f t="shared" si="86"/>
        <v>-1911.95</v>
      </c>
      <c r="AI259" s="21">
        <f t="shared" si="87"/>
        <v>-0.9114810524258329</v>
      </c>
    </row>
    <row r="260" spans="1:35" ht="12.75" outlineLevel="1">
      <c r="A260" s="1" t="s">
        <v>681</v>
      </c>
      <c r="B260" s="16" t="s">
        <v>682</v>
      </c>
      <c r="C260" s="1" t="s">
        <v>1210</v>
      </c>
      <c r="E260" s="5">
        <v>9706.15</v>
      </c>
      <c r="G260" s="5">
        <v>14066.470000000001</v>
      </c>
      <c r="I260" s="9">
        <f t="shared" si="80"/>
        <v>-4360.3200000000015</v>
      </c>
      <c r="K260" s="21">
        <f t="shared" si="81"/>
        <v>-0.3099796892894949</v>
      </c>
      <c r="M260" s="9">
        <v>30084.09</v>
      </c>
      <c r="O260" s="9">
        <v>34561.88</v>
      </c>
      <c r="Q260" s="9">
        <f t="shared" si="82"/>
        <v>-4477.789999999997</v>
      </c>
      <c r="S260" s="21">
        <f t="shared" si="83"/>
        <v>-0.12955863512054314</v>
      </c>
      <c r="U260" s="9">
        <v>59091.8</v>
      </c>
      <c r="W260" s="9">
        <v>66232.31</v>
      </c>
      <c r="Y260" s="9">
        <f t="shared" si="84"/>
        <v>-7140.509999999995</v>
      </c>
      <c r="AA260" s="21">
        <f t="shared" si="85"/>
        <v>-0.10781007034180139</v>
      </c>
      <c r="AC260" s="9">
        <v>109366.74</v>
      </c>
      <c r="AE260" s="9">
        <v>113543.616</v>
      </c>
      <c r="AG260" s="9">
        <f t="shared" si="86"/>
        <v>-4176.875999999989</v>
      </c>
      <c r="AI260" s="21">
        <f t="shared" si="87"/>
        <v>-0.036786533203240504</v>
      </c>
    </row>
    <row r="261" spans="1:35" ht="12.75" outlineLevel="1">
      <c r="A261" s="1" t="s">
        <v>683</v>
      </c>
      <c r="B261" s="16" t="s">
        <v>684</v>
      </c>
      <c r="C261" s="1" t="s">
        <v>1211</v>
      </c>
      <c r="E261" s="5">
        <v>1102.96</v>
      </c>
      <c r="G261" s="5">
        <v>117.77</v>
      </c>
      <c r="I261" s="9">
        <f t="shared" si="80"/>
        <v>985.19</v>
      </c>
      <c r="K261" s="21">
        <f t="shared" si="81"/>
        <v>8.365373185021653</v>
      </c>
      <c r="M261" s="9">
        <v>1198.91</v>
      </c>
      <c r="O261" s="9">
        <v>117.77</v>
      </c>
      <c r="Q261" s="9">
        <f t="shared" si="82"/>
        <v>1081.14</v>
      </c>
      <c r="S261" s="21">
        <f t="shared" si="83"/>
        <v>9.180096798845208</v>
      </c>
      <c r="U261" s="9">
        <v>1206.32</v>
      </c>
      <c r="W261" s="9">
        <v>117.77</v>
      </c>
      <c r="Y261" s="9">
        <f t="shared" si="84"/>
        <v>1088.55</v>
      </c>
      <c r="AA261" s="21">
        <f t="shared" si="85"/>
        <v>9.2430160482296</v>
      </c>
      <c r="AC261" s="9">
        <v>1384.31</v>
      </c>
      <c r="AE261" s="9">
        <v>117.77</v>
      </c>
      <c r="AG261" s="9">
        <f t="shared" si="86"/>
        <v>1266.54</v>
      </c>
      <c r="AI261" s="21" t="str">
        <f t="shared" si="87"/>
        <v>N.M.</v>
      </c>
    </row>
    <row r="262" spans="1:35" ht="12.75" outlineLevel="1">
      <c r="A262" s="1" t="s">
        <v>685</v>
      </c>
      <c r="B262" s="16" t="s">
        <v>686</v>
      </c>
      <c r="C262" s="1" t="s">
        <v>1212</v>
      </c>
      <c r="E262" s="5">
        <v>52161.630000000005</v>
      </c>
      <c r="G262" s="5">
        <v>-12819.683</v>
      </c>
      <c r="I262" s="9">
        <f t="shared" si="80"/>
        <v>64981.31300000001</v>
      </c>
      <c r="K262" s="21">
        <f t="shared" si="81"/>
        <v>5.0688705017120945</v>
      </c>
      <c r="M262" s="9">
        <v>22010.45</v>
      </c>
      <c r="O262" s="9">
        <v>41878.377</v>
      </c>
      <c r="Q262" s="9">
        <f t="shared" si="82"/>
        <v>-19867.927</v>
      </c>
      <c r="S262" s="21">
        <f t="shared" si="83"/>
        <v>-0.4744196987385638</v>
      </c>
      <c r="U262" s="9">
        <v>68280.42</v>
      </c>
      <c r="W262" s="9">
        <v>42030.337</v>
      </c>
      <c r="Y262" s="9">
        <f t="shared" si="84"/>
        <v>26250.083</v>
      </c>
      <c r="AA262" s="21">
        <f t="shared" si="85"/>
        <v>0.6245508571582473</v>
      </c>
      <c r="AC262" s="9">
        <v>604359.3500000001</v>
      </c>
      <c r="AE262" s="9">
        <v>177215.887</v>
      </c>
      <c r="AG262" s="9">
        <f t="shared" si="86"/>
        <v>427143.4630000001</v>
      </c>
      <c r="AI262" s="21">
        <f t="shared" si="87"/>
        <v>2.410300059610345</v>
      </c>
    </row>
    <row r="263" spans="1:35" ht="12.75" outlineLevel="1">
      <c r="A263" s="1" t="s">
        <v>687</v>
      </c>
      <c r="B263" s="16" t="s">
        <v>688</v>
      </c>
      <c r="C263" s="1" t="s">
        <v>1213</v>
      </c>
      <c r="E263" s="5">
        <v>385.38</v>
      </c>
      <c r="G263" s="5">
        <v>2618.96</v>
      </c>
      <c r="I263" s="9">
        <f t="shared" si="80"/>
        <v>-2233.58</v>
      </c>
      <c r="K263" s="21">
        <f t="shared" si="81"/>
        <v>-0.8528499862540856</v>
      </c>
      <c r="M263" s="9">
        <v>28312.91</v>
      </c>
      <c r="O263" s="9">
        <v>97210.28</v>
      </c>
      <c r="Q263" s="9">
        <f t="shared" si="82"/>
        <v>-68897.37</v>
      </c>
      <c r="S263" s="21">
        <f t="shared" si="83"/>
        <v>-0.7087457211315511</v>
      </c>
      <c r="U263" s="9">
        <v>66589.43000000001</v>
      </c>
      <c r="W263" s="9">
        <v>270312.55</v>
      </c>
      <c r="Y263" s="9">
        <f t="shared" si="84"/>
        <v>-203723.12</v>
      </c>
      <c r="AA263" s="21">
        <f t="shared" si="85"/>
        <v>-0.7536576455662158</v>
      </c>
      <c r="AC263" s="9">
        <v>82178.94</v>
      </c>
      <c r="AE263" s="9">
        <v>359125.24</v>
      </c>
      <c r="AG263" s="9">
        <f t="shared" si="86"/>
        <v>-276946.3</v>
      </c>
      <c r="AI263" s="21">
        <f t="shared" si="87"/>
        <v>-0.7711691330857168</v>
      </c>
    </row>
    <row r="264" spans="1:35" ht="12.75" outlineLevel="1">
      <c r="A264" s="1" t="s">
        <v>689</v>
      </c>
      <c r="B264" s="16" t="s">
        <v>690</v>
      </c>
      <c r="C264" s="1" t="s">
        <v>1214</v>
      </c>
      <c r="E264" s="5">
        <v>-7979.05</v>
      </c>
      <c r="G264" s="5">
        <v>-8352.42</v>
      </c>
      <c r="I264" s="9">
        <f t="shared" si="80"/>
        <v>373.3699999999999</v>
      </c>
      <c r="K264" s="21">
        <f t="shared" si="81"/>
        <v>0.0447020145059755</v>
      </c>
      <c r="M264" s="9">
        <v>-25999.32</v>
      </c>
      <c r="O264" s="9">
        <v>-25956.317</v>
      </c>
      <c r="Q264" s="9">
        <f t="shared" si="82"/>
        <v>-43.00300000000061</v>
      </c>
      <c r="S264" s="21">
        <f t="shared" si="83"/>
        <v>-0.001656745061327484</v>
      </c>
      <c r="U264" s="9">
        <v>-51580.53</v>
      </c>
      <c r="W264" s="9">
        <v>-57054.147</v>
      </c>
      <c r="Y264" s="9">
        <f t="shared" si="84"/>
        <v>5473.616999999998</v>
      </c>
      <c r="AA264" s="21">
        <f t="shared" si="85"/>
        <v>0.09593723309893668</v>
      </c>
      <c r="AC264" s="9">
        <v>-110253.85</v>
      </c>
      <c r="AE264" s="9">
        <v>-144854.932</v>
      </c>
      <c r="AG264" s="9">
        <f t="shared" si="86"/>
        <v>34601.081999999995</v>
      </c>
      <c r="AI264" s="21">
        <f t="shared" si="87"/>
        <v>0.23886713087546094</v>
      </c>
    </row>
    <row r="265" spans="1:35" ht="12.75" outlineLevel="1">
      <c r="A265" s="1" t="s">
        <v>691</v>
      </c>
      <c r="B265" s="16" t="s">
        <v>692</v>
      </c>
      <c r="C265" s="1" t="s">
        <v>1215</v>
      </c>
      <c r="E265" s="5">
        <v>656.42</v>
      </c>
      <c r="G265" s="5">
        <v>710.78</v>
      </c>
      <c r="I265" s="9">
        <f t="shared" si="80"/>
        <v>-54.360000000000014</v>
      </c>
      <c r="K265" s="21">
        <f t="shared" si="81"/>
        <v>-0.07647936070232704</v>
      </c>
      <c r="M265" s="9">
        <v>2234.14</v>
      </c>
      <c r="O265" s="9">
        <v>2483.63</v>
      </c>
      <c r="Q265" s="9">
        <f t="shared" si="82"/>
        <v>-249.49000000000024</v>
      </c>
      <c r="S265" s="21">
        <f t="shared" si="83"/>
        <v>-0.10045377129443606</v>
      </c>
      <c r="U265" s="9">
        <v>4526.9800000000005</v>
      </c>
      <c r="W265" s="9">
        <v>4880.56</v>
      </c>
      <c r="Y265" s="9">
        <f t="shared" si="84"/>
        <v>-353.5799999999999</v>
      </c>
      <c r="AA265" s="21">
        <f t="shared" si="85"/>
        <v>-0.07244660448800955</v>
      </c>
      <c r="AC265" s="9">
        <v>9319.170000000002</v>
      </c>
      <c r="AE265" s="9">
        <v>10059.01</v>
      </c>
      <c r="AG265" s="9">
        <f t="shared" si="86"/>
        <v>-739.8399999999983</v>
      </c>
      <c r="AI265" s="21">
        <f t="shared" si="87"/>
        <v>-0.07354998155882123</v>
      </c>
    </row>
    <row r="266" spans="1:35" ht="12.75" outlineLevel="1">
      <c r="A266" s="1" t="s">
        <v>693</v>
      </c>
      <c r="B266" s="16" t="s">
        <v>694</v>
      </c>
      <c r="C266" s="1" t="s">
        <v>1216</v>
      </c>
      <c r="E266" s="5">
        <v>899.38</v>
      </c>
      <c r="G266" s="5">
        <v>1122.71</v>
      </c>
      <c r="I266" s="9">
        <f t="shared" si="80"/>
        <v>-223.33000000000004</v>
      </c>
      <c r="K266" s="21">
        <f t="shared" si="81"/>
        <v>-0.19892046922179374</v>
      </c>
      <c r="M266" s="9">
        <v>3834.7000000000003</v>
      </c>
      <c r="O266" s="9">
        <v>3045.83</v>
      </c>
      <c r="Q266" s="9">
        <f t="shared" si="82"/>
        <v>788.8700000000003</v>
      </c>
      <c r="S266" s="21">
        <f t="shared" si="83"/>
        <v>0.2590000098495321</v>
      </c>
      <c r="U266" s="9">
        <v>8687.55</v>
      </c>
      <c r="W266" s="9">
        <v>6203.1900000000005</v>
      </c>
      <c r="Y266" s="9">
        <f t="shared" si="84"/>
        <v>2484.3599999999988</v>
      </c>
      <c r="AA266" s="21">
        <f t="shared" si="85"/>
        <v>0.40049716355617004</v>
      </c>
      <c r="AC266" s="9">
        <v>20226.309999999998</v>
      </c>
      <c r="AE266" s="9">
        <v>10910.01</v>
      </c>
      <c r="AG266" s="9">
        <f t="shared" si="86"/>
        <v>9316.299999999997</v>
      </c>
      <c r="AI266" s="21">
        <f t="shared" si="87"/>
        <v>0.853922223719318</v>
      </c>
    </row>
    <row r="267" spans="1:35" ht="12.75" outlineLevel="1">
      <c r="A267" s="1" t="s">
        <v>695</v>
      </c>
      <c r="B267" s="16" t="s">
        <v>696</v>
      </c>
      <c r="C267" s="1" t="s">
        <v>1217</v>
      </c>
      <c r="E267" s="5">
        <v>1608</v>
      </c>
      <c r="G267" s="5">
        <v>2265</v>
      </c>
      <c r="I267" s="9">
        <f t="shared" si="80"/>
        <v>-657</v>
      </c>
      <c r="K267" s="21">
        <f t="shared" si="81"/>
        <v>-0.2900662251655629</v>
      </c>
      <c r="M267" s="9">
        <v>6357</v>
      </c>
      <c r="O267" s="9">
        <v>4841</v>
      </c>
      <c r="Q267" s="9">
        <f t="shared" si="82"/>
        <v>1516</v>
      </c>
      <c r="S267" s="21">
        <f t="shared" si="83"/>
        <v>0.3131584383391861</v>
      </c>
      <c r="U267" s="9">
        <v>8222</v>
      </c>
      <c r="W267" s="9">
        <v>7520</v>
      </c>
      <c r="Y267" s="9">
        <f t="shared" si="84"/>
        <v>702</v>
      </c>
      <c r="AA267" s="21">
        <f t="shared" si="85"/>
        <v>0.09335106382978724</v>
      </c>
      <c r="AC267" s="9">
        <v>12756</v>
      </c>
      <c r="AE267" s="9">
        <v>14552</v>
      </c>
      <c r="AG267" s="9">
        <f t="shared" si="86"/>
        <v>-1796</v>
      </c>
      <c r="AI267" s="21">
        <f t="shared" si="87"/>
        <v>-0.1234194612424409</v>
      </c>
    </row>
    <row r="268" spans="1:35" ht="12.75" outlineLevel="1">
      <c r="A268" s="1" t="s">
        <v>697</v>
      </c>
      <c r="B268" s="16" t="s">
        <v>698</v>
      </c>
      <c r="C268" s="1" t="s">
        <v>1218</v>
      </c>
      <c r="E268" s="5">
        <v>249633.6</v>
      </c>
      <c r="G268" s="5">
        <v>184618.02</v>
      </c>
      <c r="I268" s="9">
        <f t="shared" si="80"/>
        <v>65015.580000000016</v>
      </c>
      <c r="K268" s="21">
        <f t="shared" si="81"/>
        <v>0.3521626978774879</v>
      </c>
      <c r="M268" s="9">
        <v>748900.8</v>
      </c>
      <c r="O268" s="9">
        <v>553854.06</v>
      </c>
      <c r="Q268" s="9">
        <f t="shared" si="82"/>
        <v>195046.74</v>
      </c>
      <c r="S268" s="21">
        <f t="shared" si="83"/>
        <v>0.3521626978774878</v>
      </c>
      <c r="U268" s="9">
        <v>1497801.6</v>
      </c>
      <c r="W268" s="9">
        <v>1107708.12</v>
      </c>
      <c r="Y268" s="9">
        <f t="shared" si="84"/>
        <v>390093.48</v>
      </c>
      <c r="AA268" s="21">
        <f t="shared" si="85"/>
        <v>0.3521626978774878</v>
      </c>
      <c r="AC268" s="9">
        <v>2605509.72</v>
      </c>
      <c r="AE268" s="9">
        <v>1602878.1</v>
      </c>
      <c r="AG268" s="9">
        <f t="shared" si="86"/>
        <v>1002631.6200000001</v>
      </c>
      <c r="AI268" s="21">
        <f t="shared" si="87"/>
        <v>0.6255195700783485</v>
      </c>
    </row>
    <row r="269" spans="1:35" ht="12.75" outlineLevel="1">
      <c r="A269" s="1" t="s">
        <v>699</v>
      </c>
      <c r="B269" s="16" t="s">
        <v>700</v>
      </c>
      <c r="C269" s="1" t="s">
        <v>1219</v>
      </c>
      <c r="E269" s="5">
        <v>11418.89</v>
      </c>
      <c r="G269" s="5">
        <v>12802.970000000001</v>
      </c>
      <c r="I269" s="9">
        <f t="shared" si="80"/>
        <v>-1384.0800000000017</v>
      </c>
      <c r="K269" s="21">
        <f t="shared" si="81"/>
        <v>-0.10810616599117248</v>
      </c>
      <c r="M269" s="9">
        <v>37757.73</v>
      </c>
      <c r="O269" s="9">
        <v>38726.33</v>
      </c>
      <c r="Q269" s="9">
        <f t="shared" si="82"/>
        <v>-968.5999999999985</v>
      </c>
      <c r="S269" s="21">
        <f t="shared" si="83"/>
        <v>-0.025011406967817465</v>
      </c>
      <c r="U269" s="9">
        <v>77017.72</v>
      </c>
      <c r="W269" s="9">
        <v>77380.2</v>
      </c>
      <c r="Y269" s="9">
        <f t="shared" si="84"/>
        <v>-362.4799999999959</v>
      </c>
      <c r="AA269" s="21">
        <f t="shared" si="85"/>
        <v>-0.004684402469882424</v>
      </c>
      <c r="AC269" s="9">
        <v>153945.90000000002</v>
      </c>
      <c r="AE269" s="9">
        <v>152143.91</v>
      </c>
      <c r="AG269" s="9">
        <f t="shared" si="86"/>
        <v>1801.9900000000198</v>
      </c>
      <c r="AI269" s="21">
        <f t="shared" si="87"/>
        <v>0.011843983765107783</v>
      </c>
    </row>
    <row r="270" spans="1:35" ht="12.75" outlineLevel="1">
      <c r="A270" s="1" t="s">
        <v>701</v>
      </c>
      <c r="B270" s="16" t="s">
        <v>702</v>
      </c>
      <c r="C270" s="1" t="s">
        <v>1220</v>
      </c>
      <c r="E270" s="5">
        <v>495941.45</v>
      </c>
      <c r="G270" s="5">
        <v>376122.89</v>
      </c>
      <c r="I270" s="9">
        <f t="shared" si="80"/>
        <v>119818.56</v>
      </c>
      <c r="K270" s="21">
        <f t="shared" si="81"/>
        <v>0.3185622656467411</v>
      </c>
      <c r="M270" s="9">
        <v>1348354.95</v>
      </c>
      <c r="O270" s="9">
        <v>1133834.78</v>
      </c>
      <c r="Q270" s="9">
        <f t="shared" si="82"/>
        <v>214520.16999999993</v>
      </c>
      <c r="S270" s="21">
        <f t="shared" si="83"/>
        <v>0.18919879137946352</v>
      </c>
      <c r="U270" s="9">
        <v>2553514.99</v>
      </c>
      <c r="W270" s="9">
        <v>2215055.44</v>
      </c>
      <c r="Y270" s="9">
        <f t="shared" si="84"/>
        <v>338459.5500000003</v>
      </c>
      <c r="AA270" s="21">
        <f t="shared" si="85"/>
        <v>0.1527995841043149</v>
      </c>
      <c r="AC270" s="9">
        <v>5455288.48</v>
      </c>
      <c r="AE270" s="9">
        <v>4332814.52</v>
      </c>
      <c r="AG270" s="9">
        <f t="shared" si="86"/>
        <v>1122473.960000001</v>
      </c>
      <c r="AI270" s="21">
        <f t="shared" si="87"/>
        <v>0.2590634689804356</v>
      </c>
    </row>
    <row r="271" spans="1:35" ht="12.75" outlineLevel="1">
      <c r="A271" s="1" t="s">
        <v>703</v>
      </c>
      <c r="B271" s="16" t="s">
        <v>704</v>
      </c>
      <c r="C271" s="1" t="s">
        <v>1221</v>
      </c>
      <c r="E271" s="5">
        <v>1.37</v>
      </c>
      <c r="G271" s="5">
        <v>0</v>
      </c>
      <c r="I271" s="9">
        <f t="shared" si="80"/>
        <v>1.37</v>
      </c>
      <c r="K271" s="21" t="str">
        <f t="shared" si="81"/>
        <v>N.M.</v>
      </c>
      <c r="M271" s="9">
        <v>1.37</v>
      </c>
      <c r="O271" s="9">
        <v>0</v>
      </c>
      <c r="Q271" s="9">
        <f t="shared" si="82"/>
        <v>1.37</v>
      </c>
      <c r="S271" s="21" t="str">
        <f t="shared" si="83"/>
        <v>N.M.</v>
      </c>
      <c r="U271" s="9">
        <v>1.37</v>
      </c>
      <c r="W271" s="9">
        <v>125</v>
      </c>
      <c r="Y271" s="9">
        <f t="shared" si="84"/>
        <v>-123.63</v>
      </c>
      <c r="AA271" s="21">
        <f t="shared" si="85"/>
        <v>-0.9890399999999999</v>
      </c>
      <c r="AC271" s="9">
        <v>1.37</v>
      </c>
      <c r="AE271" s="9">
        <v>128.2</v>
      </c>
      <c r="AG271" s="9">
        <f t="shared" si="86"/>
        <v>-126.82999999999998</v>
      </c>
      <c r="AI271" s="21">
        <f t="shared" si="87"/>
        <v>-0.9893135725429016</v>
      </c>
    </row>
    <row r="272" spans="1:35" ht="12.75" outlineLevel="1">
      <c r="A272" s="1" t="s">
        <v>705</v>
      </c>
      <c r="B272" s="16" t="s">
        <v>706</v>
      </c>
      <c r="C272" s="1" t="s">
        <v>1222</v>
      </c>
      <c r="E272" s="5">
        <v>17003.09</v>
      </c>
      <c r="G272" s="5">
        <v>319.42</v>
      </c>
      <c r="I272" s="9">
        <f t="shared" si="80"/>
        <v>16683.670000000002</v>
      </c>
      <c r="K272" s="21" t="str">
        <f t="shared" si="81"/>
        <v>N.M.</v>
      </c>
      <c r="M272" s="9">
        <v>50428.07</v>
      </c>
      <c r="O272" s="9">
        <v>319.42</v>
      </c>
      <c r="Q272" s="9">
        <f t="shared" si="82"/>
        <v>50108.65</v>
      </c>
      <c r="S272" s="21" t="str">
        <f t="shared" si="83"/>
        <v>N.M.</v>
      </c>
      <c r="U272" s="9">
        <v>100556</v>
      </c>
      <c r="W272" s="9">
        <v>303.81</v>
      </c>
      <c r="Y272" s="9">
        <f t="shared" si="84"/>
        <v>100252.19</v>
      </c>
      <c r="AA272" s="21" t="str">
        <f t="shared" si="85"/>
        <v>N.M.</v>
      </c>
      <c r="AC272" s="9">
        <v>97230.21</v>
      </c>
      <c r="AE272" s="9">
        <v>34373.46</v>
      </c>
      <c r="AG272" s="9">
        <f t="shared" si="86"/>
        <v>62856.75000000001</v>
      </c>
      <c r="AI272" s="21">
        <f t="shared" si="87"/>
        <v>1.8286419231581577</v>
      </c>
    </row>
    <row r="273" spans="1:35" ht="12.75" outlineLevel="1">
      <c r="A273" s="1" t="s">
        <v>707</v>
      </c>
      <c r="B273" s="16" t="s">
        <v>708</v>
      </c>
      <c r="C273" s="1" t="s">
        <v>1223</v>
      </c>
      <c r="E273" s="5">
        <v>29361.63</v>
      </c>
      <c r="G273" s="5">
        <v>0</v>
      </c>
      <c r="I273" s="9">
        <f t="shared" si="80"/>
        <v>29361.63</v>
      </c>
      <c r="K273" s="21" t="str">
        <f t="shared" si="81"/>
        <v>N.M.</v>
      </c>
      <c r="M273" s="9">
        <v>71930.73</v>
      </c>
      <c r="O273" s="9">
        <v>0</v>
      </c>
      <c r="Q273" s="9">
        <f t="shared" si="82"/>
        <v>71930.73</v>
      </c>
      <c r="S273" s="21" t="str">
        <f t="shared" si="83"/>
        <v>N.M.</v>
      </c>
      <c r="U273" s="9">
        <v>137564.53</v>
      </c>
      <c r="W273" s="9">
        <v>57432.450000000004</v>
      </c>
      <c r="Y273" s="9">
        <f t="shared" si="84"/>
        <v>80132.07999999999</v>
      </c>
      <c r="AA273" s="21">
        <f t="shared" si="85"/>
        <v>1.3952404955734952</v>
      </c>
      <c r="AC273" s="9">
        <v>253031.58000000002</v>
      </c>
      <c r="AE273" s="9">
        <v>193342.37000000002</v>
      </c>
      <c r="AG273" s="9">
        <f t="shared" si="86"/>
        <v>59689.20999999999</v>
      </c>
      <c r="AI273" s="21">
        <f t="shared" si="87"/>
        <v>0.3087228629710083</v>
      </c>
    </row>
    <row r="274" spans="1:35" ht="12.75" outlineLevel="1">
      <c r="A274" s="1" t="s">
        <v>709</v>
      </c>
      <c r="B274" s="16" t="s">
        <v>710</v>
      </c>
      <c r="C274" s="1" t="s">
        <v>1224</v>
      </c>
      <c r="E274" s="5">
        <v>0</v>
      </c>
      <c r="G274" s="5">
        <v>26.84</v>
      </c>
      <c r="I274" s="9">
        <f t="shared" si="80"/>
        <v>-26.84</v>
      </c>
      <c r="K274" s="21" t="str">
        <f t="shared" si="81"/>
        <v>N.M.</v>
      </c>
      <c r="M274" s="9">
        <v>3280</v>
      </c>
      <c r="O274" s="9">
        <v>6022.24</v>
      </c>
      <c r="Q274" s="9">
        <f t="shared" si="82"/>
        <v>-2742.24</v>
      </c>
      <c r="S274" s="21">
        <f t="shared" si="83"/>
        <v>-0.455352161322033</v>
      </c>
      <c r="U274" s="9">
        <v>3797.32</v>
      </c>
      <c r="W274" s="9">
        <v>9031.04</v>
      </c>
      <c r="Y274" s="9">
        <f t="shared" si="84"/>
        <v>-5233.720000000001</v>
      </c>
      <c r="AA274" s="21">
        <f t="shared" si="85"/>
        <v>-0.5795257246120049</v>
      </c>
      <c r="AC274" s="9">
        <v>4687.400000000001</v>
      </c>
      <c r="AE274" s="9">
        <v>9244.480000000001</v>
      </c>
      <c r="AG274" s="9">
        <f t="shared" si="86"/>
        <v>-4557.080000000001</v>
      </c>
      <c r="AI274" s="21">
        <f t="shared" si="87"/>
        <v>-0.49295146941742535</v>
      </c>
    </row>
    <row r="275" spans="1:35" ht="12.75" outlineLevel="1">
      <c r="A275" s="1" t="s">
        <v>711</v>
      </c>
      <c r="B275" s="16" t="s">
        <v>712</v>
      </c>
      <c r="C275" s="1" t="s">
        <v>1225</v>
      </c>
      <c r="E275" s="5">
        <v>79.82000000000001</v>
      </c>
      <c r="G275" s="5">
        <v>-26.93</v>
      </c>
      <c r="I275" s="9">
        <f t="shared" si="80"/>
        <v>106.75</v>
      </c>
      <c r="K275" s="21">
        <f t="shared" si="81"/>
        <v>3.9639806906795396</v>
      </c>
      <c r="M275" s="9">
        <v>300.69</v>
      </c>
      <c r="O275" s="9">
        <v>82.59</v>
      </c>
      <c r="Q275" s="9">
        <f t="shared" si="82"/>
        <v>218.1</v>
      </c>
      <c r="S275" s="21">
        <f t="shared" si="83"/>
        <v>2.640755539411551</v>
      </c>
      <c r="U275" s="9">
        <v>577.4300000000001</v>
      </c>
      <c r="W275" s="9">
        <v>205.14000000000001</v>
      </c>
      <c r="Y275" s="9">
        <f t="shared" si="84"/>
        <v>372.2900000000001</v>
      </c>
      <c r="AA275" s="21">
        <f t="shared" si="85"/>
        <v>1.8148093984595888</v>
      </c>
      <c r="AC275" s="9">
        <v>1267.71</v>
      </c>
      <c r="AE275" s="9">
        <v>2673.43</v>
      </c>
      <c r="AG275" s="9">
        <f t="shared" si="86"/>
        <v>-1405.7199999999998</v>
      </c>
      <c r="AI275" s="21">
        <f t="shared" si="87"/>
        <v>-0.5258114108093348</v>
      </c>
    </row>
    <row r="276" spans="1:35" ht="12.75" outlineLevel="1">
      <c r="A276" s="1" t="s">
        <v>713</v>
      </c>
      <c r="B276" s="16" t="s">
        <v>714</v>
      </c>
      <c r="C276" s="1" t="s">
        <v>1226</v>
      </c>
      <c r="E276" s="5">
        <v>0</v>
      </c>
      <c r="G276" s="5">
        <v>1442.67</v>
      </c>
      <c r="I276" s="9">
        <f t="shared" si="80"/>
        <v>-1442.67</v>
      </c>
      <c r="K276" s="21" t="str">
        <f t="shared" si="81"/>
        <v>N.M.</v>
      </c>
      <c r="M276" s="9">
        <v>6514</v>
      </c>
      <c r="O276" s="9">
        <v>2409.33</v>
      </c>
      <c r="Q276" s="9">
        <f t="shared" si="82"/>
        <v>4104.67</v>
      </c>
      <c r="S276" s="21">
        <f t="shared" si="83"/>
        <v>1.7036562031768168</v>
      </c>
      <c r="U276" s="9">
        <v>11694.550000000001</v>
      </c>
      <c r="W276" s="9">
        <v>11038.51</v>
      </c>
      <c r="Y276" s="9">
        <f t="shared" si="84"/>
        <v>656.0400000000009</v>
      </c>
      <c r="AA276" s="21">
        <f t="shared" si="85"/>
        <v>0.05943193420126456</v>
      </c>
      <c r="AC276" s="9">
        <v>23835.420000000002</v>
      </c>
      <c r="AE276" s="9">
        <v>14408.77</v>
      </c>
      <c r="AG276" s="9">
        <f t="shared" si="86"/>
        <v>9426.650000000001</v>
      </c>
      <c r="AI276" s="21">
        <f t="shared" si="87"/>
        <v>0.654230027962137</v>
      </c>
    </row>
    <row r="277" spans="1:35" ht="12.75" outlineLevel="1">
      <c r="A277" s="1" t="s">
        <v>715</v>
      </c>
      <c r="B277" s="16" t="s">
        <v>716</v>
      </c>
      <c r="C277" s="1" t="s">
        <v>1227</v>
      </c>
      <c r="E277" s="5">
        <v>278903.17</v>
      </c>
      <c r="G277" s="5">
        <v>341630.5</v>
      </c>
      <c r="I277" s="9">
        <f t="shared" si="80"/>
        <v>-62727.330000000016</v>
      </c>
      <c r="K277" s="21">
        <f t="shared" si="81"/>
        <v>-0.18361162132772108</v>
      </c>
      <c r="M277" s="9">
        <v>836709.51</v>
      </c>
      <c r="O277" s="9">
        <v>1024891.5</v>
      </c>
      <c r="Q277" s="9">
        <f t="shared" si="82"/>
        <v>-188181.99</v>
      </c>
      <c r="S277" s="21">
        <f t="shared" si="83"/>
        <v>-0.18361162132772102</v>
      </c>
      <c r="U277" s="9">
        <v>1673419.01</v>
      </c>
      <c r="W277" s="9">
        <v>2049783</v>
      </c>
      <c r="Y277" s="9">
        <f t="shared" si="84"/>
        <v>-376363.99</v>
      </c>
      <c r="AA277" s="21">
        <f t="shared" si="85"/>
        <v>-0.1836116262062862</v>
      </c>
      <c r="AC277" s="9">
        <v>3723202.01</v>
      </c>
      <c r="AE277" s="9">
        <v>3347564.466</v>
      </c>
      <c r="AG277" s="9">
        <f t="shared" si="86"/>
        <v>375637.54399999976</v>
      </c>
      <c r="AI277" s="21">
        <f t="shared" si="87"/>
        <v>0.11221219122595376</v>
      </c>
    </row>
    <row r="278" spans="1:35" ht="12.75" outlineLevel="1">
      <c r="A278" s="1" t="s">
        <v>717</v>
      </c>
      <c r="B278" s="16" t="s">
        <v>718</v>
      </c>
      <c r="C278" s="1" t="s">
        <v>1228</v>
      </c>
      <c r="E278" s="5">
        <v>77727.7</v>
      </c>
      <c r="G278" s="5">
        <v>170769.44</v>
      </c>
      <c r="I278" s="9">
        <f t="shared" si="80"/>
        <v>-93041.74</v>
      </c>
      <c r="K278" s="21">
        <f t="shared" si="81"/>
        <v>-0.5448383504683274</v>
      </c>
      <c r="M278" s="9">
        <v>293093.06</v>
      </c>
      <c r="O278" s="9">
        <v>386689.87</v>
      </c>
      <c r="Q278" s="9">
        <f t="shared" si="82"/>
        <v>-93596.81</v>
      </c>
      <c r="S278" s="21">
        <f t="shared" si="83"/>
        <v>-0.24204619065919672</v>
      </c>
      <c r="U278" s="9">
        <v>635099.89</v>
      </c>
      <c r="W278" s="9">
        <v>775809.36</v>
      </c>
      <c r="Y278" s="9">
        <f t="shared" si="84"/>
        <v>-140709.46999999997</v>
      </c>
      <c r="AA278" s="21">
        <f t="shared" si="85"/>
        <v>-0.1813711940778853</v>
      </c>
      <c r="AC278" s="9">
        <v>1473046.99</v>
      </c>
      <c r="AE278" s="9">
        <v>1541927.751</v>
      </c>
      <c r="AG278" s="9">
        <f t="shared" si="86"/>
        <v>-68880.76099999994</v>
      </c>
      <c r="AI278" s="21">
        <f t="shared" si="87"/>
        <v>-0.04467184727386098</v>
      </c>
    </row>
    <row r="279" spans="1:35" ht="12.75" outlineLevel="1">
      <c r="A279" s="1" t="s">
        <v>719</v>
      </c>
      <c r="B279" s="16" t="s">
        <v>720</v>
      </c>
      <c r="C279" s="1" t="s">
        <v>1229</v>
      </c>
      <c r="E279" s="5">
        <v>5515.79</v>
      </c>
      <c r="G279" s="5">
        <v>5810.61</v>
      </c>
      <c r="I279" s="9">
        <f t="shared" si="80"/>
        <v>-294.8199999999997</v>
      </c>
      <c r="K279" s="21">
        <f t="shared" si="81"/>
        <v>-0.0507382185347149</v>
      </c>
      <c r="M279" s="9">
        <v>5515.79</v>
      </c>
      <c r="O279" s="9">
        <v>5810.61</v>
      </c>
      <c r="Q279" s="9">
        <f t="shared" si="82"/>
        <v>-294.8199999999997</v>
      </c>
      <c r="S279" s="21">
        <f t="shared" si="83"/>
        <v>-0.0507382185347149</v>
      </c>
      <c r="U279" s="9">
        <v>9527.87</v>
      </c>
      <c r="W279" s="9">
        <v>5263.33</v>
      </c>
      <c r="Y279" s="9">
        <f t="shared" si="84"/>
        <v>4264.540000000001</v>
      </c>
      <c r="AA279" s="21">
        <f t="shared" si="85"/>
        <v>0.8102361052793575</v>
      </c>
      <c r="AC279" s="9">
        <v>24862.88</v>
      </c>
      <c r="AE279" s="9">
        <v>36526.23</v>
      </c>
      <c r="AG279" s="9">
        <f t="shared" si="86"/>
        <v>-11663.350000000002</v>
      </c>
      <c r="AI279" s="21">
        <f t="shared" si="87"/>
        <v>-0.3193143666893627</v>
      </c>
    </row>
    <row r="280" spans="1:35" ht="12.75" outlineLevel="1">
      <c r="A280" s="1" t="s">
        <v>721</v>
      </c>
      <c r="B280" s="16" t="s">
        <v>722</v>
      </c>
      <c r="C280" s="1" t="s">
        <v>1230</v>
      </c>
      <c r="E280" s="5">
        <v>86.13</v>
      </c>
      <c r="G280" s="5">
        <v>233.32</v>
      </c>
      <c r="I280" s="9">
        <f t="shared" si="80"/>
        <v>-147.19</v>
      </c>
      <c r="K280" s="21">
        <f t="shared" si="81"/>
        <v>-0.6308503343048174</v>
      </c>
      <c r="M280" s="9">
        <v>258.39</v>
      </c>
      <c r="O280" s="9">
        <v>699.96</v>
      </c>
      <c r="Q280" s="9">
        <f t="shared" si="82"/>
        <v>-441.57000000000005</v>
      </c>
      <c r="S280" s="21">
        <f t="shared" si="83"/>
        <v>-0.6308503343048174</v>
      </c>
      <c r="U280" s="9">
        <v>516.78</v>
      </c>
      <c r="W280" s="9">
        <v>1399.93</v>
      </c>
      <c r="Y280" s="9">
        <f t="shared" si="84"/>
        <v>-883.1500000000001</v>
      </c>
      <c r="AA280" s="21">
        <f t="shared" si="85"/>
        <v>-0.6308529712199896</v>
      </c>
      <c r="AC280" s="9">
        <v>1916.7</v>
      </c>
      <c r="AE280" s="9">
        <v>4021.45</v>
      </c>
      <c r="AG280" s="9">
        <f t="shared" si="86"/>
        <v>-2104.75</v>
      </c>
      <c r="AI280" s="21">
        <f t="shared" si="87"/>
        <v>-0.5233808700841737</v>
      </c>
    </row>
    <row r="281" spans="1:35" ht="12.75" outlineLevel="1">
      <c r="A281" s="1" t="s">
        <v>723</v>
      </c>
      <c r="B281" s="16" t="s">
        <v>724</v>
      </c>
      <c r="C281" s="1" t="s">
        <v>1231</v>
      </c>
      <c r="E281" s="5">
        <v>-80290.15000000001</v>
      </c>
      <c r="G281" s="5">
        <v>-37721.62</v>
      </c>
      <c r="I281" s="9">
        <f t="shared" si="80"/>
        <v>-42568.530000000006</v>
      </c>
      <c r="K281" s="21">
        <f t="shared" si="81"/>
        <v>-1.1284915653145333</v>
      </c>
      <c r="M281" s="9">
        <v>-258493.54</v>
      </c>
      <c r="O281" s="9">
        <v>-116554.17</v>
      </c>
      <c r="Q281" s="9">
        <f t="shared" si="82"/>
        <v>-141939.37</v>
      </c>
      <c r="S281" s="21">
        <f t="shared" si="83"/>
        <v>-1.2177974413099077</v>
      </c>
      <c r="U281" s="9">
        <v>-562497.58</v>
      </c>
      <c r="W281" s="9">
        <v>-223489.18</v>
      </c>
      <c r="Y281" s="9">
        <f t="shared" si="84"/>
        <v>-339008.39999999997</v>
      </c>
      <c r="AA281" s="21">
        <f t="shared" si="85"/>
        <v>-1.5168895424825488</v>
      </c>
      <c r="AC281" s="9">
        <v>-906038.22</v>
      </c>
      <c r="AE281" s="9">
        <v>-445875.19299999997</v>
      </c>
      <c r="AG281" s="9">
        <f t="shared" si="86"/>
        <v>-460163.027</v>
      </c>
      <c r="AI281" s="21">
        <f t="shared" si="87"/>
        <v>-1.0320444694486515</v>
      </c>
    </row>
    <row r="282" spans="1:35" ht="12.75" outlineLevel="1">
      <c r="A282" s="1" t="s">
        <v>725</v>
      </c>
      <c r="B282" s="16" t="s">
        <v>726</v>
      </c>
      <c r="C282" s="1" t="s">
        <v>1232</v>
      </c>
      <c r="E282" s="5">
        <v>-135984.67</v>
      </c>
      <c r="G282" s="5">
        <v>-135874.18</v>
      </c>
      <c r="I282" s="9">
        <f t="shared" si="80"/>
        <v>-110.49000000001979</v>
      </c>
      <c r="K282" s="21">
        <f t="shared" si="81"/>
        <v>-0.0008131787805455002</v>
      </c>
      <c r="M282" s="9">
        <v>-438156.56</v>
      </c>
      <c r="O282" s="9">
        <v>-419135.405</v>
      </c>
      <c r="Q282" s="9">
        <f t="shared" si="82"/>
        <v>-19021.15499999997</v>
      </c>
      <c r="S282" s="21">
        <f t="shared" si="83"/>
        <v>-0.04538188559852148</v>
      </c>
      <c r="U282" s="9">
        <v>-847425.13</v>
      </c>
      <c r="W282" s="9">
        <v>-884017.215</v>
      </c>
      <c r="Y282" s="9">
        <f t="shared" si="84"/>
        <v>36592.08499999996</v>
      </c>
      <c r="AA282" s="21">
        <f t="shared" si="85"/>
        <v>0.04139295522655627</v>
      </c>
      <c r="AC282" s="9">
        <v>-1770396.9100000001</v>
      </c>
      <c r="AE282" s="9">
        <v>-1844995.432</v>
      </c>
      <c r="AG282" s="9">
        <f t="shared" si="86"/>
        <v>74598.52199999988</v>
      </c>
      <c r="AI282" s="21">
        <f t="shared" si="87"/>
        <v>0.040432903359079904</v>
      </c>
    </row>
    <row r="283" spans="1:35" ht="12.75" outlineLevel="1">
      <c r="A283" s="1" t="s">
        <v>727</v>
      </c>
      <c r="B283" s="16" t="s">
        <v>728</v>
      </c>
      <c r="C283" s="1" t="s">
        <v>1233</v>
      </c>
      <c r="E283" s="5">
        <v>-38088.58</v>
      </c>
      <c r="G283" s="5">
        <v>-36653.53</v>
      </c>
      <c r="I283" s="9">
        <f t="shared" si="80"/>
        <v>-1435.050000000003</v>
      </c>
      <c r="K283" s="21">
        <f t="shared" si="81"/>
        <v>-0.039151754278510226</v>
      </c>
      <c r="M283" s="9">
        <v>-122812.25</v>
      </c>
      <c r="O283" s="9">
        <v>-112490.969</v>
      </c>
      <c r="Q283" s="9">
        <f t="shared" si="82"/>
        <v>-10321.281000000003</v>
      </c>
      <c r="S283" s="21">
        <f t="shared" si="83"/>
        <v>-0.09175208544963287</v>
      </c>
      <c r="U283" s="9">
        <v>-246076.14</v>
      </c>
      <c r="W283" s="9">
        <v>-277033.886</v>
      </c>
      <c r="Y283" s="9">
        <f t="shared" si="84"/>
        <v>30957.745999999985</v>
      </c>
      <c r="AA283" s="21">
        <f t="shared" si="85"/>
        <v>0.11174714561813563</v>
      </c>
      <c r="AC283" s="9">
        <v>-522440.14</v>
      </c>
      <c r="AE283" s="9">
        <v>-614793.843</v>
      </c>
      <c r="AG283" s="9">
        <f t="shared" si="86"/>
        <v>92353.70299999998</v>
      </c>
      <c r="AI283" s="21">
        <f t="shared" si="87"/>
        <v>0.15021897836410178</v>
      </c>
    </row>
    <row r="284" spans="1:35" ht="12.75" outlineLevel="1">
      <c r="A284" s="1" t="s">
        <v>729</v>
      </c>
      <c r="B284" s="16" t="s">
        <v>730</v>
      </c>
      <c r="C284" s="1" t="s">
        <v>1234</v>
      </c>
      <c r="E284" s="5">
        <v>-63961.200000000004</v>
      </c>
      <c r="G284" s="5">
        <v>-58895.54</v>
      </c>
      <c r="I284" s="9">
        <f t="shared" si="80"/>
        <v>-5065.6600000000035</v>
      </c>
      <c r="K284" s="21">
        <f t="shared" si="81"/>
        <v>-0.08601092714320989</v>
      </c>
      <c r="M284" s="9">
        <v>-207336.47</v>
      </c>
      <c r="O284" s="9">
        <v>-181813.452</v>
      </c>
      <c r="Q284" s="9">
        <f t="shared" si="82"/>
        <v>-25523.01800000001</v>
      </c>
      <c r="S284" s="21">
        <f t="shared" si="83"/>
        <v>-0.14038025085184572</v>
      </c>
      <c r="U284" s="9">
        <v>-403472.01</v>
      </c>
      <c r="W284" s="9">
        <v>-433621.652</v>
      </c>
      <c r="Y284" s="9">
        <f t="shared" si="84"/>
        <v>30149.641999999993</v>
      </c>
      <c r="AA284" s="21">
        <f t="shared" si="85"/>
        <v>0.06952983519374625</v>
      </c>
      <c r="AC284" s="9">
        <v>-907594.39</v>
      </c>
      <c r="AE284" s="9">
        <v>-801927.369</v>
      </c>
      <c r="AG284" s="9">
        <f t="shared" si="86"/>
        <v>-105667.02100000007</v>
      </c>
      <c r="AI284" s="21">
        <f t="shared" si="87"/>
        <v>-0.13176632334143476</v>
      </c>
    </row>
    <row r="285" spans="1:35" ht="12.75" outlineLevel="1">
      <c r="A285" s="1" t="s">
        <v>731</v>
      </c>
      <c r="B285" s="16" t="s">
        <v>732</v>
      </c>
      <c r="C285" s="1" t="s">
        <v>1235</v>
      </c>
      <c r="E285" s="5">
        <v>-70058.55</v>
      </c>
      <c r="G285" s="5">
        <v>-66954.66</v>
      </c>
      <c r="I285" s="9">
        <f t="shared" si="80"/>
        <v>-3103.8899999999994</v>
      </c>
      <c r="K285" s="21">
        <f t="shared" si="81"/>
        <v>-0.0463580876969579</v>
      </c>
      <c r="M285" s="9">
        <v>-251613.30000000002</v>
      </c>
      <c r="O285" s="9">
        <v>-214696.63</v>
      </c>
      <c r="Q285" s="9">
        <f t="shared" si="82"/>
        <v>-36916.67000000001</v>
      </c>
      <c r="S285" s="21">
        <f t="shared" si="83"/>
        <v>-0.17194806457837747</v>
      </c>
      <c r="U285" s="9">
        <v>-560031.12</v>
      </c>
      <c r="W285" s="9">
        <v>-479743.73</v>
      </c>
      <c r="Y285" s="9">
        <f t="shared" si="84"/>
        <v>-80287.39000000001</v>
      </c>
      <c r="AA285" s="21">
        <f t="shared" si="85"/>
        <v>-0.16735474583482313</v>
      </c>
      <c r="AC285" s="9">
        <v>-1069567.34</v>
      </c>
      <c r="AE285" s="9">
        <v>-898261.1699999999</v>
      </c>
      <c r="AG285" s="9">
        <f t="shared" si="86"/>
        <v>-171306.17000000016</v>
      </c>
      <c r="AI285" s="21">
        <f t="shared" si="87"/>
        <v>-0.19070864434672175</v>
      </c>
    </row>
    <row r="286" spans="1:35" ht="12.75" outlineLevel="1">
      <c r="A286" s="1" t="s">
        <v>733</v>
      </c>
      <c r="B286" s="16" t="s">
        <v>734</v>
      </c>
      <c r="C286" s="1" t="s">
        <v>1236</v>
      </c>
      <c r="E286" s="5">
        <v>-79576.56</v>
      </c>
      <c r="G286" s="5">
        <v>-72281.72</v>
      </c>
      <c r="I286" s="9">
        <f t="shared" si="80"/>
        <v>-7294.8399999999965</v>
      </c>
      <c r="K286" s="21">
        <f t="shared" si="81"/>
        <v>-0.10092233555039914</v>
      </c>
      <c r="M286" s="9">
        <v>-238729.68</v>
      </c>
      <c r="O286" s="9">
        <v>-225292.07</v>
      </c>
      <c r="Q286" s="9">
        <f t="shared" si="82"/>
        <v>-13437.609999999986</v>
      </c>
      <c r="S286" s="21">
        <f t="shared" si="83"/>
        <v>-0.059645286227784165</v>
      </c>
      <c r="U286" s="9">
        <v>-477459.37</v>
      </c>
      <c r="W286" s="9">
        <v>-442137.23</v>
      </c>
      <c r="Y286" s="9">
        <f t="shared" si="84"/>
        <v>-35322.140000000014</v>
      </c>
      <c r="AA286" s="21">
        <f t="shared" si="85"/>
        <v>-0.0798895401773789</v>
      </c>
      <c r="AC286" s="9">
        <v>-902702.78</v>
      </c>
      <c r="AE286" s="9">
        <v>-922775.69</v>
      </c>
      <c r="AG286" s="9">
        <f t="shared" si="86"/>
        <v>20072.909999999916</v>
      </c>
      <c r="AI286" s="21">
        <f t="shared" si="87"/>
        <v>0.021752751202190772</v>
      </c>
    </row>
    <row r="287" spans="1:35" ht="12.75" outlineLevel="1">
      <c r="A287" s="1" t="s">
        <v>735</v>
      </c>
      <c r="B287" s="16" t="s">
        <v>736</v>
      </c>
      <c r="C287" s="1" t="s">
        <v>1237</v>
      </c>
      <c r="E287" s="5">
        <v>-8195.16</v>
      </c>
      <c r="G287" s="5">
        <v>-45941.770000000004</v>
      </c>
      <c r="I287" s="9">
        <f t="shared" si="80"/>
        <v>37746.61</v>
      </c>
      <c r="K287" s="21">
        <f t="shared" si="81"/>
        <v>0.8216185401650828</v>
      </c>
      <c r="M287" s="9">
        <v>-39201.700000000004</v>
      </c>
      <c r="O287" s="9">
        <v>-68185.37</v>
      </c>
      <c r="Q287" s="9">
        <f t="shared" si="82"/>
        <v>28983.66999999999</v>
      </c>
      <c r="S287" s="21">
        <f t="shared" si="83"/>
        <v>0.42507168326577965</v>
      </c>
      <c r="U287" s="9">
        <v>-159302.32</v>
      </c>
      <c r="W287" s="9">
        <v>-18965.39</v>
      </c>
      <c r="Y287" s="9">
        <f t="shared" si="84"/>
        <v>-140336.93</v>
      </c>
      <c r="AA287" s="21">
        <f t="shared" si="85"/>
        <v>-7.399633226630193</v>
      </c>
      <c r="AC287" s="9">
        <v>-16211.910000000003</v>
      </c>
      <c r="AE287" s="9">
        <v>-51.04699999999866</v>
      </c>
      <c r="AG287" s="9">
        <f t="shared" si="86"/>
        <v>-16160.863000000005</v>
      </c>
      <c r="AI287" s="21" t="str">
        <f t="shared" si="87"/>
        <v>N.M.</v>
      </c>
    </row>
    <row r="288" spans="1:35" ht="12.75" outlineLevel="1">
      <c r="A288" s="1" t="s">
        <v>737</v>
      </c>
      <c r="B288" s="16" t="s">
        <v>738</v>
      </c>
      <c r="C288" s="1" t="s">
        <v>1238</v>
      </c>
      <c r="E288" s="5">
        <v>13285.43</v>
      </c>
      <c r="G288" s="5">
        <v>17682.25</v>
      </c>
      <c r="I288" s="9">
        <f aca="true" t="shared" si="88" ref="I288:I311">+E288-G288</f>
        <v>-4396.82</v>
      </c>
      <c r="K288" s="21">
        <f aca="true" t="shared" si="89" ref="K288:K311">IF(G288&lt;0,IF(I288=0,0,IF(OR(G288=0,E288=0),"N.M.",IF(ABS(I288/G288)&gt;=10,"N.M.",I288/(-G288)))),IF(I288=0,0,IF(OR(G288=0,E288=0),"N.M.",IF(ABS(I288/G288)&gt;=10,"N.M.",I288/G288))))</f>
        <v>-0.2486572692954799</v>
      </c>
      <c r="M288" s="9">
        <v>41888.41</v>
      </c>
      <c r="O288" s="9">
        <v>44895.340000000004</v>
      </c>
      <c r="Q288" s="9">
        <f aca="true" t="shared" si="90" ref="Q288:Q311">(+M288-O288)</f>
        <v>-3006.9300000000003</v>
      </c>
      <c r="S288" s="21">
        <f aca="true" t="shared" si="91" ref="S288:S311">IF(O288&lt;0,IF(Q288=0,0,IF(OR(O288=0,M288=0),"N.M.",IF(ABS(Q288/O288)&gt;=10,"N.M.",Q288/(-O288)))),IF(Q288=0,0,IF(OR(O288=0,M288=0),"N.M.",IF(ABS(Q288/O288)&gt;=10,"N.M.",Q288/O288))))</f>
        <v>-0.06697643898008122</v>
      </c>
      <c r="U288" s="9">
        <v>87312.19</v>
      </c>
      <c r="W288" s="9">
        <v>90842.89</v>
      </c>
      <c r="Y288" s="9">
        <f aca="true" t="shared" si="92" ref="Y288:Y311">(+U288-W288)</f>
        <v>-3530.699999999997</v>
      </c>
      <c r="AA288" s="21">
        <f aca="true" t="shared" si="93" ref="AA288:AA311">IF(W288&lt;0,IF(Y288=0,0,IF(OR(W288=0,U288=0),"N.M.",IF(ABS(Y288/W288)&gt;=10,"N.M.",Y288/(-W288)))),IF(Y288=0,0,IF(OR(W288=0,U288=0),"N.M.",IF(ABS(Y288/W288)&gt;=10,"N.M.",Y288/W288))))</f>
        <v>-0.03886600261176188</v>
      </c>
      <c r="AC288" s="9">
        <v>181014.15000000002</v>
      </c>
      <c r="AE288" s="9">
        <v>188890.81</v>
      </c>
      <c r="AG288" s="9">
        <f aca="true" t="shared" si="94" ref="AG288:AG311">(+AC288-AE288)</f>
        <v>-7876.659999999974</v>
      </c>
      <c r="AI288" s="21">
        <f aca="true" t="shared" si="95" ref="AI288:AI311">IF(AE288&lt;0,IF(AG288=0,0,IF(OR(AE288=0,AC288=0),"N.M.",IF(ABS(AG288/AE288)&gt;=10,"N.M.",AG288/(-AE288)))),IF(AG288=0,0,IF(OR(AE288=0,AC288=0),"N.M.",IF(ABS(AG288/AE288)&gt;=10,"N.M.",AG288/AE288))))</f>
        <v>-0.04169954059702521</v>
      </c>
    </row>
    <row r="289" spans="1:35" ht="12.75" outlineLevel="1">
      <c r="A289" s="1" t="s">
        <v>739</v>
      </c>
      <c r="B289" s="16" t="s">
        <v>740</v>
      </c>
      <c r="C289" s="1" t="s">
        <v>1239</v>
      </c>
      <c r="E289" s="5">
        <v>-28.89</v>
      </c>
      <c r="G289" s="5">
        <v>-34.75</v>
      </c>
      <c r="I289" s="9">
        <f t="shared" si="88"/>
        <v>5.859999999999999</v>
      </c>
      <c r="K289" s="21">
        <f t="shared" si="89"/>
        <v>0.16863309352517983</v>
      </c>
      <c r="M289" s="9">
        <v>28.830000000000002</v>
      </c>
      <c r="O289" s="9">
        <v>48.730000000000004</v>
      </c>
      <c r="Q289" s="9">
        <f t="shared" si="90"/>
        <v>-19.900000000000002</v>
      </c>
      <c r="S289" s="21">
        <f t="shared" si="91"/>
        <v>-0.4083726657090088</v>
      </c>
      <c r="U289" s="9">
        <v>21.38</v>
      </c>
      <c r="W289" s="9">
        <v>107.55</v>
      </c>
      <c r="Y289" s="9">
        <f t="shared" si="92"/>
        <v>-86.17</v>
      </c>
      <c r="AA289" s="21">
        <f t="shared" si="93"/>
        <v>-0.8012087401208741</v>
      </c>
      <c r="AC289" s="9">
        <v>-81.81</v>
      </c>
      <c r="AE289" s="9">
        <v>110.66</v>
      </c>
      <c r="AG289" s="9">
        <f t="shared" si="94"/>
        <v>-192.47</v>
      </c>
      <c r="AI289" s="21">
        <f t="shared" si="95"/>
        <v>-1.7392915235857582</v>
      </c>
    </row>
    <row r="290" spans="1:35" ht="12.75" outlineLevel="1">
      <c r="A290" s="1" t="s">
        <v>741</v>
      </c>
      <c r="B290" s="16" t="s">
        <v>742</v>
      </c>
      <c r="C290" s="1" t="s">
        <v>1240</v>
      </c>
      <c r="E290" s="5">
        <v>16.62</v>
      </c>
      <c r="G290" s="5">
        <v>181.73</v>
      </c>
      <c r="I290" s="9">
        <f t="shared" si="88"/>
        <v>-165.10999999999999</v>
      </c>
      <c r="K290" s="21">
        <f t="shared" si="89"/>
        <v>-0.9085456446376492</v>
      </c>
      <c r="M290" s="9">
        <v>18.72</v>
      </c>
      <c r="O290" s="9">
        <v>242.93</v>
      </c>
      <c r="Q290" s="9">
        <f t="shared" si="90"/>
        <v>-224.21</v>
      </c>
      <c r="S290" s="21">
        <f t="shared" si="91"/>
        <v>-0.9229407648293747</v>
      </c>
      <c r="U290" s="9">
        <v>-5.97</v>
      </c>
      <c r="W290" s="9">
        <v>249.18</v>
      </c>
      <c r="Y290" s="9">
        <f t="shared" si="92"/>
        <v>-255.15</v>
      </c>
      <c r="AA290" s="21">
        <f t="shared" si="93"/>
        <v>-1.0239585841560317</v>
      </c>
      <c r="AC290" s="9">
        <v>-198.1</v>
      </c>
      <c r="AE290" s="9">
        <v>262.17</v>
      </c>
      <c r="AG290" s="9">
        <f t="shared" si="94"/>
        <v>-460.27</v>
      </c>
      <c r="AI290" s="21">
        <f t="shared" si="95"/>
        <v>-1.755616584658809</v>
      </c>
    </row>
    <row r="291" spans="1:35" ht="12.75" outlineLevel="1">
      <c r="A291" s="1" t="s">
        <v>743</v>
      </c>
      <c r="B291" s="16" t="s">
        <v>744</v>
      </c>
      <c r="C291" s="1" t="s">
        <v>1241</v>
      </c>
      <c r="E291" s="5">
        <v>1573.8700000000001</v>
      </c>
      <c r="G291" s="5">
        <v>657.41</v>
      </c>
      <c r="I291" s="9">
        <f t="shared" si="88"/>
        <v>916.4600000000002</v>
      </c>
      <c r="K291" s="21">
        <f t="shared" si="89"/>
        <v>1.394046333338404</v>
      </c>
      <c r="M291" s="9">
        <v>4752.17</v>
      </c>
      <c r="O291" s="9">
        <v>954.28</v>
      </c>
      <c r="Q291" s="9">
        <f t="shared" si="90"/>
        <v>3797.8900000000003</v>
      </c>
      <c r="S291" s="21">
        <f t="shared" si="91"/>
        <v>3.9798486817286336</v>
      </c>
      <c r="U291" s="9">
        <v>8400.44</v>
      </c>
      <c r="W291" s="9">
        <v>-409.88</v>
      </c>
      <c r="Y291" s="9">
        <f t="shared" si="92"/>
        <v>8810.32</v>
      </c>
      <c r="AA291" s="21" t="str">
        <f t="shared" si="93"/>
        <v>N.M.</v>
      </c>
      <c r="AC291" s="9">
        <v>8252.53</v>
      </c>
      <c r="AE291" s="9">
        <v>1571.35</v>
      </c>
      <c r="AG291" s="9">
        <f t="shared" si="94"/>
        <v>6681.18</v>
      </c>
      <c r="AI291" s="21">
        <f t="shared" si="95"/>
        <v>4.251872593629682</v>
      </c>
    </row>
    <row r="292" spans="1:35" ht="12.75" outlineLevel="1">
      <c r="A292" s="1" t="s">
        <v>745</v>
      </c>
      <c r="B292" s="16" t="s">
        <v>746</v>
      </c>
      <c r="C292" s="1" t="s">
        <v>1242</v>
      </c>
      <c r="E292" s="5">
        <v>0</v>
      </c>
      <c r="G292" s="5">
        <v>0</v>
      </c>
      <c r="I292" s="9">
        <f t="shared" si="88"/>
        <v>0</v>
      </c>
      <c r="K292" s="21">
        <f t="shared" si="89"/>
        <v>0</v>
      </c>
      <c r="M292" s="9">
        <v>0</v>
      </c>
      <c r="O292" s="9">
        <v>0</v>
      </c>
      <c r="Q292" s="9">
        <f t="shared" si="90"/>
        <v>0</v>
      </c>
      <c r="S292" s="21">
        <f t="shared" si="91"/>
        <v>0</v>
      </c>
      <c r="U292" s="9">
        <v>0</v>
      </c>
      <c r="W292" s="9">
        <v>0</v>
      </c>
      <c r="Y292" s="9">
        <f t="shared" si="92"/>
        <v>0</v>
      </c>
      <c r="AA292" s="21">
        <f t="shared" si="93"/>
        <v>0</v>
      </c>
      <c r="AC292" s="9">
        <v>0</v>
      </c>
      <c r="AE292" s="9">
        <v>25.54</v>
      </c>
      <c r="AG292" s="9">
        <f t="shared" si="94"/>
        <v>-25.54</v>
      </c>
      <c r="AI292" s="21" t="str">
        <f t="shared" si="95"/>
        <v>N.M.</v>
      </c>
    </row>
    <row r="293" spans="1:35" ht="12.75" outlineLevel="1">
      <c r="A293" s="1" t="s">
        <v>747</v>
      </c>
      <c r="B293" s="16" t="s">
        <v>748</v>
      </c>
      <c r="C293" s="1" t="s">
        <v>1243</v>
      </c>
      <c r="E293" s="5">
        <v>1444.1200000000001</v>
      </c>
      <c r="G293" s="5">
        <v>574</v>
      </c>
      <c r="I293" s="9">
        <f t="shared" si="88"/>
        <v>870.1200000000001</v>
      </c>
      <c r="K293" s="21">
        <f t="shared" si="89"/>
        <v>1.5158885017421604</v>
      </c>
      <c r="M293" s="9">
        <v>9257.41</v>
      </c>
      <c r="O293" s="9">
        <v>3664.44</v>
      </c>
      <c r="Q293" s="9">
        <f t="shared" si="90"/>
        <v>5592.969999999999</v>
      </c>
      <c r="S293" s="21">
        <f t="shared" si="91"/>
        <v>1.5262823241750443</v>
      </c>
      <c r="U293" s="9">
        <v>-232809.63</v>
      </c>
      <c r="W293" s="9">
        <v>16341.62</v>
      </c>
      <c r="Y293" s="9">
        <f t="shared" si="92"/>
        <v>-249151.25</v>
      </c>
      <c r="AA293" s="21" t="str">
        <f t="shared" si="93"/>
        <v>N.M.</v>
      </c>
      <c r="AC293" s="9">
        <v>23395.78</v>
      </c>
      <c r="AE293" s="9">
        <v>22159.47</v>
      </c>
      <c r="AG293" s="9">
        <f t="shared" si="94"/>
        <v>1236.3099999999977</v>
      </c>
      <c r="AI293" s="21">
        <f t="shared" si="95"/>
        <v>0.05579149681829022</v>
      </c>
    </row>
    <row r="294" spans="1:35" ht="12.75" outlineLevel="1">
      <c r="A294" s="1" t="s">
        <v>749</v>
      </c>
      <c r="B294" s="16" t="s">
        <v>750</v>
      </c>
      <c r="C294" s="1" t="s">
        <v>1244</v>
      </c>
      <c r="E294" s="5">
        <v>0</v>
      </c>
      <c r="G294" s="5">
        <v>0</v>
      </c>
      <c r="I294" s="9">
        <f t="shared" si="88"/>
        <v>0</v>
      </c>
      <c r="K294" s="21">
        <f t="shared" si="89"/>
        <v>0</v>
      </c>
      <c r="M294" s="9">
        <v>0</v>
      </c>
      <c r="O294" s="9">
        <v>1500</v>
      </c>
      <c r="Q294" s="9">
        <f t="shared" si="90"/>
        <v>-1500</v>
      </c>
      <c r="S294" s="21" t="str">
        <f t="shared" si="91"/>
        <v>N.M.</v>
      </c>
      <c r="U294" s="9">
        <v>0</v>
      </c>
      <c r="W294" s="9">
        <v>1500</v>
      </c>
      <c r="Y294" s="9">
        <f t="shared" si="92"/>
        <v>-1500</v>
      </c>
      <c r="AA294" s="21" t="str">
        <f t="shared" si="93"/>
        <v>N.M.</v>
      </c>
      <c r="AC294" s="9">
        <v>0</v>
      </c>
      <c r="AE294" s="9">
        <v>1500</v>
      </c>
      <c r="AG294" s="9">
        <f t="shared" si="94"/>
        <v>-1500</v>
      </c>
      <c r="AI294" s="21" t="str">
        <f t="shared" si="95"/>
        <v>N.M.</v>
      </c>
    </row>
    <row r="295" spans="1:35" ht="12.75" outlineLevel="1">
      <c r="A295" s="1" t="s">
        <v>751</v>
      </c>
      <c r="B295" s="16" t="s">
        <v>752</v>
      </c>
      <c r="C295" s="1" t="s">
        <v>1245</v>
      </c>
      <c r="E295" s="5">
        <v>0</v>
      </c>
      <c r="G295" s="5">
        <v>0</v>
      </c>
      <c r="I295" s="9">
        <f t="shared" si="88"/>
        <v>0</v>
      </c>
      <c r="K295" s="21">
        <f t="shared" si="89"/>
        <v>0</v>
      </c>
      <c r="M295" s="9">
        <v>0</v>
      </c>
      <c r="O295" s="9">
        <v>0</v>
      </c>
      <c r="Q295" s="9">
        <f t="shared" si="90"/>
        <v>0</v>
      </c>
      <c r="S295" s="21">
        <f t="shared" si="91"/>
        <v>0</v>
      </c>
      <c r="U295" s="9">
        <v>0</v>
      </c>
      <c r="W295" s="9">
        <v>0</v>
      </c>
      <c r="Y295" s="9">
        <f t="shared" si="92"/>
        <v>0</v>
      </c>
      <c r="AA295" s="21">
        <f t="shared" si="93"/>
        <v>0</v>
      </c>
      <c r="AC295" s="9">
        <v>0</v>
      </c>
      <c r="AE295" s="9">
        <v>2.36</v>
      </c>
      <c r="AG295" s="9">
        <f t="shared" si="94"/>
        <v>-2.36</v>
      </c>
      <c r="AI295" s="21" t="str">
        <f t="shared" si="95"/>
        <v>N.M.</v>
      </c>
    </row>
    <row r="296" spans="1:35" ht="12.75" outlineLevel="1">
      <c r="A296" s="1" t="s">
        <v>753</v>
      </c>
      <c r="B296" s="16" t="s">
        <v>754</v>
      </c>
      <c r="C296" s="1" t="s">
        <v>1246</v>
      </c>
      <c r="E296" s="5">
        <v>0</v>
      </c>
      <c r="G296" s="5">
        <v>0</v>
      </c>
      <c r="I296" s="9">
        <f t="shared" si="88"/>
        <v>0</v>
      </c>
      <c r="K296" s="21">
        <f t="shared" si="89"/>
        <v>0</v>
      </c>
      <c r="M296" s="9">
        <v>0</v>
      </c>
      <c r="O296" s="9">
        <v>0</v>
      </c>
      <c r="Q296" s="9">
        <f t="shared" si="90"/>
        <v>0</v>
      </c>
      <c r="S296" s="21">
        <f t="shared" si="91"/>
        <v>0</v>
      </c>
      <c r="U296" s="9">
        <v>0</v>
      </c>
      <c r="W296" s="9">
        <v>0</v>
      </c>
      <c r="Y296" s="9">
        <f t="shared" si="92"/>
        <v>0</v>
      </c>
      <c r="AA296" s="21">
        <f t="shared" si="93"/>
        <v>0</v>
      </c>
      <c r="AC296" s="9">
        <v>561.79</v>
      </c>
      <c r="AE296" s="9">
        <v>554.47</v>
      </c>
      <c r="AG296" s="9">
        <f t="shared" si="94"/>
        <v>7.319999999999936</v>
      </c>
      <c r="AI296" s="21">
        <f t="shared" si="95"/>
        <v>0.013201796309989605</v>
      </c>
    </row>
    <row r="297" spans="1:35" ht="12.75" outlineLevel="1">
      <c r="A297" s="1" t="s">
        <v>755</v>
      </c>
      <c r="B297" s="16" t="s">
        <v>756</v>
      </c>
      <c r="C297" s="1" t="s">
        <v>1247</v>
      </c>
      <c r="E297" s="5">
        <v>-1.6400000000000001</v>
      </c>
      <c r="G297" s="5">
        <v>0</v>
      </c>
      <c r="I297" s="9">
        <f t="shared" si="88"/>
        <v>-1.6400000000000001</v>
      </c>
      <c r="K297" s="21" t="str">
        <f t="shared" si="89"/>
        <v>N.M.</v>
      </c>
      <c r="M297" s="9">
        <v>268.88</v>
      </c>
      <c r="O297" s="9">
        <v>0</v>
      </c>
      <c r="Q297" s="9">
        <f t="shared" si="90"/>
        <v>268.88</v>
      </c>
      <c r="S297" s="21" t="str">
        <f t="shared" si="91"/>
        <v>N.M.</v>
      </c>
      <c r="U297" s="9">
        <v>325.37</v>
      </c>
      <c r="W297" s="9">
        <v>517.46</v>
      </c>
      <c r="Y297" s="9">
        <f t="shared" si="92"/>
        <v>-192.09000000000003</v>
      </c>
      <c r="AA297" s="21">
        <f t="shared" si="93"/>
        <v>-0.3712170989061957</v>
      </c>
      <c r="AC297" s="9">
        <v>330.36</v>
      </c>
      <c r="AE297" s="9">
        <v>1154.6100000000001</v>
      </c>
      <c r="AG297" s="9">
        <f t="shared" si="94"/>
        <v>-824.2500000000001</v>
      </c>
      <c r="AI297" s="21">
        <f t="shared" si="95"/>
        <v>-0.7138774131524931</v>
      </c>
    </row>
    <row r="298" spans="1:35" ht="12.75" outlineLevel="1">
      <c r="A298" s="1" t="s">
        <v>757</v>
      </c>
      <c r="B298" s="16" t="s">
        <v>758</v>
      </c>
      <c r="C298" s="1" t="s">
        <v>1248</v>
      </c>
      <c r="E298" s="5">
        <v>30.91</v>
      </c>
      <c r="G298" s="5">
        <v>40.31</v>
      </c>
      <c r="I298" s="9">
        <f t="shared" si="88"/>
        <v>-9.400000000000002</v>
      </c>
      <c r="K298" s="21">
        <f t="shared" si="89"/>
        <v>-0.2331927561399157</v>
      </c>
      <c r="M298" s="9">
        <v>167.82</v>
      </c>
      <c r="O298" s="9">
        <v>470.51</v>
      </c>
      <c r="Q298" s="9">
        <f t="shared" si="90"/>
        <v>-302.69</v>
      </c>
      <c r="S298" s="21">
        <f t="shared" si="91"/>
        <v>-0.6433232024824127</v>
      </c>
      <c r="U298" s="9">
        <v>406.36</v>
      </c>
      <c r="W298" s="9">
        <v>708.59</v>
      </c>
      <c r="Y298" s="9">
        <f t="shared" si="92"/>
        <v>-302.23</v>
      </c>
      <c r="AA298" s="21">
        <f t="shared" si="93"/>
        <v>-0.4265230951608123</v>
      </c>
      <c r="AC298" s="9">
        <v>823.36</v>
      </c>
      <c r="AE298" s="9">
        <v>1266.68</v>
      </c>
      <c r="AG298" s="9">
        <f t="shared" si="94"/>
        <v>-443.32000000000005</v>
      </c>
      <c r="AI298" s="21">
        <f t="shared" si="95"/>
        <v>-0.34998578962326715</v>
      </c>
    </row>
    <row r="299" spans="1:35" ht="12.75" outlineLevel="1">
      <c r="A299" s="1" t="s">
        <v>759</v>
      </c>
      <c r="B299" s="16" t="s">
        <v>760</v>
      </c>
      <c r="C299" s="1" t="s">
        <v>1249</v>
      </c>
      <c r="E299" s="5">
        <v>0</v>
      </c>
      <c r="G299" s="5">
        <v>0</v>
      </c>
      <c r="I299" s="9">
        <f t="shared" si="88"/>
        <v>0</v>
      </c>
      <c r="K299" s="21">
        <f t="shared" si="89"/>
        <v>0</v>
      </c>
      <c r="M299" s="9">
        <v>3.23</v>
      </c>
      <c r="O299" s="9">
        <v>0</v>
      </c>
      <c r="Q299" s="9">
        <f t="shared" si="90"/>
        <v>3.23</v>
      </c>
      <c r="S299" s="21" t="str">
        <f t="shared" si="91"/>
        <v>N.M.</v>
      </c>
      <c r="U299" s="9">
        <v>5.21</v>
      </c>
      <c r="W299" s="9">
        <v>0</v>
      </c>
      <c r="Y299" s="9">
        <f t="shared" si="92"/>
        <v>5.21</v>
      </c>
      <c r="AA299" s="21" t="str">
        <f t="shared" si="93"/>
        <v>N.M.</v>
      </c>
      <c r="AC299" s="9">
        <v>16.09</v>
      </c>
      <c r="AE299" s="9">
        <v>3.69</v>
      </c>
      <c r="AG299" s="9">
        <f t="shared" si="94"/>
        <v>12.4</v>
      </c>
      <c r="AI299" s="21">
        <f t="shared" si="95"/>
        <v>3.3604336043360434</v>
      </c>
    </row>
    <row r="300" spans="1:35" ht="12.75" outlineLevel="1">
      <c r="A300" s="1" t="s">
        <v>761</v>
      </c>
      <c r="B300" s="16" t="s">
        <v>762</v>
      </c>
      <c r="C300" s="1" t="s">
        <v>1250</v>
      </c>
      <c r="E300" s="5">
        <v>4463.51</v>
      </c>
      <c r="G300" s="5">
        <v>7040.62</v>
      </c>
      <c r="I300" s="9">
        <f t="shared" si="88"/>
        <v>-2577.1099999999997</v>
      </c>
      <c r="K300" s="21">
        <f t="shared" si="89"/>
        <v>-0.36603452536850445</v>
      </c>
      <c r="M300" s="9">
        <v>5228.59</v>
      </c>
      <c r="O300" s="9">
        <v>7855.14</v>
      </c>
      <c r="Q300" s="9">
        <f t="shared" si="90"/>
        <v>-2626.55</v>
      </c>
      <c r="S300" s="21">
        <f t="shared" si="91"/>
        <v>-0.33437341664184217</v>
      </c>
      <c r="U300" s="9">
        <v>11684.39</v>
      </c>
      <c r="W300" s="9">
        <v>14614.65</v>
      </c>
      <c r="Y300" s="9">
        <f t="shared" si="92"/>
        <v>-2930.26</v>
      </c>
      <c r="AA300" s="21">
        <f t="shared" si="93"/>
        <v>-0.200501551525353</v>
      </c>
      <c r="AC300" s="9">
        <v>29875.05</v>
      </c>
      <c r="AE300" s="9">
        <v>37496.44</v>
      </c>
      <c r="AG300" s="9">
        <f t="shared" si="94"/>
        <v>-7621.390000000003</v>
      </c>
      <c r="AI300" s="21">
        <f t="shared" si="95"/>
        <v>-0.2032563624706773</v>
      </c>
    </row>
    <row r="301" spans="1:35" ht="12.75" outlineLevel="1">
      <c r="A301" s="1" t="s">
        <v>763</v>
      </c>
      <c r="B301" s="16" t="s">
        <v>764</v>
      </c>
      <c r="C301" s="1" t="s">
        <v>1251</v>
      </c>
      <c r="E301" s="5">
        <v>0</v>
      </c>
      <c r="G301" s="5">
        <v>0</v>
      </c>
      <c r="I301" s="9">
        <f t="shared" si="88"/>
        <v>0</v>
      </c>
      <c r="K301" s="21">
        <f t="shared" si="89"/>
        <v>0</v>
      </c>
      <c r="M301" s="9">
        <v>0</v>
      </c>
      <c r="O301" s="9">
        <v>3083.9700000000003</v>
      </c>
      <c r="Q301" s="9">
        <f t="shared" si="90"/>
        <v>-3083.9700000000003</v>
      </c>
      <c r="S301" s="21" t="str">
        <f t="shared" si="91"/>
        <v>N.M.</v>
      </c>
      <c r="U301" s="9">
        <v>0</v>
      </c>
      <c r="W301" s="9">
        <v>23151.09</v>
      </c>
      <c r="Y301" s="9">
        <f t="shared" si="92"/>
        <v>-23151.09</v>
      </c>
      <c r="AA301" s="21" t="str">
        <f t="shared" si="93"/>
        <v>N.M.</v>
      </c>
      <c r="AC301" s="9">
        <v>0</v>
      </c>
      <c r="AE301" s="9">
        <v>30280.11</v>
      </c>
      <c r="AG301" s="9">
        <f t="shared" si="94"/>
        <v>-30280.11</v>
      </c>
      <c r="AI301" s="21" t="str">
        <f t="shared" si="95"/>
        <v>N.M.</v>
      </c>
    </row>
    <row r="302" spans="1:35" ht="12.75" outlineLevel="1">
      <c r="A302" s="1" t="s">
        <v>765</v>
      </c>
      <c r="B302" s="16" t="s">
        <v>766</v>
      </c>
      <c r="C302" s="1" t="s">
        <v>1252</v>
      </c>
      <c r="E302" s="5">
        <v>0</v>
      </c>
      <c r="G302" s="5">
        <v>0</v>
      </c>
      <c r="I302" s="9">
        <f t="shared" si="88"/>
        <v>0</v>
      </c>
      <c r="K302" s="21">
        <f t="shared" si="89"/>
        <v>0</v>
      </c>
      <c r="M302" s="9">
        <v>8.950000000000001</v>
      </c>
      <c r="O302" s="9">
        <v>35.95</v>
      </c>
      <c r="Q302" s="9">
        <f t="shared" si="90"/>
        <v>-27</v>
      </c>
      <c r="S302" s="21">
        <f t="shared" si="91"/>
        <v>-0.7510431154381084</v>
      </c>
      <c r="U302" s="9">
        <v>24.45</v>
      </c>
      <c r="W302" s="9">
        <v>40.79</v>
      </c>
      <c r="Y302" s="9">
        <f t="shared" si="92"/>
        <v>-16.34</v>
      </c>
      <c r="AA302" s="21">
        <f t="shared" si="93"/>
        <v>-0.4005883795047806</v>
      </c>
      <c r="AC302" s="9">
        <v>33.95</v>
      </c>
      <c r="AE302" s="9">
        <v>91.32</v>
      </c>
      <c r="AG302" s="9">
        <f t="shared" si="94"/>
        <v>-57.36999999999999</v>
      </c>
      <c r="AI302" s="21">
        <f t="shared" si="95"/>
        <v>-0.6282303985983355</v>
      </c>
    </row>
    <row r="303" spans="1:35" ht="12.75" outlineLevel="1">
      <c r="A303" s="1" t="s">
        <v>767</v>
      </c>
      <c r="B303" s="16" t="s">
        <v>768</v>
      </c>
      <c r="C303" s="1" t="s">
        <v>1253</v>
      </c>
      <c r="E303" s="5">
        <v>4862.11</v>
      </c>
      <c r="G303" s="5">
        <v>8487.3</v>
      </c>
      <c r="I303" s="9">
        <f t="shared" si="88"/>
        <v>-3625.1899999999996</v>
      </c>
      <c r="K303" s="21">
        <f t="shared" si="89"/>
        <v>-0.4271311253284319</v>
      </c>
      <c r="M303" s="9">
        <v>5688</v>
      </c>
      <c r="O303" s="9">
        <v>20012.75</v>
      </c>
      <c r="Q303" s="9">
        <f t="shared" si="90"/>
        <v>-14324.75</v>
      </c>
      <c r="S303" s="21">
        <f t="shared" si="91"/>
        <v>-0.715781189491699</v>
      </c>
      <c r="U303" s="9">
        <v>37033.73</v>
      </c>
      <c r="W303" s="9">
        <v>39936.98</v>
      </c>
      <c r="Y303" s="9">
        <f t="shared" si="92"/>
        <v>-2903.25</v>
      </c>
      <c r="AA303" s="21">
        <f t="shared" si="93"/>
        <v>-0.07269578220486375</v>
      </c>
      <c r="AC303" s="9">
        <v>63727.15000000001</v>
      </c>
      <c r="AE303" s="9">
        <v>86936.81</v>
      </c>
      <c r="AG303" s="9">
        <f t="shared" si="94"/>
        <v>-23209.65999999999</v>
      </c>
      <c r="AI303" s="21">
        <f t="shared" si="95"/>
        <v>-0.2669716084590634</v>
      </c>
    </row>
    <row r="304" spans="1:35" ht="12.75" outlineLevel="1">
      <c r="A304" s="1" t="s">
        <v>769</v>
      </c>
      <c r="B304" s="16" t="s">
        <v>770</v>
      </c>
      <c r="C304" s="1" t="s">
        <v>1254</v>
      </c>
      <c r="E304" s="5">
        <v>795.04</v>
      </c>
      <c r="G304" s="5">
        <v>8895.85</v>
      </c>
      <c r="I304" s="9">
        <f t="shared" si="88"/>
        <v>-8100.81</v>
      </c>
      <c r="K304" s="21">
        <f t="shared" si="89"/>
        <v>-0.9106279894557575</v>
      </c>
      <c r="M304" s="9">
        <v>6971.5</v>
      </c>
      <c r="O304" s="9">
        <v>20749.3</v>
      </c>
      <c r="Q304" s="9">
        <f t="shared" si="90"/>
        <v>-13777.8</v>
      </c>
      <c r="S304" s="21">
        <f t="shared" si="91"/>
        <v>-0.6640127618763042</v>
      </c>
      <c r="U304" s="9">
        <v>98836.5</v>
      </c>
      <c r="W304" s="9">
        <v>109418.05</v>
      </c>
      <c r="Y304" s="9">
        <f t="shared" si="92"/>
        <v>-10581.550000000003</v>
      </c>
      <c r="AA304" s="21">
        <f t="shared" si="93"/>
        <v>-0.09670753591386433</v>
      </c>
      <c r="AC304" s="9">
        <v>150897.24</v>
      </c>
      <c r="AE304" s="9">
        <v>161305.39</v>
      </c>
      <c r="AG304" s="9">
        <f t="shared" si="94"/>
        <v>-10408.150000000023</v>
      </c>
      <c r="AI304" s="21">
        <f t="shared" si="95"/>
        <v>-0.06452450225004894</v>
      </c>
    </row>
    <row r="305" spans="1:35" ht="12.75" outlineLevel="1">
      <c r="A305" s="1" t="s">
        <v>771</v>
      </c>
      <c r="B305" s="16" t="s">
        <v>772</v>
      </c>
      <c r="C305" s="1" t="s">
        <v>1255</v>
      </c>
      <c r="E305" s="5">
        <v>433.42</v>
      </c>
      <c r="G305" s="5">
        <v>359.40000000000003</v>
      </c>
      <c r="I305" s="9">
        <f t="shared" si="88"/>
        <v>74.01999999999998</v>
      </c>
      <c r="K305" s="21">
        <f t="shared" si="89"/>
        <v>0.20595436839176398</v>
      </c>
      <c r="M305" s="9">
        <v>3113.378</v>
      </c>
      <c r="O305" s="9">
        <v>4377.63</v>
      </c>
      <c r="Q305" s="9">
        <f t="shared" si="90"/>
        <v>-1264.252</v>
      </c>
      <c r="S305" s="21">
        <f t="shared" si="91"/>
        <v>-0.2887982766930965</v>
      </c>
      <c r="U305" s="9">
        <v>5734.147</v>
      </c>
      <c r="W305" s="9">
        <v>7453.225</v>
      </c>
      <c r="Y305" s="9">
        <f t="shared" si="92"/>
        <v>-1719.0780000000004</v>
      </c>
      <c r="AA305" s="21">
        <f t="shared" si="93"/>
        <v>-0.23064888018273974</v>
      </c>
      <c r="AC305" s="9">
        <v>26372.105</v>
      </c>
      <c r="AE305" s="9">
        <v>22773.926</v>
      </c>
      <c r="AG305" s="9">
        <f t="shared" si="94"/>
        <v>3598.179</v>
      </c>
      <c r="AI305" s="21">
        <f t="shared" si="95"/>
        <v>0.15799555157946857</v>
      </c>
    </row>
    <row r="306" spans="1:35" ht="12.75" outlineLevel="1">
      <c r="A306" s="1" t="s">
        <v>773</v>
      </c>
      <c r="B306" s="16" t="s">
        <v>774</v>
      </c>
      <c r="C306" s="1" t="s">
        <v>1256</v>
      </c>
      <c r="E306" s="5">
        <v>965.63</v>
      </c>
      <c r="G306" s="5">
        <v>44.68</v>
      </c>
      <c r="I306" s="9">
        <f t="shared" si="88"/>
        <v>920.95</v>
      </c>
      <c r="K306" s="21" t="str">
        <f t="shared" si="89"/>
        <v>N.M.</v>
      </c>
      <c r="M306" s="9">
        <v>2347.58</v>
      </c>
      <c r="O306" s="9">
        <v>795.54</v>
      </c>
      <c r="Q306" s="9">
        <f t="shared" si="90"/>
        <v>1552.04</v>
      </c>
      <c r="S306" s="21">
        <f t="shared" si="91"/>
        <v>1.9509264147622998</v>
      </c>
      <c r="U306" s="9">
        <v>5922.58</v>
      </c>
      <c r="W306" s="9">
        <v>1075.63</v>
      </c>
      <c r="Y306" s="9">
        <f t="shared" si="92"/>
        <v>4846.95</v>
      </c>
      <c r="AA306" s="21">
        <f t="shared" si="93"/>
        <v>4.506149884253879</v>
      </c>
      <c r="AC306" s="9">
        <v>9792.77</v>
      </c>
      <c r="AE306" s="9">
        <v>4051.6000000000004</v>
      </c>
      <c r="AG306" s="9">
        <f t="shared" si="94"/>
        <v>5741.17</v>
      </c>
      <c r="AI306" s="21">
        <f t="shared" si="95"/>
        <v>1.4170130318886365</v>
      </c>
    </row>
    <row r="307" spans="1:35" ht="12.75" outlineLevel="1">
      <c r="A307" s="1" t="s">
        <v>775</v>
      </c>
      <c r="B307" s="16" t="s">
        <v>776</v>
      </c>
      <c r="C307" s="1" t="s">
        <v>1257</v>
      </c>
      <c r="E307" s="5">
        <v>2525.4900000000002</v>
      </c>
      <c r="G307" s="5">
        <v>-6321.03</v>
      </c>
      <c r="I307" s="9">
        <f t="shared" si="88"/>
        <v>8846.52</v>
      </c>
      <c r="K307" s="21">
        <f t="shared" si="89"/>
        <v>1.399537733565574</v>
      </c>
      <c r="M307" s="9">
        <v>33849.76</v>
      </c>
      <c r="O307" s="9">
        <v>113300.18000000001</v>
      </c>
      <c r="Q307" s="9">
        <f t="shared" si="90"/>
        <v>-79450.42000000001</v>
      </c>
      <c r="S307" s="21">
        <f t="shared" si="91"/>
        <v>-0.7012382504599729</v>
      </c>
      <c r="U307" s="9">
        <v>46178.76</v>
      </c>
      <c r="W307" s="9">
        <v>268902.074</v>
      </c>
      <c r="Y307" s="9">
        <f t="shared" si="92"/>
        <v>-222723.314</v>
      </c>
      <c r="AA307" s="21">
        <f t="shared" si="93"/>
        <v>-0.8282692308278737</v>
      </c>
      <c r="AC307" s="9">
        <v>90378.52</v>
      </c>
      <c r="AE307" s="9">
        <v>1939775.108</v>
      </c>
      <c r="AG307" s="9">
        <f t="shared" si="94"/>
        <v>-1849396.588</v>
      </c>
      <c r="AI307" s="21">
        <f t="shared" si="95"/>
        <v>-0.9534077328720933</v>
      </c>
    </row>
    <row r="308" spans="1:35" ht="12.75" outlineLevel="1">
      <c r="A308" s="1" t="s">
        <v>777</v>
      </c>
      <c r="B308" s="16" t="s">
        <v>778</v>
      </c>
      <c r="C308" s="1" t="s">
        <v>1258</v>
      </c>
      <c r="E308" s="5">
        <v>2400</v>
      </c>
      <c r="G308" s="5">
        <v>0</v>
      </c>
      <c r="I308" s="9">
        <f t="shared" si="88"/>
        <v>2400</v>
      </c>
      <c r="K308" s="21" t="str">
        <f t="shared" si="89"/>
        <v>N.M.</v>
      </c>
      <c r="M308" s="9">
        <v>2400</v>
      </c>
      <c r="O308" s="9">
        <v>550</v>
      </c>
      <c r="Q308" s="9">
        <f t="shared" si="90"/>
        <v>1850</v>
      </c>
      <c r="S308" s="21">
        <f t="shared" si="91"/>
        <v>3.3636363636363638</v>
      </c>
      <c r="U308" s="9">
        <v>2400</v>
      </c>
      <c r="W308" s="9">
        <v>1379.25</v>
      </c>
      <c r="Y308" s="9">
        <f t="shared" si="92"/>
        <v>1020.75</v>
      </c>
      <c r="AA308" s="21">
        <f t="shared" si="93"/>
        <v>0.7400761283306144</v>
      </c>
      <c r="AC308" s="9">
        <v>2700</v>
      </c>
      <c r="AE308" s="9">
        <v>2279.25</v>
      </c>
      <c r="AG308" s="9">
        <f t="shared" si="94"/>
        <v>420.75</v>
      </c>
      <c r="AI308" s="21">
        <f t="shared" si="95"/>
        <v>0.18460019743336623</v>
      </c>
    </row>
    <row r="309" spans="1:35" ht="12.75" outlineLevel="1">
      <c r="A309" s="1" t="s">
        <v>779</v>
      </c>
      <c r="B309" s="16" t="s">
        <v>780</v>
      </c>
      <c r="C309" s="1" t="s">
        <v>1259</v>
      </c>
      <c r="E309" s="5">
        <v>7748.110000000001</v>
      </c>
      <c r="G309" s="5">
        <v>7748.110000000001</v>
      </c>
      <c r="I309" s="9">
        <f t="shared" si="88"/>
        <v>0</v>
      </c>
      <c r="K309" s="21">
        <f t="shared" si="89"/>
        <v>0</v>
      </c>
      <c r="M309" s="9">
        <v>20605.22</v>
      </c>
      <c r="O309" s="9">
        <v>23244.350000000002</v>
      </c>
      <c r="Q309" s="9">
        <f t="shared" si="90"/>
        <v>-2639.130000000001</v>
      </c>
      <c r="S309" s="21">
        <f t="shared" si="91"/>
        <v>-0.11353855883257655</v>
      </c>
      <c r="U309" s="9">
        <v>43849.57</v>
      </c>
      <c r="W309" s="9">
        <v>46488.700000000004</v>
      </c>
      <c r="Y309" s="9">
        <f t="shared" si="92"/>
        <v>-2639.1300000000047</v>
      </c>
      <c r="AA309" s="21">
        <f t="shared" si="93"/>
        <v>-0.05676927941628836</v>
      </c>
      <c r="AC309" s="9">
        <v>90338.27</v>
      </c>
      <c r="AE309" s="9">
        <v>92977.40000000001</v>
      </c>
      <c r="AG309" s="9">
        <f t="shared" si="94"/>
        <v>-2639.1300000000047</v>
      </c>
      <c r="AI309" s="21">
        <f t="shared" si="95"/>
        <v>-0.02838463970814418</v>
      </c>
    </row>
    <row r="310" spans="1:35" ht="12.75" outlineLevel="1">
      <c r="A310" s="1" t="s">
        <v>781</v>
      </c>
      <c r="B310" s="16" t="s">
        <v>782</v>
      </c>
      <c r="C310" s="1" t="s">
        <v>1260</v>
      </c>
      <c r="E310" s="5">
        <v>13099.92</v>
      </c>
      <c r="G310" s="5">
        <v>22493.11</v>
      </c>
      <c r="I310" s="9">
        <f t="shared" si="88"/>
        <v>-9393.19</v>
      </c>
      <c r="K310" s="21">
        <f t="shared" si="89"/>
        <v>-0.4176029904268463</v>
      </c>
      <c r="M310" s="9">
        <v>49205.08</v>
      </c>
      <c r="O310" s="9">
        <v>65400.62</v>
      </c>
      <c r="Q310" s="9">
        <f t="shared" si="90"/>
        <v>-16195.54</v>
      </c>
      <c r="S310" s="21">
        <f t="shared" si="91"/>
        <v>-0.24763587868127243</v>
      </c>
      <c r="U310" s="9">
        <v>102639.63</v>
      </c>
      <c r="W310" s="9">
        <v>132017.44</v>
      </c>
      <c r="Y310" s="9">
        <f t="shared" si="92"/>
        <v>-29377.809999999998</v>
      </c>
      <c r="AA310" s="21">
        <f t="shared" si="93"/>
        <v>-0.22252976576428082</v>
      </c>
      <c r="AC310" s="9">
        <v>221080.48</v>
      </c>
      <c r="AE310" s="9">
        <v>271867.04000000004</v>
      </c>
      <c r="AG310" s="9">
        <f t="shared" si="94"/>
        <v>-50786.56000000003</v>
      </c>
      <c r="AI310" s="21">
        <f t="shared" si="95"/>
        <v>-0.18680660958386136</v>
      </c>
    </row>
    <row r="311" spans="1:35" ht="12.75" outlineLevel="1">
      <c r="A311" s="1" t="s">
        <v>783</v>
      </c>
      <c r="B311" s="16" t="s">
        <v>784</v>
      </c>
      <c r="C311" s="1" t="s">
        <v>1261</v>
      </c>
      <c r="E311" s="5">
        <v>0</v>
      </c>
      <c r="G311" s="5">
        <v>0</v>
      </c>
      <c r="I311" s="9">
        <f t="shared" si="88"/>
        <v>0</v>
      </c>
      <c r="K311" s="21">
        <f t="shared" si="89"/>
        <v>0</v>
      </c>
      <c r="M311" s="9">
        <v>0</v>
      </c>
      <c r="O311" s="9">
        <v>0</v>
      </c>
      <c r="Q311" s="9">
        <f t="shared" si="90"/>
        <v>0</v>
      </c>
      <c r="S311" s="21">
        <f t="shared" si="91"/>
        <v>0</v>
      </c>
      <c r="U311" s="9">
        <v>0</v>
      </c>
      <c r="W311" s="9">
        <v>0</v>
      </c>
      <c r="Y311" s="9">
        <f t="shared" si="92"/>
        <v>0</v>
      </c>
      <c r="AA311" s="21">
        <f t="shared" si="93"/>
        <v>0</v>
      </c>
      <c r="AC311" s="9">
        <v>0</v>
      </c>
      <c r="AE311" s="9">
        <v>138277.08000000002</v>
      </c>
      <c r="AG311" s="9">
        <f t="shared" si="94"/>
        <v>-138277.08000000002</v>
      </c>
      <c r="AI311" s="21" t="str">
        <f t="shared" si="95"/>
        <v>N.M.</v>
      </c>
    </row>
    <row r="312" spans="1:68" s="90" customFormat="1" ht="12.75">
      <c r="A312" s="90" t="s">
        <v>33</v>
      </c>
      <c r="B312" s="91"/>
      <c r="C312" s="77" t="s">
        <v>1262</v>
      </c>
      <c r="D312" s="105"/>
      <c r="E312" s="105">
        <v>15976375.604999999</v>
      </c>
      <c r="F312" s="105"/>
      <c r="G312" s="105">
        <v>4703052.829000002</v>
      </c>
      <c r="H312" s="105"/>
      <c r="I312" s="9">
        <f>+E312-G312</f>
        <v>11273322.775999997</v>
      </c>
      <c r="J312" s="37" t="str">
        <f>IF((+E312-G312)=(I312),"  ",$AO$507)</f>
        <v>  </v>
      </c>
      <c r="K312" s="38">
        <f>IF(G312&lt;0,IF(I312=0,0,IF(OR(G312=0,E312=0),"N.M.",IF(ABS(I312/G312)&gt;=10,"N.M.",I312/(-G312)))),IF(I312=0,0,IF(OR(G312=0,E312=0),"N.M.",IF(ABS(I312/G312)&gt;=10,"N.M.",I312/G312))))</f>
        <v>2.397022356731003</v>
      </c>
      <c r="L312" s="39"/>
      <c r="M312" s="5">
        <v>24494410.371999994</v>
      </c>
      <c r="N312" s="9"/>
      <c r="O312" s="5">
        <v>13306606.317999998</v>
      </c>
      <c r="P312" s="9"/>
      <c r="Q312" s="9">
        <f>(+M312-O312)</f>
        <v>11187804.053999996</v>
      </c>
      <c r="R312" s="37" t="str">
        <f>IF((+M312-O312)=(Q312),"  ",$AO$507)</f>
        <v>  </v>
      </c>
      <c r="S312" s="38">
        <f>IF(O312&lt;0,IF(Q312=0,0,IF(OR(O312=0,M312=0),"N.M.",IF(ABS(Q312/O312)&gt;=10,"N.M.",Q312/(-O312)))),IF(Q312=0,0,IF(OR(O312=0,M312=0),"N.M.",IF(ABS(Q312/O312)&gt;=10,"N.M.",Q312/O312))))</f>
        <v>0.8407706508056924</v>
      </c>
      <c r="T312" s="39"/>
      <c r="U312" s="9">
        <v>41251890.99899997</v>
      </c>
      <c r="V312" s="9"/>
      <c r="W312" s="9">
        <v>26602588.743</v>
      </c>
      <c r="X312" s="9"/>
      <c r="Y312" s="9">
        <f>(+U312-W312)</f>
        <v>14649302.255999967</v>
      </c>
      <c r="Z312" s="37" t="str">
        <f>IF((+U312-W312)=(Y312),"  ",$AO$507)</f>
        <v>  </v>
      </c>
      <c r="AA312" s="38">
        <f>IF(W312&lt;0,IF(Y312=0,0,IF(OR(W312=0,U312=0),"N.M.",IF(ABS(Y312/W312)&gt;=10,"N.M.",Y312/(-W312)))),IF(Y312=0,0,IF(OR(W312=0,U312=0),"N.M.",IF(ABS(Y312/W312)&gt;=10,"N.M.",Y312/W312))))</f>
        <v>0.5506720566754869</v>
      </c>
      <c r="AB312" s="39"/>
      <c r="AC312" s="9">
        <v>71309757.908</v>
      </c>
      <c r="AD312" s="9"/>
      <c r="AE312" s="9">
        <v>62444202.74700001</v>
      </c>
      <c r="AF312" s="9"/>
      <c r="AG312" s="9">
        <f>(+AC312-AE312)</f>
        <v>8865555.160999998</v>
      </c>
      <c r="AH312" s="37" t="str">
        <f>IF((+AC312-AE312)=(AG312),"  ",$AO$507)</f>
        <v>  </v>
      </c>
      <c r="AI312" s="38">
        <f>IF(AE312&lt;0,IF(AG312=0,0,IF(OR(AE312=0,AC312=0),"N.M.",IF(ABS(AG312/AE312)&gt;=10,"N.M.",AG312/(-AE312)))),IF(AG312=0,0,IF(OR(AE312=0,AC312=0),"N.M.",IF(ABS(AG312/AE312)&gt;=10,"N.M.",AG312/AE312))))</f>
        <v>0.14197563218029755</v>
      </c>
      <c r="AJ312" s="105"/>
      <c r="AK312" s="105"/>
      <c r="AL312" s="105"/>
      <c r="AM312" s="105"/>
      <c r="AN312" s="105"/>
      <c r="AO312" s="105"/>
      <c r="AP312" s="106"/>
      <c r="AQ312" s="107"/>
      <c r="AR312" s="108"/>
      <c r="AS312" s="105"/>
      <c r="AT312" s="105"/>
      <c r="AU312" s="105"/>
      <c r="AV312" s="105"/>
      <c r="AW312" s="105"/>
      <c r="AX312" s="106"/>
      <c r="AY312" s="107"/>
      <c r="AZ312" s="108"/>
      <c r="BA312" s="105"/>
      <c r="BB312" s="105"/>
      <c r="BC312" s="105"/>
      <c r="BD312" s="106"/>
      <c r="BE312" s="107"/>
      <c r="BF312" s="108"/>
      <c r="BG312" s="105"/>
      <c r="BH312" s="109"/>
      <c r="BI312" s="105"/>
      <c r="BJ312" s="109"/>
      <c r="BK312" s="105"/>
      <c r="BL312" s="109"/>
      <c r="BM312" s="105"/>
      <c r="BN312" s="97"/>
      <c r="BO312" s="97"/>
      <c r="BP312" s="97"/>
    </row>
    <row r="313" spans="1:35" ht="12.75" outlineLevel="1">
      <c r="A313" s="1" t="s">
        <v>785</v>
      </c>
      <c r="B313" s="16" t="s">
        <v>786</v>
      </c>
      <c r="C313" s="1" t="s">
        <v>1263</v>
      </c>
      <c r="E313" s="5">
        <v>32491.440000000002</v>
      </c>
      <c r="G313" s="5">
        <v>40975.26</v>
      </c>
      <c r="I313" s="9">
        <f aca="true" t="shared" si="96" ref="I313:I345">+E313-G313</f>
        <v>-8483.82</v>
      </c>
      <c r="K313" s="21">
        <f aca="true" t="shared" si="97" ref="K313:K345">IF(G313&lt;0,IF(I313=0,0,IF(OR(G313=0,E313=0),"N.M.",IF(ABS(I313/G313)&gt;=10,"N.M.",I313/(-G313)))),IF(I313=0,0,IF(OR(G313=0,E313=0),"N.M.",IF(ABS(I313/G313)&gt;=10,"N.M.",I313/G313))))</f>
        <v>-0.20704737444008894</v>
      </c>
      <c r="M313" s="9">
        <v>115482.34</v>
      </c>
      <c r="O313" s="9">
        <v>102487.76000000001</v>
      </c>
      <c r="Q313" s="9">
        <f aca="true" t="shared" si="98" ref="Q313:Q345">(+M313-O313)</f>
        <v>12994.579999999987</v>
      </c>
      <c r="S313" s="21">
        <f aca="true" t="shared" si="99" ref="S313:S345">IF(O313&lt;0,IF(Q313=0,0,IF(OR(O313=0,M313=0),"N.M.",IF(ABS(Q313/O313)&gt;=10,"N.M.",Q313/(-O313)))),IF(Q313=0,0,IF(OR(O313=0,M313=0),"N.M.",IF(ABS(Q313/O313)&gt;=10,"N.M.",Q313/O313))))</f>
        <v>0.1267915310081905</v>
      </c>
      <c r="U313" s="9">
        <v>226143.76</v>
      </c>
      <c r="W313" s="9">
        <v>208558.9</v>
      </c>
      <c r="Y313" s="9">
        <f aca="true" t="shared" si="100" ref="Y313:Y345">(+U313-W313)</f>
        <v>17584.860000000015</v>
      </c>
      <c r="AA313" s="21">
        <f aca="true" t="shared" si="101" ref="AA313:AA345">IF(W313&lt;0,IF(Y313=0,0,IF(OR(W313=0,U313=0),"N.M.",IF(ABS(Y313/W313)&gt;=10,"N.M.",Y313/(-W313)))),IF(Y313=0,0,IF(OR(W313=0,U313=0),"N.M.",IF(ABS(Y313/W313)&gt;=10,"N.M.",Y313/W313))))</f>
        <v>0.08431603734005126</v>
      </c>
      <c r="AC313" s="9">
        <v>473336.29000000004</v>
      </c>
      <c r="AE313" s="9">
        <v>455477.61100000003</v>
      </c>
      <c r="AG313" s="9">
        <f aca="true" t="shared" si="102" ref="AG313:AG345">(+AC313-AE313)</f>
        <v>17858.679000000004</v>
      </c>
      <c r="AI313" s="21">
        <f aca="true" t="shared" si="103" ref="AI313:AI345">IF(AE313&lt;0,IF(AG313=0,0,IF(OR(AE313=0,AC313=0),"N.M.",IF(ABS(AG313/AE313)&gt;=10,"N.M.",AG313/(-AE313)))),IF(AG313=0,0,IF(OR(AE313=0,AC313=0),"N.M.",IF(ABS(AG313/AE313)&gt;=10,"N.M.",AG313/AE313))))</f>
        <v>0.03920868681292877</v>
      </c>
    </row>
    <row r="314" spans="1:35" ht="12.75" outlineLevel="1">
      <c r="A314" s="1" t="s">
        <v>787</v>
      </c>
      <c r="B314" s="16" t="s">
        <v>788</v>
      </c>
      <c r="C314" s="1" t="s">
        <v>1264</v>
      </c>
      <c r="E314" s="5">
        <v>23875.05</v>
      </c>
      <c r="G314" s="5">
        <v>27057.690000000002</v>
      </c>
      <c r="I314" s="9">
        <f t="shared" si="96"/>
        <v>-3182.640000000003</v>
      </c>
      <c r="K314" s="21">
        <f t="shared" si="97"/>
        <v>-0.11762423178031838</v>
      </c>
      <c r="M314" s="9">
        <v>119455.47</v>
      </c>
      <c r="O314" s="9">
        <v>135465.3</v>
      </c>
      <c r="Q314" s="9">
        <f t="shared" si="98"/>
        <v>-16009.829999999987</v>
      </c>
      <c r="S314" s="21">
        <f t="shared" si="99"/>
        <v>-0.11818399250582982</v>
      </c>
      <c r="U314" s="9">
        <v>278608.51</v>
      </c>
      <c r="W314" s="9">
        <v>266861.49</v>
      </c>
      <c r="Y314" s="9">
        <f t="shared" si="100"/>
        <v>11747.020000000019</v>
      </c>
      <c r="AA314" s="21">
        <f t="shared" si="101"/>
        <v>0.044019165148182375</v>
      </c>
      <c r="AC314" s="9">
        <v>923677.48</v>
      </c>
      <c r="AE314" s="9">
        <v>491603.043</v>
      </c>
      <c r="AG314" s="9">
        <f t="shared" si="102"/>
        <v>432074.437</v>
      </c>
      <c r="AI314" s="21">
        <f t="shared" si="103"/>
        <v>0.8789091995103863</v>
      </c>
    </row>
    <row r="315" spans="1:35" ht="12.75" outlineLevel="1">
      <c r="A315" s="1" t="s">
        <v>789</v>
      </c>
      <c r="B315" s="16" t="s">
        <v>790</v>
      </c>
      <c r="C315" s="1" t="s">
        <v>1265</v>
      </c>
      <c r="E315" s="5">
        <v>179416.78</v>
      </c>
      <c r="G315" s="5">
        <v>539892.15</v>
      </c>
      <c r="I315" s="9">
        <f t="shared" si="96"/>
        <v>-360475.37</v>
      </c>
      <c r="K315" s="21">
        <f t="shared" si="97"/>
        <v>-0.6676803320811387</v>
      </c>
      <c r="M315" s="9">
        <v>3882825.48</v>
      </c>
      <c r="O315" s="9">
        <v>1576676.88</v>
      </c>
      <c r="Q315" s="9">
        <f t="shared" si="98"/>
        <v>2306148.6</v>
      </c>
      <c r="S315" s="21">
        <f t="shared" si="99"/>
        <v>1.4626640558083153</v>
      </c>
      <c r="U315" s="9">
        <v>5982853.74</v>
      </c>
      <c r="W315" s="9">
        <v>3484919.6</v>
      </c>
      <c r="Y315" s="9">
        <f t="shared" si="100"/>
        <v>2497934.14</v>
      </c>
      <c r="AA315" s="21">
        <f t="shared" si="101"/>
        <v>0.7167838649706582</v>
      </c>
      <c r="AC315" s="9">
        <v>10555492.92</v>
      </c>
      <c r="AE315" s="9">
        <v>9556094.558</v>
      </c>
      <c r="AG315" s="9">
        <f t="shared" si="102"/>
        <v>999398.3619999997</v>
      </c>
      <c r="AI315" s="21">
        <f t="shared" si="103"/>
        <v>0.10458230147621773</v>
      </c>
    </row>
    <row r="316" spans="1:35" ht="12.75" outlineLevel="1">
      <c r="A316" s="1" t="s">
        <v>791</v>
      </c>
      <c r="B316" s="16" t="s">
        <v>792</v>
      </c>
      <c r="C316" s="1" t="s">
        <v>1266</v>
      </c>
      <c r="E316" s="5">
        <v>1134596.78</v>
      </c>
      <c r="G316" s="5">
        <v>132592.4</v>
      </c>
      <c r="I316" s="9">
        <f t="shared" si="96"/>
        <v>1002004.38</v>
      </c>
      <c r="K316" s="21">
        <f t="shared" si="97"/>
        <v>7.557027250430643</v>
      </c>
      <c r="M316" s="9">
        <v>2864271.41</v>
      </c>
      <c r="O316" s="9">
        <v>517205.11</v>
      </c>
      <c r="Q316" s="9">
        <f t="shared" si="98"/>
        <v>2347066.3000000003</v>
      </c>
      <c r="S316" s="21">
        <f t="shared" si="99"/>
        <v>4.537979719496585</v>
      </c>
      <c r="U316" s="9">
        <v>3524657.63</v>
      </c>
      <c r="W316" s="9">
        <v>1120986.7</v>
      </c>
      <c r="Y316" s="9">
        <f t="shared" si="100"/>
        <v>2403670.9299999997</v>
      </c>
      <c r="AA316" s="21">
        <f t="shared" si="101"/>
        <v>2.1442457167422235</v>
      </c>
      <c r="AC316" s="9">
        <v>4294485.13</v>
      </c>
      <c r="AE316" s="9">
        <v>4794271.216</v>
      </c>
      <c r="AG316" s="9">
        <f t="shared" si="102"/>
        <v>-499786.0860000001</v>
      </c>
      <c r="AI316" s="21">
        <f t="shared" si="103"/>
        <v>-0.10424651912308502</v>
      </c>
    </row>
    <row r="317" spans="1:35" ht="12.75" outlineLevel="1">
      <c r="A317" s="1" t="s">
        <v>793</v>
      </c>
      <c r="B317" s="16" t="s">
        <v>794</v>
      </c>
      <c r="C317" s="1" t="s">
        <v>1267</v>
      </c>
      <c r="E317" s="5">
        <v>55023.5</v>
      </c>
      <c r="G317" s="5">
        <v>18507.08</v>
      </c>
      <c r="I317" s="9">
        <f t="shared" si="96"/>
        <v>36516.42</v>
      </c>
      <c r="K317" s="21">
        <f t="shared" si="97"/>
        <v>1.9731054277606188</v>
      </c>
      <c r="M317" s="9">
        <v>144654.32</v>
      </c>
      <c r="O317" s="9">
        <v>139445.05</v>
      </c>
      <c r="Q317" s="9">
        <f t="shared" si="98"/>
        <v>5209.270000000019</v>
      </c>
      <c r="S317" s="21">
        <f t="shared" si="99"/>
        <v>0.03735715251276413</v>
      </c>
      <c r="U317" s="9">
        <v>282157.68</v>
      </c>
      <c r="W317" s="9">
        <v>353952.47000000003</v>
      </c>
      <c r="Y317" s="9">
        <f t="shared" si="100"/>
        <v>-71794.79000000004</v>
      </c>
      <c r="AA317" s="21">
        <f t="shared" si="101"/>
        <v>-0.20283737531200172</v>
      </c>
      <c r="AC317" s="9">
        <v>545469.8</v>
      </c>
      <c r="AE317" s="9">
        <v>697855.831</v>
      </c>
      <c r="AG317" s="9">
        <f t="shared" si="102"/>
        <v>-152386.03099999996</v>
      </c>
      <c r="AI317" s="21">
        <f t="shared" si="103"/>
        <v>-0.21836319799984585</v>
      </c>
    </row>
    <row r="318" spans="1:35" ht="12.75" outlineLevel="1">
      <c r="A318" s="1" t="s">
        <v>795</v>
      </c>
      <c r="B318" s="16" t="s">
        <v>796</v>
      </c>
      <c r="C318" s="1" t="s">
        <v>1263</v>
      </c>
      <c r="E318" s="5">
        <v>7348.400000000001</v>
      </c>
      <c r="G318" s="5">
        <v>7618.29</v>
      </c>
      <c r="I318" s="9">
        <f t="shared" si="96"/>
        <v>-269.8899999999994</v>
      </c>
      <c r="K318" s="21">
        <f t="shared" si="97"/>
        <v>-0.03542658523106884</v>
      </c>
      <c r="M318" s="9">
        <v>26708.100000000002</v>
      </c>
      <c r="O318" s="9">
        <v>23559.54</v>
      </c>
      <c r="Q318" s="9">
        <f t="shared" si="98"/>
        <v>3148.5600000000013</v>
      </c>
      <c r="S318" s="21">
        <f t="shared" si="99"/>
        <v>0.13364267723393586</v>
      </c>
      <c r="U318" s="9">
        <v>57982.93</v>
      </c>
      <c r="W318" s="9">
        <v>57885.24</v>
      </c>
      <c r="Y318" s="9">
        <f t="shared" si="100"/>
        <v>97.69000000000233</v>
      </c>
      <c r="AA318" s="21">
        <f t="shared" si="101"/>
        <v>0.0016876495631702026</v>
      </c>
      <c r="AC318" s="9">
        <v>111615.42</v>
      </c>
      <c r="AE318" s="9">
        <v>134691.55</v>
      </c>
      <c r="AG318" s="9">
        <f t="shared" si="102"/>
        <v>-23076.12999999999</v>
      </c>
      <c r="AI318" s="21">
        <f t="shared" si="103"/>
        <v>-0.17132574389410465</v>
      </c>
    </row>
    <row r="319" spans="1:35" ht="12.75" outlineLevel="1">
      <c r="A319" s="1" t="s">
        <v>797</v>
      </c>
      <c r="B319" s="16" t="s">
        <v>798</v>
      </c>
      <c r="C319" s="1" t="s">
        <v>1264</v>
      </c>
      <c r="E319" s="5">
        <v>-157.08</v>
      </c>
      <c r="G319" s="5">
        <v>1366.71</v>
      </c>
      <c r="I319" s="9">
        <f t="shared" si="96"/>
        <v>-1523.79</v>
      </c>
      <c r="K319" s="21">
        <f t="shared" si="97"/>
        <v>-1.1149329411506463</v>
      </c>
      <c r="M319" s="9">
        <v>7214.35</v>
      </c>
      <c r="O319" s="9">
        <v>2403.06</v>
      </c>
      <c r="Q319" s="9">
        <f t="shared" si="98"/>
        <v>4811.290000000001</v>
      </c>
      <c r="S319" s="21">
        <f t="shared" si="99"/>
        <v>2.002151423601575</v>
      </c>
      <c r="U319" s="9">
        <v>14548.710000000001</v>
      </c>
      <c r="W319" s="9">
        <v>5468.76</v>
      </c>
      <c r="Y319" s="9">
        <f t="shared" si="100"/>
        <v>9079.95</v>
      </c>
      <c r="AA319" s="21">
        <f t="shared" si="101"/>
        <v>1.660330678252474</v>
      </c>
      <c r="AC319" s="9">
        <v>22635.99</v>
      </c>
      <c r="AE319" s="9">
        <v>10037.03</v>
      </c>
      <c r="AG319" s="9">
        <f t="shared" si="102"/>
        <v>12598.960000000001</v>
      </c>
      <c r="AI319" s="21">
        <f t="shared" si="103"/>
        <v>1.255247817332418</v>
      </c>
    </row>
    <row r="320" spans="1:35" ht="12.75" outlineLevel="1">
      <c r="A320" s="1" t="s">
        <v>799</v>
      </c>
      <c r="B320" s="16" t="s">
        <v>800</v>
      </c>
      <c r="C320" s="1" t="s">
        <v>1268</v>
      </c>
      <c r="E320" s="5">
        <v>3309.51</v>
      </c>
      <c r="G320" s="5">
        <v>3846.02</v>
      </c>
      <c r="I320" s="9">
        <f t="shared" si="96"/>
        <v>-536.5099999999998</v>
      </c>
      <c r="K320" s="21">
        <f t="shared" si="97"/>
        <v>-0.13949745451141693</v>
      </c>
      <c r="M320" s="9">
        <v>10290.52</v>
      </c>
      <c r="O320" s="9">
        <v>12609.18</v>
      </c>
      <c r="Q320" s="9">
        <f t="shared" si="98"/>
        <v>-2318.66</v>
      </c>
      <c r="S320" s="21">
        <f t="shared" si="99"/>
        <v>-0.18388666035380571</v>
      </c>
      <c r="U320" s="9">
        <v>22793.420000000002</v>
      </c>
      <c r="W320" s="9">
        <v>24569.08</v>
      </c>
      <c r="Y320" s="9">
        <f t="shared" si="100"/>
        <v>-1775.6599999999999</v>
      </c>
      <c r="AA320" s="21">
        <f t="shared" si="101"/>
        <v>-0.07227214043016669</v>
      </c>
      <c r="AC320" s="9">
        <v>44352.54</v>
      </c>
      <c r="AE320" s="9">
        <v>43805.06</v>
      </c>
      <c r="AG320" s="9">
        <f t="shared" si="102"/>
        <v>547.4800000000032</v>
      </c>
      <c r="AI320" s="21">
        <f t="shared" si="103"/>
        <v>0.012498099534620047</v>
      </c>
    </row>
    <row r="321" spans="1:35" ht="12.75" outlineLevel="1">
      <c r="A321" s="1" t="s">
        <v>801</v>
      </c>
      <c r="B321" s="16" t="s">
        <v>802</v>
      </c>
      <c r="C321" s="1" t="s">
        <v>1269</v>
      </c>
      <c r="E321" s="5">
        <v>15969.970000000001</v>
      </c>
      <c r="G321" s="5">
        <v>17989.13</v>
      </c>
      <c r="I321" s="9">
        <f t="shared" si="96"/>
        <v>-2019.1599999999999</v>
      </c>
      <c r="K321" s="21">
        <f t="shared" si="97"/>
        <v>-0.11224333806026193</v>
      </c>
      <c r="M321" s="9">
        <v>51208.19</v>
      </c>
      <c r="O321" s="9">
        <v>60531.66</v>
      </c>
      <c r="Q321" s="9">
        <f t="shared" si="98"/>
        <v>-9323.470000000001</v>
      </c>
      <c r="S321" s="21">
        <f t="shared" si="99"/>
        <v>-0.1540263392743566</v>
      </c>
      <c r="U321" s="9">
        <v>106342.04000000001</v>
      </c>
      <c r="W321" s="9">
        <v>136436.72</v>
      </c>
      <c r="Y321" s="9">
        <f t="shared" si="100"/>
        <v>-30094.679999999993</v>
      </c>
      <c r="AA321" s="21">
        <f t="shared" si="101"/>
        <v>-0.2205761029728653</v>
      </c>
      <c r="AC321" s="9">
        <v>230012.04</v>
      </c>
      <c r="AE321" s="9">
        <v>261168.69</v>
      </c>
      <c r="AG321" s="9">
        <f t="shared" si="102"/>
        <v>-31156.649999999994</v>
      </c>
      <c r="AI321" s="21">
        <f t="shared" si="103"/>
        <v>-0.1192970336528471</v>
      </c>
    </row>
    <row r="322" spans="1:35" ht="12.75" outlineLevel="1">
      <c r="A322" s="1" t="s">
        <v>803</v>
      </c>
      <c r="B322" s="16" t="s">
        <v>804</v>
      </c>
      <c r="C322" s="1" t="s">
        <v>1270</v>
      </c>
      <c r="E322" s="5">
        <v>18704.64</v>
      </c>
      <c r="G322" s="5">
        <v>20975.91</v>
      </c>
      <c r="I322" s="9">
        <f t="shared" si="96"/>
        <v>-2271.2700000000004</v>
      </c>
      <c r="K322" s="21">
        <f t="shared" si="97"/>
        <v>-0.10827992683034969</v>
      </c>
      <c r="M322" s="9">
        <v>52648.8</v>
      </c>
      <c r="O322" s="9">
        <v>52917.82</v>
      </c>
      <c r="Q322" s="9">
        <f t="shared" si="98"/>
        <v>-269.0199999999968</v>
      </c>
      <c r="S322" s="21">
        <f t="shared" si="99"/>
        <v>-0.005083731718351149</v>
      </c>
      <c r="U322" s="9">
        <v>101197.59</v>
      </c>
      <c r="W322" s="9">
        <v>104728.81</v>
      </c>
      <c r="Y322" s="9">
        <f t="shared" si="100"/>
        <v>-3531.220000000001</v>
      </c>
      <c r="AA322" s="21">
        <f t="shared" si="101"/>
        <v>-0.033717751590990115</v>
      </c>
      <c r="AC322" s="9">
        <v>207915.49</v>
      </c>
      <c r="AE322" s="9">
        <v>200106.74</v>
      </c>
      <c r="AG322" s="9">
        <f t="shared" si="102"/>
        <v>7808.75</v>
      </c>
      <c r="AI322" s="21">
        <f t="shared" si="103"/>
        <v>0.03902292346574633</v>
      </c>
    </row>
    <row r="323" spans="1:35" ht="12.75" outlineLevel="1">
      <c r="A323" s="1" t="s">
        <v>805</v>
      </c>
      <c r="B323" s="16" t="s">
        <v>806</v>
      </c>
      <c r="C323" s="1" t="s">
        <v>1271</v>
      </c>
      <c r="E323" s="5">
        <v>60967.31</v>
      </c>
      <c r="G323" s="5">
        <v>43907.700000000004</v>
      </c>
      <c r="I323" s="9">
        <f t="shared" si="96"/>
        <v>17059.609999999993</v>
      </c>
      <c r="K323" s="21">
        <f t="shared" si="97"/>
        <v>0.388533446297574</v>
      </c>
      <c r="M323" s="9">
        <v>141697.58000000002</v>
      </c>
      <c r="O323" s="9">
        <v>189935.32</v>
      </c>
      <c r="Q323" s="9">
        <f t="shared" si="98"/>
        <v>-48237.73999999999</v>
      </c>
      <c r="S323" s="21">
        <f t="shared" si="99"/>
        <v>-0.253969298601229</v>
      </c>
      <c r="U323" s="9">
        <v>302796.04</v>
      </c>
      <c r="W323" s="9">
        <v>369662.56</v>
      </c>
      <c r="Y323" s="9">
        <f t="shared" si="100"/>
        <v>-66866.52000000002</v>
      </c>
      <c r="AA323" s="21">
        <f t="shared" si="101"/>
        <v>-0.18088529171036422</v>
      </c>
      <c r="AC323" s="9">
        <v>722120.49</v>
      </c>
      <c r="AE323" s="9">
        <v>691073.619</v>
      </c>
      <c r="AG323" s="9">
        <f t="shared" si="102"/>
        <v>31046.871000000043</v>
      </c>
      <c r="AI323" s="21">
        <f t="shared" si="103"/>
        <v>0.04492556240958179</v>
      </c>
    </row>
    <row r="324" spans="1:35" ht="12.75" outlineLevel="1">
      <c r="A324" s="1" t="s">
        <v>807</v>
      </c>
      <c r="B324" s="16" t="s">
        <v>808</v>
      </c>
      <c r="C324" s="1" t="s">
        <v>1272</v>
      </c>
      <c r="E324" s="5">
        <v>74345.92</v>
      </c>
      <c r="G324" s="5">
        <v>154486.45</v>
      </c>
      <c r="I324" s="9">
        <f t="shared" si="96"/>
        <v>-80140.53000000001</v>
      </c>
      <c r="K324" s="21">
        <f t="shared" si="97"/>
        <v>-0.5187544279773405</v>
      </c>
      <c r="M324" s="9">
        <v>293460.81</v>
      </c>
      <c r="O324" s="9">
        <v>373755.82</v>
      </c>
      <c r="Q324" s="9">
        <f t="shared" si="98"/>
        <v>-80295.01000000001</v>
      </c>
      <c r="S324" s="21">
        <f t="shared" si="99"/>
        <v>-0.21483280180091913</v>
      </c>
      <c r="U324" s="9">
        <v>678027.78</v>
      </c>
      <c r="W324" s="9">
        <v>763001.89</v>
      </c>
      <c r="Y324" s="9">
        <f t="shared" si="100"/>
        <v>-84974.10999999999</v>
      </c>
      <c r="AA324" s="21">
        <f t="shared" si="101"/>
        <v>-0.11136815139474947</v>
      </c>
      <c r="AC324" s="9">
        <v>1783976.85</v>
      </c>
      <c r="AE324" s="9">
        <v>1603327.259</v>
      </c>
      <c r="AG324" s="9">
        <f t="shared" si="102"/>
        <v>180649.59100000001</v>
      </c>
      <c r="AI324" s="21">
        <f t="shared" si="103"/>
        <v>0.11267168944203675</v>
      </c>
    </row>
    <row r="325" spans="1:35" ht="12.75" outlineLevel="1">
      <c r="A325" s="1" t="s">
        <v>809</v>
      </c>
      <c r="B325" s="16" t="s">
        <v>810</v>
      </c>
      <c r="C325" s="1" t="s">
        <v>1273</v>
      </c>
      <c r="E325" s="5">
        <v>0</v>
      </c>
      <c r="G325" s="5">
        <v>0</v>
      </c>
      <c r="I325" s="9">
        <f t="shared" si="96"/>
        <v>0</v>
      </c>
      <c r="K325" s="21">
        <f t="shared" si="97"/>
        <v>0</v>
      </c>
      <c r="M325" s="9">
        <v>0</v>
      </c>
      <c r="O325" s="9">
        <v>0</v>
      </c>
      <c r="Q325" s="9">
        <f t="shared" si="98"/>
        <v>0</v>
      </c>
      <c r="S325" s="21">
        <f t="shared" si="99"/>
        <v>0</v>
      </c>
      <c r="U325" s="9">
        <v>-1.86</v>
      </c>
      <c r="W325" s="9">
        <v>-6.7700000000000005</v>
      </c>
      <c r="Y325" s="9">
        <f t="shared" si="100"/>
        <v>4.91</v>
      </c>
      <c r="AA325" s="21">
        <f t="shared" si="101"/>
        <v>0.725258493353028</v>
      </c>
      <c r="AC325" s="9">
        <v>109.85000000000001</v>
      </c>
      <c r="AE325" s="9">
        <v>0.05999999999999961</v>
      </c>
      <c r="AG325" s="9">
        <f t="shared" si="102"/>
        <v>109.79</v>
      </c>
      <c r="AI325" s="21" t="str">
        <f t="shared" si="103"/>
        <v>N.M.</v>
      </c>
    </row>
    <row r="326" spans="1:35" ht="12.75" outlineLevel="1">
      <c r="A326" s="1" t="s">
        <v>811</v>
      </c>
      <c r="B326" s="16" t="s">
        <v>812</v>
      </c>
      <c r="C326" s="1" t="s">
        <v>1274</v>
      </c>
      <c r="E326" s="5">
        <v>0</v>
      </c>
      <c r="G326" s="5">
        <v>0</v>
      </c>
      <c r="I326" s="9">
        <f t="shared" si="96"/>
        <v>0</v>
      </c>
      <c r="K326" s="21">
        <f t="shared" si="97"/>
        <v>0</v>
      </c>
      <c r="M326" s="9">
        <v>0</v>
      </c>
      <c r="O326" s="9">
        <v>448.37</v>
      </c>
      <c r="Q326" s="9">
        <f t="shared" si="98"/>
        <v>-448.37</v>
      </c>
      <c r="S326" s="21" t="str">
        <f t="shared" si="99"/>
        <v>N.M.</v>
      </c>
      <c r="U326" s="9">
        <v>0</v>
      </c>
      <c r="W326" s="9">
        <v>448.36600000000004</v>
      </c>
      <c r="Y326" s="9">
        <f t="shared" si="100"/>
        <v>-448.36600000000004</v>
      </c>
      <c r="AA326" s="21" t="str">
        <f t="shared" si="101"/>
        <v>N.M.</v>
      </c>
      <c r="AC326" s="9">
        <v>543.95</v>
      </c>
      <c r="AE326" s="9">
        <v>714.4660000000001</v>
      </c>
      <c r="AG326" s="9">
        <f t="shared" si="102"/>
        <v>-170.51600000000008</v>
      </c>
      <c r="AI326" s="21">
        <f t="shared" si="103"/>
        <v>-0.23866216167039445</v>
      </c>
    </row>
    <row r="327" spans="1:35" ht="12.75" outlineLevel="1">
      <c r="A327" s="1" t="s">
        <v>813</v>
      </c>
      <c r="B327" s="16" t="s">
        <v>814</v>
      </c>
      <c r="C327" s="1" t="s">
        <v>1263</v>
      </c>
      <c r="E327" s="5">
        <v>278.72</v>
      </c>
      <c r="G327" s="5">
        <v>352.90000000000003</v>
      </c>
      <c r="I327" s="9">
        <f t="shared" si="96"/>
        <v>-74.18</v>
      </c>
      <c r="K327" s="21">
        <f t="shared" si="97"/>
        <v>-0.21020119013884953</v>
      </c>
      <c r="M327" s="9">
        <v>453.09000000000003</v>
      </c>
      <c r="O327" s="9">
        <v>1986.07</v>
      </c>
      <c r="Q327" s="9">
        <f t="shared" si="98"/>
        <v>-1532.98</v>
      </c>
      <c r="S327" s="21">
        <f t="shared" si="99"/>
        <v>-0.7718660470174767</v>
      </c>
      <c r="U327" s="9">
        <v>2052.77</v>
      </c>
      <c r="W327" s="9">
        <v>7323.08</v>
      </c>
      <c r="Y327" s="9">
        <f t="shared" si="100"/>
        <v>-5270.3099999999995</v>
      </c>
      <c r="AA327" s="21">
        <f t="shared" si="101"/>
        <v>-0.7196848866870224</v>
      </c>
      <c r="AC327" s="9">
        <v>2225.99</v>
      </c>
      <c r="AE327" s="9">
        <v>10393.26</v>
      </c>
      <c r="AG327" s="9">
        <f t="shared" si="102"/>
        <v>-8167.27</v>
      </c>
      <c r="AI327" s="21">
        <f t="shared" si="103"/>
        <v>-0.7858236972807378</v>
      </c>
    </row>
    <row r="328" spans="1:35" ht="12.75" outlineLevel="1">
      <c r="A328" s="1" t="s">
        <v>815</v>
      </c>
      <c r="B328" s="16" t="s">
        <v>816</v>
      </c>
      <c r="C328" s="1" t="s">
        <v>1264</v>
      </c>
      <c r="E328" s="5">
        <v>1394.25</v>
      </c>
      <c r="G328" s="5">
        <v>590.27</v>
      </c>
      <c r="I328" s="9">
        <f t="shared" si="96"/>
        <v>803.98</v>
      </c>
      <c r="K328" s="21">
        <f t="shared" si="97"/>
        <v>1.3620546529554272</v>
      </c>
      <c r="M328" s="9">
        <v>1223.6000000000001</v>
      </c>
      <c r="O328" s="9">
        <v>1538.72</v>
      </c>
      <c r="Q328" s="9">
        <f t="shared" si="98"/>
        <v>-315.1199999999999</v>
      </c>
      <c r="S328" s="21">
        <f t="shared" si="99"/>
        <v>-0.20479359467609434</v>
      </c>
      <c r="U328" s="9">
        <v>6467.05</v>
      </c>
      <c r="W328" s="9">
        <v>4283.9400000000005</v>
      </c>
      <c r="Y328" s="9">
        <f t="shared" si="100"/>
        <v>2183.1099999999997</v>
      </c>
      <c r="AA328" s="21">
        <f t="shared" si="101"/>
        <v>0.509603309103302</v>
      </c>
      <c r="AC328" s="9">
        <v>16553.72</v>
      </c>
      <c r="AE328" s="9">
        <v>2225.2860000000005</v>
      </c>
      <c r="AG328" s="9">
        <f t="shared" si="102"/>
        <v>14328.434000000001</v>
      </c>
      <c r="AI328" s="21">
        <f t="shared" si="103"/>
        <v>6.438917963803304</v>
      </c>
    </row>
    <row r="329" spans="1:35" ht="12.75" outlineLevel="1">
      <c r="A329" s="1" t="s">
        <v>817</v>
      </c>
      <c r="B329" s="16" t="s">
        <v>818</v>
      </c>
      <c r="C329" s="1" t="s">
        <v>1271</v>
      </c>
      <c r="E329" s="5">
        <v>65180.340000000004</v>
      </c>
      <c r="G329" s="5">
        <v>40127.72</v>
      </c>
      <c r="I329" s="9">
        <f t="shared" si="96"/>
        <v>25052.620000000003</v>
      </c>
      <c r="K329" s="21">
        <f t="shared" si="97"/>
        <v>0.6243220397271513</v>
      </c>
      <c r="M329" s="9">
        <v>124772.37</v>
      </c>
      <c r="O329" s="9">
        <v>129560.53</v>
      </c>
      <c r="Q329" s="9">
        <f t="shared" si="98"/>
        <v>-4788.1600000000035</v>
      </c>
      <c r="S329" s="21">
        <f t="shared" si="99"/>
        <v>-0.03695693433795002</v>
      </c>
      <c r="U329" s="9">
        <v>358108.58</v>
      </c>
      <c r="W329" s="9">
        <v>297962.53</v>
      </c>
      <c r="Y329" s="9">
        <f t="shared" si="100"/>
        <v>60146.04999999999</v>
      </c>
      <c r="AA329" s="21">
        <f t="shared" si="101"/>
        <v>0.20185776379331985</v>
      </c>
      <c r="AC329" s="9">
        <v>976855.05</v>
      </c>
      <c r="AE329" s="9">
        <v>644126.505</v>
      </c>
      <c r="AG329" s="9">
        <f t="shared" si="102"/>
        <v>332728.54500000004</v>
      </c>
      <c r="AI329" s="21">
        <f t="shared" si="103"/>
        <v>0.5165577606529327</v>
      </c>
    </row>
    <row r="330" spans="1:35" ht="12.75" outlineLevel="1">
      <c r="A330" s="1" t="s">
        <v>819</v>
      </c>
      <c r="B330" s="16" t="s">
        <v>820</v>
      </c>
      <c r="C330" s="1" t="s">
        <v>1272</v>
      </c>
      <c r="E330" s="5">
        <v>1219061.28</v>
      </c>
      <c r="G330" s="5">
        <v>2242314.995</v>
      </c>
      <c r="I330" s="9">
        <f t="shared" si="96"/>
        <v>-1023253.7150000001</v>
      </c>
      <c r="K330" s="21">
        <f t="shared" si="97"/>
        <v>-0.4563380779603626</v>
      </c>
      <c r="M330" s="9">
        <v>2528563.41</v>
      </c>
      <c r="O330" s="9">
        <v>1622855.792</v>
      </c>
      <c r="Q330" s="9">
        <f t="shared" si="98"/>
        <v>905707.6180000002</v>
      </c>
      <c r="S330" s="21">
        <f t="shared" si="99"/>
        <v>0.5580949474776254</v>
      </c>
      <c r="U330" s="9">
        <v>5945384.26</v>
      </c>
      <c r="W330" s="9">
        <v>18405181.988</v>
      </c>
      <c r="Y330" s="9">
        <f t="shared" si="100"/>
        <v>-12459797.728000002</v>
      </c>
      <c r="AA330" s="21">
        <f t="shared" si="101"/>
        <v>-0.6769722644483314</v>
      </c>
      <c r="AC330" s="9">
        <v>7692333.581</v>
      </c>
      <c r="AE330" s="9">
        <v>26123544.729000002</v>
      </c>
      <c r="AG330" s="9">
        <f t="shared" si="102"/>
        <v>-18431211.148000002</v>
      </c>
      <c r="AI330" s="21">
        <f t="shared" si="103"/>
        <v>-0.7055402067063026</v>
      </c>
    </row>
    <row r="331" spans="1:35" ht="12.75" outlineLevel="1">
      <c r="A331" s="1" t="s">
        <v>821</v>
      </c>
      <c r="B331" s="16" t="s">
        <v>822</v>
      </c>
      <c r="C331" s="1" t="s">
        <v>1275</v>
      </c>
      <c r="E331" s="5">
        <v>14390.43</v>
      </c>
      <c r="G331" s="5">
        <v>9298.28</v>
      </c>
      <c r="I331" s="9">
        <f t="shared" si="96"/>
        <v>5092.15</v>
      </c>
      <c r="K331" s="21">
        <f t="shared" si="97"/>
        <v>0.5476442955041146</v>
      </c>
      <c r="M331" s="9">
        <v>49705.39</v>
      </c>
      <c r="O331" s="9">
        <v>28599.940000000002</v>
      </c>
      <c r="Q331" s="9">
        <f t="shared" si="98"/>
        <v>21105.449999999997</v>
      </c>
      <c r="S331" s="21">
        <f t="shared" si="99"/>
        <v>0.7379543453587664</v>
      </c>
      <c r="U331" s="9">
        <v>105622.27</v>
      </c>
      <c r="W331" s="9">
        <v>79863.16</v>
      </c>
      <c r="Y331" s="9">
        <f t="shared" si="100"/>
        <v>25759.11</v>
      </c>
      <c r="AA331" s="21">
        <f t="shared" si="101"/>
        <v>0.32254058066322444</v>
      </c>
      <c r="AC331" s="9">
        <v>185965.33000000002</v>
      </c>
      <c r="AE331" s="9">
        <v>153144.385</v>
      </c>
      <c r="AG331" s="9">
        <f t="shared" si="102"/>
        <v>32820.94500000001</v>
      </c>
      <c r="AI331" s="21">
        <f t="shared" si="103"/>
        <v>0.21431373406214016</v>
      </c>
    </row>
    <row r="332" spans="1:35" ht="12.75" outlineLevel="1">
      <c r="A332" s="1" t="s">
        <v>823</v>
      </c>
      <c r="B332" s="16" t="s">
        <v>824</v>
      </c>
      <c r="C332" s="1" t="s">
        <v>1273</v>
      </c>
      <c r="E332" s="5">
        <v>3748.52</v>
      </c>
      <c r="G332" s="5">
        <v>12912.04</v>
      </c>
      <c r="I332" s="9">
        <f t="shared" si="96"/>
        <v>-9163.52</v>
      </c>
      <c r="K332" s="21">
        <f t="shared" si="97"/>
        <v>-0.7096880121189215</v>
      </c>
      <c r="M332" s="9">
        <v>34360.93</v>
      </c>
      <c r="O332" s="9">
        <v>39833.87</v>
      </c>
      <c r="Q332" s="9">
        <f t="shared" si="98"/>
        <v>-5472.940000000002</v>
      </c>
      <c r="S332" s="21">
        <f t="shared" si="99"/>
        <v>-0.13739413217947447</v>
      </c>
      <c r="U332" s="9">
        <v>82392.22</v>
      </c>
      <c r="W332" s="9">
        <v>83056.12</v>
      </c>
      <c r="Y332" s="9">
        <f t="shared" si="100"/>
        <v>-663.8999999999942</v>
      </c>
      <c r="AA332" s="21">
        <f t="shared" si="101"/>
        <v>-0.007993390493078586</v>
      </c>
      <c r="AC332" s="9">
        <v>179248.93</v>
      </c>
      <c r="AE332" s="9">
        <v>185022.528</v>
      </c>
      <c r="AG332" s="9">
        <f t="shared" si="102"/>
        <v>-5773.597999999998</v>
      </c>
      <c r="AI332" s="21">
        <f t="shared" si="103"/>
        <v>-0.031204837931951716</v>
      </c>
    </row>
    <row r="333" spans="1:35" ht="12.75" outlineLevel="1">
      <c r="A333" s="1" t="s">
        <v>825</v>
      </c>
      <c r="B333" s="16" t="s">
        <v>826</v>
      </c>
      <c r="C333" s="1" t="s">
        <v>1276</v>
      </c>
      <c r="E333" s="5">
        <v>19686.11</v>
      </c>
      <c r="G333" s="5">
        <v>4451.59</v>
      </c>
      <c r="I333" s="9">
        <f t="shared" si="96"/>
        <v>15234.52</v>
      </c>
      <c r="K333" s="21">
        <f t="shared" si="97"/>
        <v>3.4222648536814937</v>
      </c>
      <c r="M333" s="9">
        <v>41227.53</v>
      </c>
      <c r="O333" s="9">
        <v>29230.25</v>
      </c>
      <c r="Q333" s="9">
        <f t="shared" si="98"/>
        <v>11997.279999999999</v>
      </c>
      <c r="S333" s="21">
        <f t="shared" si="99"/>
        <v>0.4104405538782596</v>
      </c>
      <c r="U333" s="9">
        <v>56264.48</v>
      </c>
      <c r="W333" s="9">
        <v>90134.87</v>
      </c>
      <c r="Y333" s="9">
        <f t="shared" si="100"/>
        <v>-33870.38999999999</v>
      </c>
      <c r="AA333" s="21">
        <f t="shared" si="101"/>
        <v>-0.37577454763067825</v>
      </c>
      <c r="AC333" s="9">
        <v>44391.48</v>
      </c>
      <c r="AE333" s="9">
        <v>307725.896</v>
      </c>
      <c r="AG333" s="9">
        <f t="shared" si="102"/>
        <v>-263334.416</v>
      </c>
      <c r="AI333" s="21">
        <f t="shared" si="103"/>
        <v>-0.8557434373348937</v>
      </c>
    </row>
    <row r="334" spans="1:35" ht="12.75" outlineLevel="1">
      <c r="A334" s="1" t="s">
        <v>827</v>
      </c>
      <c r="B334" s="16" t="s">
        <v>828</v>
      </c>
      <c r="C334" s="1" t="s">
        <v>1277</v>
      </c>
      <c r="E334" s="5">
        <v>-1514.08</v>
      </c>
      <c r="G334" s="5">
        <v>2338.73</v>
      </c>
      <c r="I334" s="9">
        <f t="shared" si="96"/>
        <v>-3852.81</v>
      </c>
      <c r="K334" s="21">
        <f t="shared" si="97"/>
        <v>-1.6473940985064544</v>
      </c>
      <c r="M334" s="9">
        <v>5837.74</v>
      </c>
      <c r="O334" s="9">
        <v>7013.76</v>
      </c>
      <c r="Q334" s="9">
        <f t="shared" si="98"/>
        <v>-1176.0200000000004</v>
      </c>
      <c r="S334" s="21">
        <f t="shared" si="99"/>
        <v>-0.16767325942148012</v>
      </c>
      <c r="U334" s="9">
        <v>24670.03</v>
      </c>
      <c r="W334" s="9">
        <v>17473.760000000002</v>
      </c>
      <c r="Y334" s="9">
        <f t="shared" si="100"/>
        <v>7196.269999999997</v>
      </c>
      <c r="AA334" s="21">
        <f t="shared" si="101"/>
        <v>0.4118329426522967</v>
      </c>
      <c r="AC334" s="9">
        <v>53134.11</v>
      </c>
      <c r="AE334" s="9">
        <v>47274.351</v>
      </c>
      <c r="AG334" s="9">
        <f t="shared" si="102"/>
        <v>5859.758999999998</v>
      </c>
      <c r="AI334" s="21">
        <f t="shared" si="103"/>
        <v>0.1239521828655035</v>
      </c>
    </row>
    <row r="335" spans="1:35" ht="12.75" outlineLevel="1">
      <c r="A335" s="1" t="s">
        <v>829</v>
      </c>
      <c r="B335" s="16" t="s">
        <v>830</v>
      </c>
      <c r="C335" s="1" t="s">
        <v>1278</v>
      </c>
      <c r="E335" s="5">
        <v>5225.07</v>
      </c>
      <c r="G335" s="5">
        <v>4897.35</v>
      </c>
      <c r="I335" s="9">
        <f t="shared" si="96"/>
        <v>327.71999999999935</v>
      </c>
      <c r="K335" s="21">
        <f t="shared" si="97"/>
        <v>0.06691782290422357</v>
      </c>
      <c r="M335" s="9">
        <v>15807.66</v>
      </c>
      <c r="O335" s="9">
        <v>11380.68</v>
      </c>
      <c r="Q335" s="9">
        <f t="shared" si="98"/>
        <v>4426.98</v>
      </c>
      <c r="S335" s="21">
        <f t="shared" si="99"/>
        <v>0.38899081601450874</v>
      </c>
      <c r="U335" s="9">
        <v>36137.33</v>
      </c>
      <c r="W335" s="9">
        <v>24996.33</v>
      </c>
      <c r="Y335" s="9">
        <f t="shared" si="100"/>
        <v>11141</v>
      </c>
      <c r="AA335" s="21">
        <f t="shared" si="101"/>
        <v>0.44570542955705894</v>
      </c>
      <c r="AC335" s="9">
        <v>61647.48</v>
      </c>
      <c r="AE335" s="9">
        <v>90956.763</v>
      </c>
      <c r="AG335" s="9">
        <f t="shared" si="102"/>
        <v>-29309.283000000003</v>
      </c>
      <c r="AI335" s="21">
        <f t="shared" si="103"/>
        <v>-0.32223313619900923</v>
      </c>
    </row>
    <row r="336" spans="1:35" ht="12.75" outlineLevel="1">
      <c r="A336" s="1" t="s">
        <v>831</v>
      </c>
      <c r="B336" s="16" t="s">
        <v>832</v>
      </c>
      <c r="C336" s="1" t="s">
        <v>1279</v>
      </c>
      <c r="E336" s="5">
        <v>14144.85</v>
      </c>
      <c r="G336" s="5">
        <v>38645.020000000004</v>
      </c>
      <c r="I336" s="9">
        <f t="shared" si="96"/>
        <v>-24500.170000000006</v>
      </c>
      <c r="K336" s="21">
        <f t="shared" si="97"/>
        <v>-0.6339800057031929</v>
      </c>
      <c r="M336" s="9">
        <v>87672.22</v>
      </c>
      <c r="O336" s="9">
        <v>140868.98</v>
      </c>
      <c r="Q336" s="9">
        <f t="shared" si="98"/>
        <v>-53196.76000000001</v>
      </c>
      <c r="S336" s="21">
        <f t="shared" si="99"/>
        <v>-0.37763288979589404</v>
      </c>
      <c r="U336" s="9">
        <v>276440.43</v>
      </c>
      <c r="W336" s="9">
        <v>279464.34</v>
      </c>
      <c r="Y336" s="9">
        <f t="shared" si="100"/>
        <v>-3023.9100000000326</v>
      </c>
      <c r="AA336" s="21">
        <f t="shared" si="101"/>
        <v>-0.010820378728821117</v>
      </c>
      <c r="AC336" s="9">
        <v>499078.88</v>
      </c>
      <c r="AE336" s="9">
        <v>389196.64400000003</v>
      </c>
      <c r="AG336" s="9">
        <f t="shared" si="102"/>
        <v>109882.23599999998</v>
      </c>
      <c r="AI336" s="21">
        <f t="shared" si="103"/>
        <v>0.2823308928635057</v>
      </c>
    </row>
    <row r="337" spans="1:35" ht="12.75" outlineLevel="1">
      <c r="A337" s="1" t="s">
        <v>833</v>
      </c>
      <c r="B337" s="16" t="s">
        <v>834</v>
      </c>
      <c r="C337" s="1" t="s">
        <v>1280</v>
      </c>
      <c r="E337" s="5">
        <v>0</v>
      </c>
      <c r="G337" s="5">
        <v>0</v>
      </c>
      <c r="I337" s="9">
        <f t="shared" si="96"/>
        <v>0</v>
      </c>
      <c r="K337" s="21">
        <f t="shared" si="97"/>
        <v>0</v>
      </c>
      <c r="M337" s="9">
        <v>16.87</v>
      </c>
      <c r="O337" s="9">
        <v>0</v>
      </c>
      <c r="Q337" s="9">
        <f t="shared" si="98"/>
        <v>16.87</v>
      </c>
      <c r="S337" s="21" t="str">
        <f t="shared" si="99"/>
        <v>N.M.</v>
      </c>
      <c r="U337" s="9">
        <v>439.02</v>
      </c>
      <c r="W337" s="9">
        <v>0</v>
      </c>
      <c r="Y337" s="9">
        <f t="shared" si="100"/>
        <v>439.02</v>
      </c>
      <c r="AA337" s="21" t="str">
        <f t="shared" si="101"/>
        <v>N.M.</v>
      </c>
      <c r="AC337" s="9">
        <v>1206.51</v>
      </c>
      <c r="AE337" s="9">
        <v>216.68</v>
      </c>
      <c r="AG337" s="9">
        <f t="shared" si="102"/>
        <v>989.8299999999999</v>
      </c>
      <c r="AI337" s="21">
        <f t="shared" si="103"/>
        <v>4.568165035997784</v>
      </c>
    </row>
    <row r="338" spans="1:35" ht="12.75" outlineLevel="1">
      <c r="A338" s="1" t="s">
        <v>835</v>
      </c>
      <c r="B338" s="16" t="s">
        <v>836</v>
      </c>
      <c r="C338" s="1" t="s">
        <v>1281</v>
      </c>
      <c r="E338" s="5">
        <v>30255.59</v>
      </c>
      <c r="G338" s="5">
        <v>19884.2</v>
      </c>
      <c r="I338" s="9">
        <f t="shared" si="96"/>
        <v>10371.39</v>
      </c>
      <c r="K338" s="21">
        <f t="shared" si="97"/>
        <v>0.5215895032236649</v>
      </c>
      <c r="M338" s="9">
        <v>79473.78</v>
      </c>
      <c r="O338" s="9">
        <v>67724.99</v>
      </c>
      <c r="Q338" s="9">
        <f t="shared" si="98"/>
        <v>11748.789999999994</v>
      </c>
      <c r="S338" s="21">
        <f t="shared" si="99"/>
        <v>0.1734779141347971</v>
      </c>
      <c r="U338" s="9">
        <v>144486.65</v>
      </c>
      <c r="W338" s="9">
        <v>137892.77</v>
      </c>
      <c r="Y338" s="9">
        <f t="shared" si="100"/>
        <v>6593.880000000005</v>
      </c>
      <c r="AA338" s="21">
        <f t="shared" si="101"/>
        <v>0.047818895798525225</v>
      </c>
      <c r="AC338" s="9">
        <v>398089.49</v>
      </c>
      <c r="AE338" s="9">
        <v>293070.50899999996</v>
      </c>
      <c r="AG338" s="9">
        <f t="shared" si="102"/>
        <v>105018.98100000003</v>
      </c>
      <c r="AI338" s="21">
        <f t="shared" si="103"/>
        <v>0.35834032348850237</v>
      </c>
    </row>
    <row r="339" spans="1:35" ht="12.75" outlineLevel="1">
      <c r="A339" s="1" t="s">
        <v>837</v>
      </c>
      <c r="B339" s="16" t="s">
        <v>838</v>
      </c>
      <c r="C339" s="1" t="s">
        <v>1282</v>
      </c>
      <c r="E339" s="5">
        <v>4110.91</v>
      </c>
      <c r="G339" s="5">
        <v>3202.04</v>
      </c>
      <c r="I339" s="9">
        <f t="shared" si="96"/>
        <v>908.8699999999999</v>
      </c>
      <c r="K339" s="21">
        <f t="shared" si="97"/>
        <v>0.28384092640941394</v>
      </c>
      <c r="M339" s="9">
        <v>12208.92</v>
      </c>
      <c r="O339" s="9">
        <v>14490.68</v>
      </c>
      <c r="Q339" s="9">
        <f t="shared" si="98"/>
        <v>-2281.76</v>
      </c>
      <c r="S339" s="21">
        <f t="shared" si="99"/>
        <v>-0.1574639699448197</v>
      </c>
      <c r="U339" s="9">
        <v>24395.96</v>
      </c>
      <c r="W339" s="9">
        <v>22717.2</v>
      </c>
      <c r="Y339" s="9">
        <f t="shared" si="100"/>
        <v>1678.7599999999984</v>
      </c>
      <c r="AA339" s="21">
        <f t="shared" si="101"/>
        <v>0.07389819167855186</v>
      </c>
      <c r="AC339" s="9">
        <v>71539.81</v>
      </c>
      <c r="AE339" s="9">
        <v>52471.28600000001</v>
      </c>
      <c r="AG339" s="9">
        <f t="shared" si="102"/>
        <v>19068.52399999999</v>
      </c>
      <c r="AI339" s="21">
        <f t="shared" si="103"/>
        <v>0.36340874130662604</v>
      </c>
    </row>
    <row r="340" spans="1:35" ht="12.75" outlineLevel="1">
      <c r="A340" s="1" t="s">
        <v>839</v>
      </c>
      <c r="B340" s="16" t="s">
        <v>840</v>
      </c>
      <c r="C340" s="1" t="s">
        <v>1283</v>
      </c>
      <c r="E340" s="5">
        <v>0</v>
      </c>
      <c r="G340" s="5">
        <v>0</v>
      </c>
      <c r="I340" s="9">
        <f t="shared" si="96"/>
        <v>0</v>
      </c>
      <c r="K340" s="21">
        <f t="shared" si="97"/>
        <v>0</v>
      </c>
      <c r="M340" s="9">
        <v>0</v>
      </c>
      <c r="O340" s="9">
        <v>0</v>
      </c>
      <c r="Q340" s="9">
        <f t="shared" si="98"/>
        <v>0</v>
      </c>
      <c r="S340" s="21">
        <f t="shared" si="99"/>
        <v>0</v>
      </c>
      <c r="U340" s="9">
        <v>0</v>
      </c>
      <c r="W340" s="9">
        <v>0</v>
      </c>
      <c r="Y340" s="9">
        <f t="shared" si="100"/>
        <v>0</v>
      </c>
      <c r="AA340" s="21">
        <f t="shared" si="101"/>
        <v>0</v>
      </c>
      <c r="AC340" s="9">
        <v>867.1800000000001</v>
      </c>
      <c r="AE340" s="9">
        <v>0</v>
      </c>
      <c r="AG340" s="9">
        <f t="shared" si="102"/>
        <v>867.1800000000001</v>
      </c>
      <c r="AI340" s="21" t="str">
        <f t="shared" si="103"/>
        <v>N.M.</v>
      </c>
    </row>
    <row r="341" spans="1:35" ht="12.75" outlineLevel="1">
      <c r="A341" s="1" t="s">
        <v>841</v>
      </c>
      <c r="B341" s="16" t="s">
        <v>842</v>
      </c>
      <c r="C341" s="1" t="s">
        <v>1284</v>
      </c>
      <c r="E341" s="5">
        <v>0</v>
      </c>
      <c r="G341" s="5">
        <v>-1368.59</v>
      </c>
      <c r="I341" s="9">
        <f t="shared" si="96"/>
        <v>1368.59</v>
      </c>
      <c r="K341" s="21" t="str">
        <f t="shared" si="97"/>
        <v>N.M.</v>
      </c>
      <c r="M341" s="9">
        <v>0</v>
      </c>
      <c r="O341" s="9">
        <v>28762.27</v>
      </c>
      <c r="Q341" s="9">
        <f t="shared" si="98"/>
        <v>-28762.27</v>
      </c>
      <c r="S341" s="21" t="str">
        <f t="shared" si="99"/>
        <v>N.M.</v>
      </c>
      <c r="U341" s="9">
        <v>0</v>
      </c>
      <c r="W341" s="9">
        <v>54487.85</v>
      </c>
      <c r="Y341" s="9">
        <f t="shared" si="100"/>
        <v>-54487.85</v>
      </c>
      <c r="AA341" s="21" t="str">
        <f t="shared" si="101"/>
        <v>N.M.</v>
      </c>
      <c r="AC341" s="9">
        <v>1074.68</v>
      </c>
      <c r="AE341" s="9">
        <v>54487.85</v>
      </c>
      <c r="AG341" s="9">
        <f t="shared" si="102"/>
        <v>-53413.17</v>
      </c>
      <c r="AI341" s="21">
        <f t="shared" si="103"/>
        <v>-0.9802767038890321</v>
      </c>
    </row>
    <row r="342" spans="1:35" ht="12.75" outlineLevel="1">
      <c r="A342" s="1" t="s">
        <v>843</v>
      </c>
      <c r="B342" s="16" t="s">
        <v>844</v>
      </c>
      <c r="C342" s="1" t="s">
        <v>1285</v>
      </c>
      <c r="E342" s="5">
        <v>0</v>
      </c>
      <c r="G342" s="5">
        <v>2.95</v>
      </c>
      <c r="I342" s="9">
        <f t="shared" si="96"/>
        <v>-2.95</v>
      </c>
      <c r="K342" s="21" t="str">
        <f t="shared" si="97"/>
        <v>N.M.</v>
      </c>
      <c r="M342" s="9">
        <v>0</v>
      </c>
      <c r="O342" s="9">
        <v>8.81</v>
      </c>
      <c r="Q342" s="9">
        <f t="shared" si="98"/>
        <v>-8.81</v>
      </c>
      <c r="S342" s="21" t="str">
        <f t="shared" si="99"/>
        <v>N.M.</v>
      </c>
      <c r="U342" s="9">
        <v>0</v>
      </c>
      <c r="W342" s="9">
        <v>122.24000000000001</v>
      </c>
      <c r="Y342" s="9">
        <f t="shared" si="100"/>
        <v>-122.24000000000001</v>
      </c>
      <c r="AA342" s="21" t="str">
        <f t="shared" si="101"/>
        <v>N.M.</v>
      </c>
      <c r="AC342" s="9">
        <v>117.63</v>
      </c>
      <c r="AE342" s="9">
        <v>224.35000000000002</v>
      </c>
      <c r="AG342" s="9">
        <f t="shared" si="102"/>
        <v>-106.72000000000003</v>
      </c>
      <c r="AI342" s="21">
        <f t="shared" si="103"/>
        <v>-0.47568531312681084</v>
      </c>
    </row>
    <row r="343" spans="1:35" ht="12.75" outlineLevel="1">
      <c r="A343" s="1" t="s">
        <v>845</v>
      </c>
      <c r="B343" s="16" t="s">
        <v>846</v>
      </c>
      <c r="C343" s="1" t="s">
        <v>1286</v>
      </c>
      <c r="E343" s="5">
        <v>94042.93000000001</v>
      </c>
      <c r="G343" s="5">
        <v>108004.81</v>
      </c>
      <c r="I343" s="9">
        <f t="shared" si="96"/>
        <v>-13961.87999999999</v>
      </c>
      <c r="K343" s="21">
        <f t="shared" si="97"/>
        <v>-0.12927090932339022</v>
      </c>
      <c r="M343" s="9">
        <v>264294.64</v>
      </c>
      <c r="O343" s="9">
        <v>270814.65</v>
      </c>
      <c r="Q343" s="9">
        <f t="shared" si="98"/>
        <v>-6520.010000000009</v>
      </c>
      <c r="S343" s="21">
        <f t="shared" si="99"/>
        <v>-0.02407554391906054</v>
      </c>
      <c r="U343" s="9">
        <v>530063.33</v>
      </c>
      <c r="W343" s="9">
        <v>524876.77</v>
      </c>
      <c r="Y343" s="9">
        <f t="shared" si="100"/>
        <v>5186.5599999999395</v>
      </c>
      <c r="AA343" s="21">
        <f t="shared" si="101"/>
        <v>0.009881481323701827</v>
      </c>
      <c r="AC343" s="9">
        <v>1031865.8099999999</v>
      </c>
      <c r="AE343" s="9">
        <v>1024087.3</v>
      </c>
      <c r="AG343" s="9">
        <f t="shared" si="102"/>
        <v>7778.509999999893</v>
      </c>
      <c r="AI343" s="21">
        <f t="shared" si="103"/>
        <v>0.007595553621258551</v>
      </c>
    </row>
    <row r="344" spans="1:35" ht="12.75" outlineLevel="1">
      <c r="A344" s="1" t="s">
        <v>847</v>
      </c>
      <c r="B344" s="16" t="s">
        <v>848</v>
      </c>
      <c r="C344" s="1" t="s">
        <v>1287</v>
      </c>
      <c r="E344" s="5">
        <v>0</v>
      </c>
      <c r="G344" s="5">
        <v>0</v>
      </c>
      <c r="I344" s="9">
        <f t="shared" si="96"/>
        <v>0</v>
      </c>
      <c r="K344" s="21">
        <f t="shared" si="97"/>
        <v>0</v>
      </c>
      <c r="M344" s="9">
        <v>0</v>
      </c>
      <c r="O344" s="9">
        <v>4.0200000000000005</v>
      </c>
      <c r="Q344" s="9">
        <f t="shared" si="98"/>
        <v>-4.0200000000000005</v>
      </c>
      <c r="S344" s="21" t="str">
        <f t="shared" si="99"/>
        <v>N.M.</v>
      </c>
      <c r="U344" s="9">
        <v>0</v>
      </c>
      <c r="W344" s="9">
        <v>32.5</v>
      </c>
      <c r="Y344" s="9">
        <f t="shared" si="100"/>
        <v>-32.5</v>
      </c>
      <c r="AA344" s="21" t="str">
        <f t="shared" si="101"/>
        <v>N.M.</v>
      </c>
      <c r="AC344" s="9">
        <v>0</v>
      </c>
      <c r="AE344" s="9">
        <v>6664.58</v>
      </c>
      <c r="AG344" s="9">
        <f t="shared" si="102"/>
        <v>-6664.58</v>
      </c>
      <c r="AI344" s="21" t="str">
        <f t="shared" si="103"/>
        <v>N.M.</v>
      </c>
    </row>
    <row r="345" spans="1:35" ht="12.75" outlineLevel="1">
      <c r="A345" s="1" t="s">
        <v>849</v>
      </c>
      <c r="B345" s="16" t="s">
        <v>850</v>
      </c>
      <c r="C345" s="1" t="s">
        <v>1288</v>
      </c>
      <c r="E345" s="5">
        <v>0</v>
      </c>
      <c r="G345" s="5">
        <v>0</v>
      </c>
      <c r="I345" s="9">
        <f t="shared" si="96"/>
        <v>0</v>
      </c>
      <c r="K345" s="21">
        <f t="shared" si="97"/>
        <v>0</v>
      </c>
      <c r="M345" s="9">
        <v>0</v>
      </c>
      <c r="O345" s="9">
        <v>0</v>
      </c>
      <c r="Q345" s="9">
        <f t="shared" si="98"/>
        <v>0</v>
      </c>
      <c r="S345" s="21">
        <f t="shared" si="99"/>
        <v>0</v>
      </c>
      <c r="U345" s="9">
        <v>0</v>
      </c>
      <c r="W345" s="9">
        <v>0</v>
      </c>
      <c r="Y345" s="9">
        <f t="shared" si="100"/>
        <v>0</v>
      </c>
      <c r="AA345" s="21">
        <f t="shared" si="101"/>
        <v>0</v>
      </c>
      <c r="AC345" s="9">
        <v>62.35</v>
      </c>
      <c r="AE345" s="9">
        <v>0</v>
      </c>
      <c r="AG345" s="9">
        <f t="shared" si="102"/>
        <v>62.35</v>
      </c>
      <c r="AI345" s="21" t="str">
        <f t="shared" si="103"/>
        <v>N.M.</v>
      </c>
    </row>
    <row r="346" spans="1:68" s="90" customFormat="1" ht="12.75">
      <c r="A346" s="90" t="s">
        <v>34</v>
      </c>
      <c r="B346" s="91"/>
      <c r="C346" s="77" t="s">
        <v>1289</v>
      </c>
      <c r="D346" s="105"/>
      <c r="E346" s="105">
        <v>3075897.1399999997</v>
      </c>
      <c r="F346" s="105"/>
      <c r="G346" s="105">
        <v>3494869.0950000007</v>
      </c>
      <c r="H346" s="105"/>
      <c r="I346" s="9">
        <f aca="true" t="shared" si="104" ref="I346:I352">+E346-G346</f>
        <v>-418971.955000001</v>
      </c>
      <c r="J346" s="37" t="str">
        <f>IF((+E346-G346)=(I346),"  ",$AO$507)</f>
        <v>  </v>
      </c>
      <c r="K346" s="38">
        <f aca="true" t="shared" si="105" ref="K346:K352">IF(G346&lt;0,IF(I346=0,0,IF(OR(G346=0,E346=0),"N.M.",IF(ABS(I346/G346)&gt;=10,"N.M.",I346/(-G346)))),IF(I346=0,0,IF(OR(G346=0,E346=0),"N.M.",IF(ABS(I346/G346)&gt;=10,"N.M.",I346/G346))))</f>
        <v>-0.11988201663959631</v>
      </c>
      <c r="L346" s="39"/>
      <c r="M346" s="5">
        <v>10955535.52</v>
      </c>
      <c r="N346" s="9"/>
      <c r="O346" s="5">
        <v>5582114.881999998</v>
      </c>
      <c r="P346" s="9"/>
      <c r="Q346" s="9">
        <f aca="true" t="shared" si="106" ref="Q346:Q352">(+M346-O346)</f>
        <v>5373420.638000001</v>
      </c>
      <c r="R346" s="37" t="str">
        <f>IF((+M346-O346)=(Q346),"  ",$AO$507)</f>
        <v>  </v>
      </c>
      <c r="S346" s="38">
        <f aca="true" t="shared" si="107" ref="S346:S352">IF(O346&lt;0,IF(Q346=0,0,IF(OR(O346=0,M346=0),"N.M.",IF(ABS(Q346/O346)&gt;=10,"N.M.",Q346/(-O346)))),IF(Q346=0,0,IF(OR(O346=0,M346=0),"N.M.",IF(ABS(Q346/O346)&gt;=10,"N.M.",Q346/O346))))</f>
        <v>0.9626137676469273</v>
      </c>
      <c r="T346" s="39"/>
      <c r="U346" s="9">
        <v>19171032.349999994</v>
      </c>
      <c r="V346" s="9"/>
      <c r="W346" s="9">
        <v>26927343.264000002</v>
      </c>
      <c r="X346" s="9"/>
      <c r="Y346" s="9">
        <f aca="true" t="shared" si="108" ref="Y346:Y352">(+U346-W346)</f>
        <v>-7756310.914000008</v>
      </c>
      <c r="Z346" s="37" t="str">
        <f>IF((+U346-W346)=(Y346),"  ",$AO$507)</f>
        <v>  </v>
      </c>
      <c r="AA346" s="38">
        <f aca="true" t="shared" si="109" ref="AA346:AA352">IF(W346&lt;0,IF(Y346=0,0,IF(OR(W346=0,U346=0),"N.M.",IF(ABS(Y346/W346)&gt;=10,"N.M.",Y346/(-W346)))),IF(Y346=0,0,IF(OR(W346=0,U346=0),"N.M.",IF(ABS(Y346/W346)&gt;=10,"N.M.",Y346/W346))))</f>
        <v>-0.28804590330192953</v>
      </c>
      <c r="AB346" s="39"/>
      <c r="AC346" s="9">
        <v>31132002.251</v>
      </c>
      <c r="AD346" s="9"/>
      <c r="AE346" s="9">
        <v>48325059.635</v>
      </c>
      <c r="AF346" s="9"/>
      <c r="AG346" s="9">
        <f aca="true" t="shared" si="110" ref="AG346:AG352">(+AC346-AE346)</f>
        <v>-17193057.384</v>
      </c>
      <c r="AH346" s="37" t="str">
        <f>IF((+AC346-AE346)=(AG346),"  ",$AO$507)</f>
        <v>  </v>
      </c>
      <c r="AI346" s="38">
        <f aca="true" t="shared" si="111" ref="AI346:AI352">IF(AE346&lt;0,IF(AG346=0,0,IF(OR(AE346=0,AC346=0),"N.M.",IF(ABS(AG346/AE346)&gt;=10,"N.M.",AG346/(-AE346)))),IF(AG346=0,0,IF(OR(AE346=0,AC346=0),"N.M.",IF(ABS(AG346/AE346)&gt;=10,"N.M.",AG346/AE346))))</f>
        <v>-0.3557793309280828</v>
      </c>
      <c r="AJ346" s="105"/>
      <c r="AK346" s="105"/>
      <c r="AL346" s="105"/>
      <c r="AM346" s="105"/>
      <c r="AN346" s="105"/>
      <c r="AO346" s="105"/>
      <c r="AP346" s="106"/>
      <c r="AQ346" s="107"/>
      <c r="AR346" s="108"/>
      <c r="AS346" s="105"/>
      <c r="AT346" s="105"/>
      <c r="AU346" s="105"/>
      <c r="AV346" s="105"/>
      <c r="AW346" s="105"/>
      <c r="AX346" s="106"/>
      <c r="AY346" s="107"/>
      <c r="AZ346" s="108"/>
      <c r="BA346" s="105"/>
      <c r="BB346" s="105"/>
      <c r="BC346" s="105"/>
      <c r="BD346" s="106"/>
      <c r="BE346" s="107"/>
      <c r="BF346" s="108"/>
      <c r="BG346" s="105"/>
      <c r="BH346" s="109"/>
      <c r="BI346" s="105"/>
      <c r="BJ346" s="109"/>
      <c r="BK346" s="105"/>
      <c r="BL346" s="109"/>
      <c r="BM346" s="105"/>
      <c r="BN346" s="97"/>
      <c r="BO346" s="97"/>
      <c r="BP346" s="97"/>
    </row>
    <row r="347" spans="1:68" s="17" customFormat="1" ht="12.75">
      <c r="A347" s="17" t="s">
        <v>35</v>
      </c>
      <c r="B347" s="98"/>
      <c r="C347" s="17" t="s">
        <v>36</v>
      </c>
      <c r="D347" s="18"/>
      <c r="E347" s="18">
        <v>56756664.965</v>
      </c>
      <c r="F347" s="18"/>
      <c r="G347" s="18">
        <v>46424546.02599998</v>
      </c>
      <c r="H347" s="18"/>
      <c r="I347" s="18">
        <f t="shared" si="104"/>
        <v>10332118.939000025</v>
      </c>
      <c r="J347" s="37" t="str">
        <f>IF((+E347-G347)=(I347),"  ",$AO$507)</f>
        <v>  </v>
      </c>
      <c r="K347" s="40">
        <f t="shared" si="105"/>
        <v>0.2225572423091341</v>
      </c>
      <c r="L347" s="39"/>
      <c r="M347" s="8">
        <v>129631136.00099999</v>
      </c>
      <c r="N347" s="18"/>
      <c r="O347" s="8">
        <v>124607072.50200003</v>
      </c>
      <c r="P347" s="18"/>
      <c r="Q347" s="18">
        <f t="shared" si="106"/>
        <v>5024063.498999953</v>
      </c>
      <c r="R347" s="37" t="str">
        <f>IF((+M347-O347)=(Q347),"  ",$AO$507)</f>
        <v>  </v>
      </c>
      <c r="S347" s="40">
        <f t="shared" si="107"/>
        <v>0.040319248322917736</v>
      </c>
      <c r="T347" s="39"/>
      <c r="U347" s="18">
        <v>269915114.35099995</v>
      </c>
      <c r="V347" s="18"/>
      <c r="W347" s="18">
        <v>274780736.14900005</v>
      </c>
      <c r="X347" s="18"/>
      <c r="Y347" s="18">
        <f t="shared" si="108"/>
        <v>-4865621.798000097</v>
      </c>
      <c r="Z347" s="37" t="str">
        <f>IF((+U347-W347)=(Y347),"  ",$AO$507)</f>
        <v>  </v>
      </c>
      <c r="AA347" s="40">
        <f t="shared" si="109"/>
        <v>-0.017707288604692107</v>
      </c>
      <c r="AB347" s="39"/>
      <c r="AC347" s="18">
        <v>518142400.9580001</v>
      </c>
      <c r="AD347" s="18"/>
      <c r="AE347" s="18">
        <v>584267728.5750006</v>
      </c>
      <c r="AF347" s="18"/>
      <c r="AG347" s="18">
        <f t="shared" si="110"/>
        <v>-66125327.61700052</v>
      </c>
      <c r="AH347" s="37" t="str">
        <f>IF((+AC347-AE347)=(AG347),"  ",$AO$507)</f>
        <v>  </v>
      </c>
      <c r="AI347" s="40">
        <f t="shared" si="111"/>
        <v>-0.11317641619241378</v>
      </c>
      <c r="AJ347" s="18"/>
      <c r="AK347" s="18"/>
      <c r="AL347" s="18"/>
      <c r="AM347" s="18"/>
      <c r="AN347" s="18"/>
      <c r="AO347" s="18"/>
      <c r="AP347" s="85"/>
      <c r="AQ347" s="117"/>
      <c r="AR347" s="39"/>
      <c r="AS347" s="18"/>
      <c r="AT347" s="18"/>
      <c r="AU347" s="18"/>
      <c r="AV347" s="18"/>
      <c r="AW347" s="18"/>
      <c r="AX347" s="85"/>
      <c r="AY347" s="117"/>
      <c r="AZ347" s="39"/>
      <c r="BA347" s="18"/>
      <c r="BB347" s="18"/>
      <c r="BC347" s="18"/>
      <c r="BD347" s="85"/>
      <c r="BE347" s="117"/>
      <c r="BF347" s="39"/>
      <c r="BG347" s="18"/>
      <c r="BH347" s="104"/>
      <c r="BI347" s="18"/>
      <c r="BJ347" s="104"/>
      <c r="BK347" s="18"/>
      <c r="BL347" s="104"/>
      <c r="BM347" s="18"/>
      <c r="BN347" s="104"/>
      <c r="BO347" s="104"/>
      <c r="BP347" s="104"/>
    </row>
    <row r="348" spans="1:35" ht="12.75" outlineLevel="1">
      <c r="A348" s="1" t="s">
        <v>851</v>
      </c>
      <c r="B348" s="16" t="s">
        <v>852</v>
      </c>
      <c r="C348" s="1" t="s">
        <v>1290</v>
      </c>
      <c r="E348" s="5">
        <v>4056529.25</v>
      </c>
      <c r="G348" s="5">
        <v>3984375.2199999997</v>
      </c>
      <c r="I348" s="9">
        <f t="shared" si="104"/>
        <v>72154.03000000026</v>
      </c>
      <c r="K348" s="21">
        <f t="shared" si="105"/>
        <v>0.018109245745183675</v>
      </c>
      <c r="M348" s="9">
        <v>12142509.49</v>
      </c>
      <c r="O348" s="9">
        <v>11801743.21</v>
      </c>
      <c r="Q348" s="9">
        <f t="shared" si="106"/>
        <v>340766.27999999933</v>
      </c>
      <c r="S348" s="21">
        <f t="shared" si="107"/>
        <v>0.028874232724472176</v>
      </c>
      <c r="U348" s="9">
        <v>24242687.88</v>
      </c>
      <c r="W348" s="9">
        <v>23462351.49</v>
      </c>
      <c r="Y348" s="9">
        <f t="shared" si="108"/>
        <v>780336.3900000006</v>
      </c>
      <c r="AA348" s="21">
        <f t="shared" si="109"/>
        <v>0.0332590870242734</v>
      </c>
      <c r="AC348" s="9">
        <v>48161789.16</v>
      </c>
      <c r="AE348" s="9">
        <v>45465636.61</v>
      </c>
      <c r="AG348" s="9">
        <f t="shared" si="110"/>
        <v>2696152.549999997</v>
      </c>
      <c r="AI348" s="21">
        <f t="shared" si="111"/>
        <v>0.05930088636231673</v>
      </c>
    </row>
    <row r="349" spans="1:35" ht="12.75" outlineLevel="1">
      <c r="A349" s="1" t="s">
        <v>853</v>
      </c>
      <c r="B349" s="16" t="s">
        <v>854</v>
      </c>
      <c r="C349" s="1" t="s">
        <v>1291</v>
      </c>
      <c r="E349" s="5">
        <v>313113.51</v>
      </c>
      <c r="G349" s="5">
        <v>362627.7</v>
      </c>
      <c r="I349" s="9">
        <f t="shared" si="104"/>
        <v>-49514.19</v>
      </c>
      <c r="K349" s="21">
        <f t="shared" si="105"/>
        <v>-0.13654276824412476</v>
      </c>
      <c r="M349" s="9">
        <v>933115.1</v>
      </c>
      <c r="O349" s="9">
        <v>1081974.52</v>
      </c>
      <c r="Q349" s="9">
        <f t="shared" si="106"/>
        <v>-148859.42000000004</v>
      </c>
      <c r="S349" s="21">
        <f t="shared" si="107"/>
        <v>-0.137581262079998</v>
      </c>
      <c r="U349" s="9">
        <v>1840405.4100000001</v>
      </c>
      <c r="W349" s="9">
        <v>2140580.67</v>
      </c>
      <c r="Y349" s="9">
        <f t="shared" si="108"/>
        <v>-300175.2599999998</v>
      </c>
      <c r="AA349" s="21">
        <f t="shared" si="109"/>
        <v>-0.14023076271168972</v>
      </c>
      <c r="AC349" s="9">
        <v>3978151.48</v>
      </c>
      <c r="AE349" s="9">
        <v>4088158.69</v>
      </c>
      <c r="AG349" s="9">
        <f t="shared" si="110"/>
        <v>-110007.20999999996</v>
      </c>
      <c r="AI349" s="21">
        <f t="shared" si="111"/>
        <v>-0.02690874262515479</v>
      </c>
    </row>
    <row r="350" spans="1:35" ht="12.75" outlineLevel="1">
      <c r="A350" s="1" t="s">
        <v>855</v>
      </c>
      <c r="B350" s="16" t="s">
        <v>856</v>
      </c>
      <c r="C350" s="1" t="s">
        <v>1292</v>
      </c>
      <c r="E350" s="5">
        <v>3218</v>
      </c>
      <c r="G350" s="5">
        <v>3218</v>
      </c>
      <c r="I350" s="9">
        <f t="shared" si="104"/>
        <v>0</v>
      </c>
      <c r="K350" s="21">
        <f t="shared" si="105"/>
        <v>0</v>
      </c>
      <c r="M350" s="9">
        <v>9654</v>
      </c>
      <c r="O350" s="9">
        <v>9654</v>
      </c>
      <c r="Q350" s="9">
        <f t="shared" si="106"/>
        <v>0</v>
      </c>
      <c r="S350" s="21">
        <f t="shared" si="107"/>
        <v>0</v>
      </c>
      <c r="U350" s="9">
        <v>19308</v>
      </c>
      <c r="W350" s="9">
        <v>19308</v>
      </c>
      <c r="Y350" s="9">
        <f t="shared" si="108"/>
        <v>0</v>
      </c>
      <c r="AA350" s="21">
        <f t="shared" si="109"/>
        <v>0</v>
      </c>
      <c r="AC350" s="9">
        <v>38616</v>
      </c>
      <c r="AE350" s="9">
        <v>38616</v>
      </c>
      <c r="AG350" s="9">
        <f t="shared" si="110"/>
        <v>0</v>
      </c>
      <c r="AI350" s="21">
        <f t="shared" si="111"/>
        <v>0</v>
      </c>
    </row>
    <row r="351" spans="1:35" ht="12.75" outlineLevel="1">
      <c r="A351" s="1" t="s">
        <v>857</v>
      </c>
      <c r="B351" s="16" t="s">
        <v>858</v>
      </c>
      <c r="C351" s="1" t="s">
        <v>1293</v>
      </c>
      <c r="E351" s="5">
        <v>25959.56</v>
      </c>
      <c r="G351" s="5">
        <v>25959.56</v>
      </c>
      <c r="I351" s="9">
        <f t="shared" si="104"/>
        <v>0</v>
      </c>
      <c r="K351" s="21">
        <f t="shared" si="105"/>
        <v>0</v>
      </c>
      <c r="M351" s="9">
        <v>77878.68000000001</v>
      </c>
      <c r="O351" s="9">
        <v>77878.68000000001</v>
      </c>
      <c r="Q351" s="9">
        <f t="shared" si="106"/>
        <v>0</v>
      </c>
      <c r="S351" s="21">
        <f t="shared" si="107"/>
        <v>0</v>
      </c>
      <c r="U351" s="9">
        <v>155757.36000000002</v>
      </c>
      <c r="W351" s="9">
        <v>155757.36000000002</v>
      </c>
      <c r="Y351" s="9">
        <f t="shared" si="108"/>
        <v>0</v>
      </c>
      <c r="AA351" s="21">
        <f t="shared" si="109"/>
        <v>0</v>
      </c>
      <c r="AC351" s="9">
        <v>311514.72000000003</v>
      </c>
      <c r="AE351" s="9">
        <v>354087.61</v>
      </c>
      <c r="AG351" s="9">
        <f t="shared" si="110"/>
        <v>-42572.889999999956</v>
      </c>
      <c r="AI351" s="21">
        <f t="shared" si="111"/>
        <v>-0.1202326452484456</v>
      </c>
    </row>
    <row r="352" spans="1:68" s="90" customFormat="1" ht="12.75">
      <c r="A352" s="90" t="s">
        <v>37</v>
      </c>
      <c r="B352" s="91"/>
      <c r="C352" s="77" t="s">
        <v>1294</v>
      </c>
      <c r="D352" s="105"/>
      <c r="E352" s="105">
        <v>4398820.319999999</v>
      </c>
      <c r="F352" s="105"/>
      <c r="G352" s="105">
        <v>4376180.4799999995</v>
      </c>
      <c r="H352" s="105"/>
      <c r="I352" s="9">
        <f t="shared" si="104"/>
        <v>22639.83999999985</v>
      </c>
      <c r="J352" s="37" t="str">
        <f>IF((+E352-G352)=(I352),"  ",$AO$507)</f>
        <v>  </v>
      </c>
      <c r="K352" s="38">
        <f t="shared" si="105"/>
        <v>0.005173424657293808</v>
      </c>
      <c r="L352" s="39"/>
      <c r="M352" s="5">
        <v>13163157.27</v>
      </c>
      <c r="N352" s="9"/>
      <c r="O352" s="5">
        <v>12971250.41</v>
      </c>
      <c r="P352" s="9"/>
      <c r="Q352" s="9">
        <f t="shared" si="106"/>
        <v>191906.8599999994</v>
      </c>
      <c r="R352" s="37" t="str">
        <f>IF((+M352-O352)=(Q352),"  ",$AO$507)</f>
        <v>  </v>
      </c>
      <c r="S352" s="38">
        <f t="shared" si="107"/>
        <v>0.014794784923129042</v>
      </c>
      <c r="T352" s="39"/>
      <c r="U352" s="9">
        <v>26258158.65</v>
      </c>
      <c r="V352" s="9"/>
      <c r="W352" s="9">
        <v>25777997.519999996</v>
      </c>
      <c r="X352" s="9"/>
      <c r="Y352" s="9">
        <f t="shared" si="108"/>
        <v>480161.1300000027</v>
      </c>
      <c r="Z352" s="37" t="str">
        <f>IF((+U352-W352)=(Y352),"  ",$AO$507)</f>
        <v>  </v>
      </c>
      <c r="AA352" s="38">
        <f t="shared" si="109"/>
        <v>0.018626781604252508</v>
      </c>
      <c r="AB352" s="39"/>
      <c r="AC352" s="9">
        <v>52490071.36</v>
      </c>
      <c r="AD352" s="9"/>
      <c r="AE352" s="9">
        <v>49946498.91</v>
      </c>
      <c r="AF352" s="9"/>
      <c r="AG352" s="9">
        <f t="shared" si="110"/>
        <v>2543572.450000003</v>
      </c>
      <c r="AH352" s="37" t="str">
        <f>IF((+AC352-AE352)=(AG352),"  ",$AO$507)</f>
        <v>  </v>
      </c>
      <c r="AI352" s="38">
        <f t="shared" si="111"/>
        <v>0.05092594086691317</v>
      </c>
      <c r="AJ352" s="105"/>
      <c r="AK352" s="105"/>
      <c r="AL352" s="105"/>
      <c r="AM352" s="105"/>
      <c r="AN352" s="105"/>
      <c r="AO352" s="105"/>
      <c r="AP352" s="106"/>
      <c r="AQ352" s="107"/>
      <c r="AR352" s="108"/>
      <c r="AS352" s="105"/>
      <c r="AT352" s="105"/>
      <c r="AU352" s="105"/>
      <c r="AV352" s="105"/>
      <c r="AW352" s="105"/>
      <c r="AX352" s="106"/>
      <c r="AY352" s="107"/>
      <c r="AZ352" s="108"/>
      <c r="BA352" s="105"/>
      <c r="BB352" s="105"/>
      <c r="BC352" s="105"/>
      <c r="BD352" s="106"/>
      <c r="BE352" s="107"/>
      <c r="BF352" s="108"/>
      <c r="BG352" s="105"/>
      <c r="BH352" s="109"/>
      <c r="BI352" s="105"/>
      <c r="BJ352" s="109"/>
      <c r="BK352" s="105"/>
      <c r="BL352" s="109"/>
      <c r="BM352" s="105"/>
      <c r="BN352" s="97"/>
      <c r="BO352" s="97"/>
      <c r="BP352" s="97"/>
    </row>
    <row r="353" spans="1:35" ht="12.75" outlineLevel="1">
      <c r="A353" s="1" t="s">
        <v>859</v>
      </c>
      <c r="B353" s="16" t="s">
        <v>860</v>
      </c>
      <c r="C353" s="1" t="s">
        <v>1295</v>
      </c>
      <c r="E353" s="5">
        <v>692142.31</v>
      </c>
      <c r="G353" s="5">
        <v>263482.2</v>
      </c>
      <c r="I353" s="9">
        <f aca="true" t="shared" si="112" ref="I353:I395">+E353-G353</f>
        <v>428660.11000000004</v>
      </c>
      <c r="K353" s="21">
        <f aca="true" t="shared" si="113" ref="K353:K395">IF(G353&lt;0,IF(I353=0,0,IF(OR(G353=0,E353=0),"N.M.",IF(ABS(I353/G353)&gt;=10,"N.M.",I353/(-G353)))),IF(I353=0,0,IF(OR(G353=0,E353=0),"N.M.",IF(ABS(I353/G353)&gt;=10,"N.M.",I353/G353))))</f>
        <v>1.6269034872184915</v>
      </c>
      <c r="M353" s="9">
        <v>1124810.75</v>
      </c>
      <c r="O353" s="9">
        <v>695698.23</v>
      </c>
      <c r="Q353" s="9">
        <f aca="true" t="shared" si="114" ref="Q353:Q395">(+M353-O353)</f>
        <v>429112.52</v>
      </c>
      <c r="S353" s="21">
        <f aca="true" t="shared" si="115" ref="S353:S395">IF(O353&lt;0,IF(Q353=0,0,IF(OR(O353=0,M353=0),"N.M.",IF(ABS(Q353/O353)&gt;=10,"N.M.",Q353/(-O353)))),IF(Q353=0,0,IF(OR(O353=0,M353=0),"N.M.",IF(ABS(Q353/O353)&gt;=10,"N.M.",Q353/O353))))</f>
        <v>0.6168084113136237</v>
      </c>
      <c r="U353" s="9">
        <v>1758842.1600000001</v>
      </c>
      <c r="W353" s="9">
        <v>1409493.959</v>
      </c>
      <c r="Y353" s="9">
        <f aca="true" t="shared" si="116" ref="Y353:Y395">(+U353-W353)</f>
        <v>349348.2010000001</v>
      </c>
      <c r="AA353" s="21">
        <f aca="true" t="shared" si="117" ref="AA353:AA395">IF(W353&lt;0,IF(Y353=0,0,IF(OR(W353=0,U353=0),"N.M.",IF(ABS(Y353/W353)&gt;=10,"N.M.",Y353/(-W353)))),IF(Y353=0,0,IF(OR(W353=0,U353=0),"N.M.",IF(ABS(Y353/W353)&gt;=10,"N.M.",Y353/W353))))</f>
        <v>0.24785363482356018</v>
      </c>
      <c r="AC353" s="9">
        <v>3038189.18</v>
      </c>
      <c r="AE353" s="9">
        <v>2960616.583</v>
      </c>
      <c r="AG353" s="9">
        <f aca="true" t="shared" si="118" ref="AG353:AG395">(+AC353-AE353)</f>
        <v>77572.59700000007</v>
      </c>
      <c r="AI353" s="21">
        <f aca="true" t="shared" si="119" ref="AI353:AI395">IF(AE353&lt;0,IF(AG353=0,0,IF(OR(AE353=0,AC353=0),"N.M.",IF(ABS(AG353/AE353)&gt;=10,"N.M.",AG353/(-AE353)))),IF(AG353=0,0,IF(OR(AE353=0,AC353=0),"N.M.",IF(ABS(AG353/AE353)&gt;=10,"N.M.",AG353/AE353))))</f>
        <v>0.026201500540605487</v>
      </c>
    </row>
    <row r="354" spans="1:35" ht="12.75" outlineLevel="1">
      <c r="A354" s="1" t="s">
        <v>861</v>
      </c>
      <c r="B354" s="16" t="s">
        <v>862</v>
      </c>
      <c r="C354" s="1" t="s">
        <v>1296</v>
      </c>
      <c r="E354" s="5">
        <v>677.65</v>
      </c>
      <c r="G354" s="5">
        <v>21.88</v>
      </c>
      <c r="I354" s="9">
        <f t="shared" si="112"/>
        <v>655.77</v>
      </c>
      <c r="K354" s="21" t="str">
        <f t="shared" si="113"/>
        <v>N.M.</v>
      </c>
      <c r="M354" s="9">
        <v>836.87</v>
      </c>
      <c r="O354" s="9">
        <v>40.62</v>
      </c>
      <c r="Q354" s="9">
        <f t="shared" si="114"/>
        <v>796.25</v>
      </c>
      <c r="S354" s="21" t="str">
        <f t="shared" si="115"/>
        <v>N.M.</v>
      </c>
      <c r="U354" s="9">
        <v>23103.43</v>
      </c>
      <c r="W354" s="9">
        <v>12056.24</v>
      </c>
      <c r="Y354" s="9">
        <f t="shared" si="116"/>
        <v>11047.19</v>
      </c>
      <c r="AA354" s="21">
        <f t="shared" si="117"/>
        <v>0.9163047517302244</v>
      </c>
      <c r="AC354" s="9">
        <v>28228.65</v>
      </c>
      <c r="AE354" s="9">
        <v>28232</v>
      </c>
      <c r="AG354" s="9">
        <f t="shared" si="118"/>
        <v>-3.349999999998545</v>
      </c>
      <c r="AI354" s="21">
        <f t="shared" si="119"/>
        <v>-0.00011865967696226072</v>
      </c>
    </row>
    <row r="355" spans="1:35" ht="12.75" outlineLevel="1">
      <c r="A355" s="1" t="s">
        <v>863</v>
      </c>
      <c r="B355" s="16" t="s">
        <v>864</v>
      </c>
      <c r="C355" s="1" t="s">
        <v>1297</v>
      </c>
      <c r="E355" s="5">
        <v>0</v>
      </c>
      <c r="G355" s="5">
        <v>0</v>
      </c>
      <c r="I355" s="9">
        <f t="shared" si="112"/>
        <v>0</v>
      </c>
      <c r="K355" s="21">
        <f t="shared" si="113"/>
        <v>0</v>
      </c>
      <c r="M355" s="9">
        <v>0</v>
      </c>
      <c r="O355" s="9">
        <v>0</v>
      </c>
      <c r="Q355" s="9">
        <f t="shared" si="114"/>
        <v>0</v>
      </c>
      <c r="S355" s="21">
        <f t="shared" si="115"/>
        <v>0</v>
      </c>
      <c r="U355" s="9">
        <v>0</v>
      </c>
      <c r="W355" s="9">
        <v>0</v>
      </c>
      <c r="Y355" s="9">
        <f t="shared" si="116"/>
        <v>0</v>
      </c>
      <c r="AA355" s="21">
        <f t="shared" si="117"/>
        <v>0</v>
      </c>
      <c r="AC355" s="9">
        <v>0</v>
      </c>
      <c r="AE355" s="9">
        <v>31.220000000000002</v>
      </c>
      <c r="AG355" s="9">
        <f t="shared" si="118"/>
        <v>-31.220000000000002</v>
      </c>
      <c r="AI355" s="21" t="str">
        <f t="shared" si="119"/>
        <v>N.M.</v>
      </c>
    </row>
    <row r="356" spans="1:35" ht="12.75" outlineLevel="1">
      <c r="A356" s="1" t="s">
        <v>865</v>
      </c>
      <c r="B356" s="16" t="s">
        <v>866</v>
      </c>
      <c r="C356" s="1" t="s">
        <v>1297</v>
      </c>
      <c r="E356" s="5">
        <v>0</v>
      </c>
      <c r="G356" s="5">
        <v>0</v>
      </c>
      <c r="I356" s="9">
        <f t="shared" si="112"/>
        <v>0</v>
      </c>
      <c r="K356" s="21">
        <f t="shared" si="113"/>
        <v>0</v>
      </c>
      <c r="M356" s="9">
        <v>0</v>
      </c>
      <c r="O356" s="9">
        <v>1815.3700000000001</v>
      </c>
      <c r="Q356" s="9">
        <f t="shared" si="114"/>
        <v>-1815.3700000000001</v>
      </c>
      <c r="S356" s="21" t="str">
        <f t="shared" si="115"/>
        <v>N.M.</v>
      </c>
      <c r="U356" s="9">
        <v>0</v>
      </c>
      <c r="W356" s="9">
        <v>1815.3700000000001</v>
      </c>
      <c r="Y356" s="9">
        <f t="shared" si="116"/>
        <v>-1815.3700000000001</v>
      </c>
      <c r="AA356" s="21" t="str">
        <f t="shared" si="117"/>
        <v>N.M.</v>
      </c>
      <c r="AC356" s="9">
        <v>0</v>
      </c>
      <c r="AE356" s="9">
        <v>11649.61</v>
      </c>
      <c r="AG356" s="9">
        <f t="shared" si="118"/>
        <v>-11649.61</v>
      </c>
      <c r="AI356" s="21" t="str">
        <f t="shared" si="119"/>
        <v>N.M.</v>
      </c>
    </row>
    <row r="357" spans="1:35" ht="12.75" outlineLevel="1">
      <c r="A357" s="1" t="s">
        <v>867</v>
      </c>
      <c r="B357" s="16" t="s">
        <v>868</v>
      </c>
      <c r="C357" s="1" t="s">
        <v>1297</v>
      </c>
      <c r="E357" s="5">
        <v>0</v>
      </c>
      <c r="G357" s="5">
        <v>-0.1</v>
      </c>
      <c r="I357" s="9">
        <f t="shared" si="112"/>
        <v>0.1</v>
      </c>
      <c r="K357" s="21" t="str">
        <f t="shared" si="113"/>
        <v>N.M.</v>
      </c>
      <c r="M357" s="9">
        <v>0</v>
      </c>
      <c r="O357" s="9">
        <v>-11197.35</v>
      </c>
      <c r="Q357" s="9">
        <f t="shared" si="114"/>
        <v>11197.35</v>
      </c>
      <c r="S357" s="21" t="str">
        <f t="shared" si="115"/>
        <v>N.M.</v>
      </c>
      <c r="U357" s="9">
        <v>0</v>
      </c>
      <c r="W357" s="9">
        <v>-11197.35</v>
      </c>
      <c r="Y357" s="9">
        <f t="shared" si="116"/>
        <v>11197.35</v>
      </c>
      <c r="AA357" s="21" t="str">
        <f t="shared" si="117"/>
        <v>N.M.</v>
      </c>
      <c r="AC357" s="9">
        <v>0</v>
      </c>
      <c r="AE357" s="9">
        <v>-80256.03000000001</v>
      </c>
      <c r="AG357" s="9">
        <f t="shared" si="118"/>
        <v>80256.03000000001</v>
      </c>
      <c r="AI357" s="21" t="str">
        <f t="shared" si="119"/>
        <v>N.M.</v>
      </c>
    </row>
    <row r="358" spans="1:35" ht="12.75" outlineLevel="1">
      <c r="A358" s="1" t="s">
        <v>869</v>
      </c>
      <c r="B358" s="16" t="s">
        <v>870</v>
      </c>
      <c r="C358" s="1" t="s">
        <v>1297</v>
      </c>
      <c r="E358" s="5">
        <v>0</v>
      </c>
      <c r="G358" s="5">
        <v>0</v>
      </c>
      <c r="I358" s="9">
        <f t="shared" si="112"/>
        <v>0</v>
      </c>
      <c r="K358" s="21">
        <f t="shared" si="113"/>
        <v>0</v>
      </c>
      <c r="M358" s="9">
        <v>0</v>
      </c>
      <c r="O358" s="9">
        <v>855195.72</v>
      </c>
      <c r="Q358" s="9">
        <f t="shared" si="114"/>
        <v>-855195.72</v>
      </c>
      <c r="S358" s="21" t="str">
        <f t="shared" si="115"/>
        <v>N.M.</v>
      </c>
      <c r="U358" s="9">
        <v>0</v>
      </c>
      <c r="W358" s="9">
        <v>855205.3</v>
      </c>
      <c r="Y358" s="9">
        <f t="shared" si="116"/>
        <v>-855205.3</v>
      </c>
      <c r="AA358" s="21" t="str">
        <f t="shared" si="117"/>
        <v>N.M.</v>
      </c>
      <c r="AC358" s="9">
        <v>1266.77</v>
      </c>
      <c r="AE358" s="9">
        <v>4817234.48</v>
      </c>
      <c r="AG358" s="9">
        <f t="shared" si="118"/>
        <v>-4815967.710000001</v>
      </c>
      <c r="AI358" s="21">
        <f t="shared" si="119"/>
        <v>-0.9997370337679723</v>
      </c>
    </row>
    <row r="359" spans="1:35" ht="12.75" outlineLevel="1">
      <c r="A359" s="1" t="s">
        <v>871</v>
      </c>
      <c r="B359" s="16" t="s">
        <v>872</v>
      </c>
      <c r="C359" s="1" t="s">
        <v>1297</v>
      </c>
      <c r="E359" s="5">
        <v>0</v>
      </c>
      <c r="G359" s="5">
        <v>750094</v>
      </c>
      <c r="I359" s="9">
        <f t="shared" si="112"/>
        <v>-750094</v>
      </c>
      <c r="K359" s="21" t="str">
        <f t="shared" si="113"/>
        <v>N.M.</v>
      </c>
      <c r="M359" s="9">
        <v>0</v>
      </c>
      <c r="O359" s="9">
        <v>2052330</v>
      </c>
      <c r="Q359" s="9">
        <f t="shared" si="114"/>
        <v>-2052330</v>
      </c>
      <c r="S359" s="21" t="str">
        <f t="shared" si="115"/>
        <v>N.M.</v>
      </c>
      <c r="U359" s="9">
        <v>1016.27</v>
      </c>
      <c r="W359" s="9">
        <v>4214334</v>
      </c>
      <c r="Y359" s="9">
        <f t="shared" si="116"/>
        <v>-4213317.73</v>
      </c>
      <c r="AA359" s="21">
        <f t="shared" si="117"/>
        <v>-0.9997588539494023</v>
      </c>
      <c r="AC359" s="9">
        <v>4502598.609999999</v>
      </c>
      <c r="AE359" s="9">
        <v>4214534.82</v>
      </c>
      <c r="AG359" s="9">
        <f t="shared" si="118"/>
        <v>288063.7899999991</v>
      </c>
      <c r="AI359" s="21">
        <f t="shared" si="119"/>
        <v>0.06835007949940228</v>
      </c>
    </row>
    <row r="360" spans="1:35" ht="12.75" outlineLevel="1">
      <c r="A360" s="1" t="s">
        <v>873</v>
      </c>
      <c r="B360" s="16" t="s">
        <v>874</v>
      </c>
      <c r="C360" s="1" t="s">
        <v>1297</v>
      </c>
      <c r="E360" s="5">
        <v>748818</v>
      </c>
      <c r="G360" s="5">
        <v>0</v>
      </c>
      <c r="I360" s="9">
        <f t="shared" si="112"/>
        <v>748818</v>
      </c>
      <c r="K360" s="21" t="str">
        <f t="shared" si="113"/>
        <v>N.M.</v>
      </c>
      <c r="M360" s="9">
        <v>2246454</v>
      </c>
      <c r="O360" s="9">
        <v>0</v>
      </c>
      <c r="Q360" s="9">
        <f t="shared" si="114"/>
        <v>2246454</v>
      </c>
      <c r="S360" s="21" t="str">
        <f t="shared" si="115"/>
        <v>N.M.</v>
      </c>
      <c r="U360" s="9">
        <v>4492908</v>
      </c>
      <c r="W360" s="9">
        <v>0</v>
      </c>
      <c r="Y360" s="9">
        <f t="shared" si="116"/>
        <v>4492908</v>
      </c>
      <c r="AA360" s="21" t="str">
        <f t="shared" si="117"/>
        <v>N.M.</v>
      </c>
      <c r="AC360" s="9">
        <v>4493106.37</v>
      </c>
      <c r="AE360" s="9">
        <v>0</v>
      </c>
      <c r="AG360" s="9">
        <f t="shared" si="118"/>
        <v>4493106.37</v>
      </c>
      <c r="AI360" s="21" t="str">
        <f t="shared" si="119"/>
        <v>N.M.</v>
      </c>
    </row>
    <row r="361" spans="1:35" ht="12.75" outlineLevel="1">
      <c r="A361" s="1" t="s">
        <v>875</v>
      </c>
      <c r="B361" s="16" t="s">
        <v>876</v>
      </c>
      <c r="C361" s="1" t="s">
        <v>1298</v>
      </c>
      <c r="E361" s="5">
        <v>0</v>
      </c>
      <c r="G361" s="5">
        <v>0</v>
      </c>
      <c r="I361" s="9">
        <f t="shared" si="112"/>
        <v>0</v>
      </c>
      <c r="K361" s="21">
        <f t="shared" si="113"/>
        <v>0</v>
      </c>
      <c r="M361" s="9">
        <v>0</v>
      </c>
      <c r="O361" s="9">
        <v>0</v>
      </c>
      <c r="Q361" s="9">
        <f t="shared" si="114"/>
        <v>0</v>
      </c>
      <c r="S361" s="21">
        <f t="shared" si="115"/>
        <v>0</v>
      </c>
      <c r="U361" s="9">
        <v>0</v>
      </c>
      <c r="W361" s="9">
        <v>-16746</v>
      </c>
      <c r="Y361" s="9">
        <f t="shared" si="116"/>
        <v>16746</v>
      </c>
      <c r="AA361" s="21" t="str">
        <f t="shared" si="117"/>
        <v>N.M.</v>
      </c>
      <c r="AC361" s="9">
        <v>0</v>
      </c>
      <c r="AE361" s="9">
        <v>90934</v>
      </c>
      <c r="AG361" s="9">
        <f t="shared" si="118"/>
        <v>-90934</v>
      </c>
      <c r="AI361" s="21" t="str">
        <f t="shared" si="119"/>
        <v>N.M.</v>
      </c>
    </row>
    <row r="362" spans="1:35" ht="12.75" outlineLevel="1">
      <c r="A362" s="1" t="s">
        <v>877</v>
      </c>
      <c r="B362" s="16" t="s">
        <v>878</v>
      </c>
      <c r="C362" s="1" t="s">
        <v>1298</v>
      </c>
      <c r="E362" s="5">
        <v>0</v>
      </c>
      <c r="G362" s="5">
        <v>13917</v>
      </c>
      <c r="I362" s="9">
        <f t="shared" si="112"/>
        <v>-13917</v>
      </c>
      <c r="K362" s="21" t="str">
        <f t="shared" si="113"/>
        <v>N.M.</v>
      </c>
      <c r="M362" s="9">
        <v>0</v>
      </c>
      <c r="O362" s="9">
        <v>78418</v>
      </c>
      <c r="Q362" s="9">
        <f t="shared" si="114"/>
        <v>-78418</v>
      </c>
      <c r="S362" s="21" t="str">
        <f t="shared" si="115"/>
        <v>N.M.</v>
      </c>
      <c r="U362" s="9">
        <v>-54754</v>
      </c>
      <c r="W362" s="9">
        <v>120169</v>
      </c>
      <c r="Y362" s="9">
        <f t="shared" si="116"/>
        <v>-174923</v>
      </c>
      <c r="AA362" s="21">
        <f t="shared" si="117"/>
        <v>-1.455641638026446</v>
      </c>
      <c r="AC362" s="9">
        <v>48228</v>
      </c>
      <c r="AE362" s="9">
        <v>120169</v>
      </c>
      <c r="AG362" s="9">
        <f t="shared" si="118"/>
        <v>-71941</v>
      </c>
      <c r="AI362" s="21">
        <f t="shared" si="119"/>
        <v>-0.5986652131581356</v>
      </c>
    </row>
    <row r="363" spans="1:35" ht="12.75" outlineLevel="1">
      <c r="A363" s="1" t="s">
        <v>879</v>
      </c>
      <c r="B363" s="16" t="s">
        <v>880</v>
      </c>
      <c r="C363" s="1" t="s">
        <v>1298</v>
      </c>
      <c r="E363" s="5">
        <v>21572</v>
      </c>
      <c r="G363" s="5">
        <v>0</v>
      </c>
      <c r="I363" s="9">
        <f t="shared" si="112"/>
        <v>21572</v>
      </c>
      <c r="K363" s="21" t="str">
        <f t="shared" si="113"/>
        <v>N.M.</v>
      </c>
      <c r="M363" s="9">
        <v>87820</v>
      </c>
      <c r="O363" s="9">
        <v>0</v>
      </c>
      <c r="Q363" s="9">
        <f t="shared" si="114"/>
        <v>87820</v>
      </c>
      <c r="S363" s="21" t="str">
        <f t="shared" si="115"/>
        <v>N.M.</v>
      </c>
      <c r="U363" s="9">
        <v>152536</v>
      </c>
      <c r="W363" s="9">
        <v>0</v>
      </c>
      <c r="Y363" s="9">
        <f t="shared" si="116"/>
        <v>152536</v>
      </c>
      <c r="AA363" s="21" t="str">
        <f t="shared" si="117"/>
        <v>N.M.</v>
      </c>
      <c r="AC363" s="9">
        <v>152536</v>
      </c>
      <c r="AE363" s="9">
        <v>0</v>
      </c>
      <c r="AG363" s="9">
        <f t="shared" si="118"/>
        <v>152536</v>
      </c>
      <c r="AI363" s="21" t="str">
        <f t="shared" si="119"/>
        <v>N.M.</v>
      </c>
    </row>
    <row r="364" spans="1:35" ht="12.75" outlineLevel="1">
      <c r="A364" s="1" t="s">
        <v>881</v>
      </c>
      <c r="B364" s="16" t="s">
        <v>882</v>
      </c>
      <c r="C364" s="1" t="s">
        <v>1299</v>
      </c>
      <c r="E364" s="5">
        <v>982.97</v>
      </c>
      <c r="G364" s="5">
        <v>146.26</v>
      </c>
      <c r="I364" s="9">
        <f t="shared" si="112"/>
        <v>836.71</v>
      </c>
      <c r="K364" s="21">
        <f t="shared" si="113"/>
        <v>5.720702857924245</v>
      </c>
      <c r="M364" s="9">
        <v>1211.69</v>
      </c>
      <c r="O364" s="9">
        <v>-10016.49</v>
      </c>
      <c r="Q364" s="9">
        <f t="shared" si="114"/>
        <v>11228.18</v>
      </c>
      <c r="S364" s="21">
        <f t="shared" si="115"/>
        <v>1.1209695212594433</v>
      </c>
      <c r="U364" s="9">
        <v>36292.83</v>
      </c>
      <c r="W364" s="9">
        <v>25868.83</v>
      </c>
      <c r="Y364" s="9">
        <f t="shared" si="116"/>
        <v>10424</v>
      </c>
      <c r="AA364" s="21">
        <f t="shared" si="117"/>
        <v>0.4029559898920825</v>
      </c>
      <c r="AC364" s="9">
        <v>41190.03</v>
      </c>
      <c r="AE364" s="9">
        <v>40745.350000000006</v>
      </c>
      <c r="AG364" s="9">
        <f t="shared" si="118"/>
        <v>444.679999999993</v>
      </c>
      <c r="AI364" s="21">
        <f t="shared" si="119"/>
        <v>0.010913637997955422</v>
      </c>
    </row>
    <row r="365" spans="1:35" ht="12.75" outlineLevel="1">
      <c r="A365" s="1" t="s">
        <v>883</v>
      </c>
      <c r="B365" s="16" t="s">
        <v>884</v>
      </c>
      <c r="C365" s="1" t="s">
        <v>1300</v>
      </c>
      <c r="E365" s="5">
        <v>-43982</v>
      </c>
      <c r="G365" s="5">
        <v>0</v>
      </c>
      <c r="I365" s="9">
        <f t="shared" si="112"/>
        <v>-43982</v>
      </c>
      <c r="K365" s="21" t="str">
        <f t="shared" si="113"/>
        <v>N.M.</v>
      </c>
      <c r="M365" s="9">
        <v>-43982</v>
      </c>
      <c r="O365" s="9">
        <v>0</v>
      </c>
      <c r="Q365" s="9">
        <f t="shared" si="114"/>
        <v>-43982</v>
      </c>
      <c r="S365" s="21" t="str">
        <f t="shared" si="115"/>
        <v>N.M.</v>
      </c>
      <c r="U365" s="9">
        <v>-43982</v>
      </c>
      <c r="W365" s="9">
        <v>0</v>
      </c>
      <c r="Y365" s="9">
        <f t="shared" si="116"/>
        <v>-43982</v>
      </c>
      <c r="AA365" s="21" t="str">
        <f t="shared" si="117"/>
        <v>N.M.</v>
      </c>
      <c r="AC365" s="9">
        <v>-43982</v>
      </c>
      <c r="AE365" s="9">
        <v>0</v>
      </c>
      <c r="AG365" s="9">
        <f t="shared" si="118"/>
        <v>-43982</v>
      </c>
      <c r="AI365" s="21" t="str">
        <f t="shared" si="119"/>
        <v>N.M.</v>
      </c>
    </row>
    <row r="366" spans="1:35" ht="12.75" outlineLevel="1">
      <c r="A366" s="1" t="s">
        <v>885</v>
      </c>
      <c r="B366" s="16" t="s">
        <v>886</v>
      </c>
      <c r="C366" s="1" t="s">
        <v>1300</v>
      </c>
      <c r="E366" s="5">
        <v>0</v>
      </c>
      <c r="G366" s="5">
        <v>0</v>
      </c>
      <c r="I366" s="9">
        <f t="shared" si="112"/>
        <v>0</v>
      </c>
      <c r="K366" s="21">
        <f t="shared" si="113"/>
        <v>0</v>
      </c>
      <c r="M366" s="9">
        <v>0</v>
      </c>
      <c r="O366" s="9">
        <v>0</v>
      </c>
      <c r="Q366" s="9">
        <f t="shared" si="114"/>
        <v>0</v>
      </c>
      <c r="S366" s="21">
        <f t="shared" si="115"/>
        <v>0</v>
      </c>
      <c r="U366" s="9">
        <v>0</v>
      </c>
      <c r="W366" s="9">
        <v>0</v>
      </c>
      <c r="Y366" s="9">
        <f t="shared" si="116"/>
        <v>0</v>
      </c>
      <c r="AA366" s="21">
        <f t="shared" si="117"/>
        <v>0</v>
      </c>
      <c r="AC366" s="9">
        <v>0</v>
      </c>
      <c r="AE366" s="9">
        <v>-57439</v>
      </c>
      <c r="AG366" s="9">
        <f t="shared" si="118"/>
        <v>57439</v>
      </c>
      <c r="AI366" s="21" t="str">
        <f t="shared" si="119"/>
        <v>N.M.</v>
      </c>
    </row>
    <row r="367" spans="1:35" ht="12.75" outlineLevel="1">
      <c r="A367" s="1" t="s">
        <v>887</v>
      </c>
      <c r="B367" s="16" t="s">
        <v>888</v>
      </c>
      <c r="C367" s="1" t="s">
        <v>1300</v>
      </c>
      <c r="E367" s="5">
        <v>0</v>
      </c>
      <c r="G367" s="5">
        <v>0</v>
      </c>
      <c r="I367" s="9">
        <f t="shared" si="112"/>
        <v>0</v>
      </c>
      <c r="K367" s="21">
        <f t="shared" si="113"/>
        <v>0</v>
      </c>
      <c r="M367" s="9">
        <v>0</v>
      </c>
      <c r="O367" s="9">
        <v>0</v>
      </c>
      <c r="Q367" s="9">
        <f t="shared" si="114"/>
        <v>0</v>
      </c>
      <c r="S367" s="21">
        <f t="shared" si="115"/>
        <v>0</v>
      </c>
      <c r="U367" s="9">
        <v>0</v>
      </c>
      <c r="W367" s="9">
        <v>0</v>
      </c>
      <c r="Y367" s="9">
        <f t="shared" si="116"/>
        <v>0</v>
      </c>
      <c r="AA367" s="21">
        <f t="shared" si="117"/>
        <v>0</v>
      </c>
      <c r="AC367" s="9">
        <v>-5085</v>
      </c>
      <c r="AE367" s="9">
        <v>12775</v>
      </c>
      <c r="AG367" s="9">
        <f t="shared" si="118"/>
        <v>-17860</v>
      </c>
      <c r="AI367" s="21">
        <f t="shared" si="119"/>
        <v>-1.3980430528375734</v>
      </c>
    </row>
    <row r="368" spans="1:35" ht="12.75" outlineLevel="1">
      <c r="A368" s="1" t="s">
        <v>889</v>
      </c>
      <c r="B368" s="16" t="s">
        <v>890</v>
      </c>
      <c r="C368" s="1" t="s">
        <v>1300</v>
      </c>
      <c r="E368" s="5">
        <v>0</v>
      </c>
      <c r="G368" s="5">
        <v>0</v>
      </c>
      <c r="I368" s="9">
        <f t="shared" si="112"/>
        <v>0</v>
      </c>
      <c r="K368" s="21">
        <f t="shared" si="113"/>
        <v>0</v>
      </c>
      <c r="M368" s="9">
        <v>0</v>
      </c>
      <c r="O368" s="9">
        <v>13600</v>
      </c>
      <c r="Q368" s="9">
        <f t="shared" si="114"/>
        <v>-13600</v>
      </c>
      <c r="S368" s="21" t="str">
        <f t="shared" si="115"/>
        <v>N.M.</v>
      </c>
      <c r="U368" s="9">
        <v>0</v>
      </c>
      <c r="W368" s="9">
        <v>49200</v>
      </c>
      <c r="Y368" s="9">
        <f t="shared" si="116"/>
        <v>-49200</v>
      </c>
      <c r="AA368" s="21" t="str">
        <f t="shared" si="117"/>
        <v>N.M.</v>
      </c>
      <c r="AC368" s="9">
        <v>24350</v>
      </c>
      <c r="AE368" s="9">
        <v>49200</v>
      </c>
      <c r="AG368" s="9">
        <f t="shared" si="118"/>
        <v>-24850</v>
      </c>
      <c r="AI368" s="21">
        <f t="shared" si="119"/>
        <v>-0.5050813008130082</v>
      </c>
    </row>
    <row r="369" spans="1:35" ht="12.75" outlineLevel="1">
      <c r="A369" s="1" t="s">
        <v>891</v>
      </c>
      <c r="B369" s="16" t="s">
        <v>892</v>
      </c>
      <c r="C369" s="1" t="s">
        <v>1300</v>
      </c>
      <c r="E369" s="5">
        <v>0</v>
      </c>
      <c r="G369" s="5">
        <v>0</v>
      </c>
      <c r="I369" s="9">
        <f t="shared" si="112"/>
        <v>0</v>
      </c>
      <c r="K369" s="21">
        <f t="shared" si="113"/>
        <v>0</v>
      </c>
      <c r="M369" s="9">
        <v>0</v>
      </c>
      <c r="O369" s="9">
        <v>0</v>
      </c>
      <c r="Q369" s="9">
        <f t="shared" si="114"/>
        <v>0</v>
      </c>
      <c r="S369" s="21">
        <f t="shared" si="115"/>
        <v>0</v>
      </c>
      <c r="U369" s="9">
        <v>80100</v>
      </c>
      <c r="W369" s="9">
        <v>0</v>
      </c>
      <c r="Y369" s="9">
        <f t="shared" si="116"/>
        <v>80100</v>
      </c>
      <c r="AA369" s="21" t="str">
        <f t="shared" si="117"/>
        <v>N.M.</v>
      </c>
      <c r="AC369" s="9">
        <v>80100</v>
      </c>
      <c r="AE369" s="9">
        <v>0</v>
      </c>
      <c r="AG369" s="9">
        <f t="shared" si="118"/>
        <v>80100</v>
      </c>
      <c r="AI369" s="21" t="str">
        <f t="shared" si="119"/>
        <v>N.M.</v>
      </c>
    </row>
    <row r="370" spans="1:35" ht="12.75" outlineLevel="1">
      <c r="A370" s="1" t="s">
        <v>893</v>
      </c>
      <c r="B370" s="16" t="s">
        <v>894</v>
      </c>
      <c r="C370" s="1" t="s">
        <v>1301</v>
      </c>
      <c r="E370" s="5">
        <v>0</v>
      </c>
      <c r="G370" s="5">
        <v>0</v>
      </c>
      <c r="I370" s="9">
        <f t="shared" si="112"/>
        <v>0</v>
      </c>
      <c r="K370" s="21">
        <f t="shared" si="113"/>
        <v>0</v>
      </c>
      <c r="M370" s="9">
        <v>0</v>
      </c>
      <c r="O370" s="9">
        <v>0</v>
      </c>
      <c r="Q370" s="9">
        <f t="shared" si="114"/>
        <v>0</v>
      </c>
      <c r="S370" s="21">
        <f t="shared" si="115"/>
        <v>0</v>
      </c>
      <c r="U370" s="9">
        <v>0</v>
      </c>
      <c r="W370" s="9">
        <v>0</v>
      </c>
      <c r="Y370" s="9">
        <f t="shared" si="116"/>
        <v>0</v>
      </c>
      <c r="AA370" s="21">
        <f t="shared" si="117"/>
        <v>0</v>
      </c>
      <c r="AC370" s="9">
        <v>0</v>
      </c>
      <c r="AE370" s="9">
        <v>7500.68</v>
      </c>
      <c r="AG370" s="9">
        <f t="shared" si="118"/>
        <v>-7500.68</v>
      </c>
      <c r="AI370" s="21" t="str">
        <f t="shared" si="119"/>
        <v>N.M.</v>
      </c>
    </row>
    <row r="371" spans="1:35" ht="12.75" outlineLevel="1">
      <c r="A371" s="1" t="s">
        <v>895</v>
      </c>
      <c r="B371" s="16" t="s">
        <v>896</v>
      </c>
      <c r="C371" s="1" t="s">
        <v>1301</v>
      </c>
      <c r="E371" s="5">
        <v>0</v>
      </c>
      <c r="G371" s="5">
        <v>0</v>
      </c>
      <c r="I371" s="9">
        <f t="shared" si="112"/>
        <v>0</v>
      </c>
      <c r="K371" s="21">
        <f t="shared" si="113"/>
        <v>0</v>
      </c>
      <c r="M371" s="9">
        <v>0</v>
      </c>
      <c r="O371" s="9">
        <v>0</v>
      </c>
      <c r="Q371" s="9">
        <f t="shared" si="114"/>
        <v>0</v>
      </c>
      <c r="S371" s="21">
        <f t="shared" si="115"/>
        <v>0</v>
      </c>
      <c r="U371" s="9">
        <v>0</v>
      </c>
      <c r="W371" s="9">
        <v>0</v>
      </c>
      <c r="Y371" s="9">
        <f t="shared" si="116"/>
        <v>0</v>
      </c>
      <c r="AA371" s="21">
        <f t="shared" si="117"/>
        <v>0</v>
      </c>
      <c r="AC371" s="9">
        <v>0</v>
      </c>
      <c r="AE371" s="9">
        <v>2029.04</v>
      </c>
      <c r="AG371" s="9">
        <f t="shared" si="118"/>
        <v>-2029.04</v>
      </c>
      <c r="AI371" s="21" t="str">
        <f t="shared" si="119"/>
        <v>N.M.</v>
      </c>
    </row>
    <row r="372" spans="1:35" ht="12.75" outlineLevel="1">
      <c r="A372" s="1" t="s">
        <v>897</v>
      </c>
      <c r="B372" s="16" t="s">
        <v>898</v>
      </c>
      <c r="C372" s="1" t="s">
        <v>1301</v>
      </c>
      <c r="E372" s="5">
        <v>0</v>
      </c>
      <c r="G372" s="5">
        <v>0</v>
      </c>
      <c r="I372" s="9">
        <f t="shared" si="112"/>
        <v>0</v>
      </c>
      <c r="K372" s="21">
        <f t="shared" si="113"/>
        <v>0</v>
      </c>
      <c r="M372" s="9">
        <v>0</v>
      </c>
      <c r="O372" s="9">
        <v>576</v>
      </c>
      <c r="Q372" s="9">
        <f t="shared" si="114"/>
        <v>-576</v>
      </c>
      <c r="S372" s="21" t="str">
        <f t="shared" si="115"/>
        <v>N.M.</v>
      </c>
      <c r="U372" s="9">
        <v>0</v>
      </c>
      <c r="W372" s="9">
        <v>576</v>
      </c>
      <c r="Y372" s="9">
        <f t="shared" si="116"/>
        <v>-576</v>
      </c>
      <c r="AA372" s="21" t="str">
        <f t="shared" si="117"/>
        <v>N.M.</v>
      </c>
      <c r="AC372" s="9">
        <v>3686.08</v>
      </c>
      <c r="AE372" s="9">
        <v>576</v>
      </c>
      <c r="AG372" s="9">
        <f t="shared" si="118"/>
        <v>3110.08</v>
      </c>
      <c r="AI372" s="21">
        <f t="shared" si="119"/>
        <v>5.399444444444445</v>
      </c>
    </row>
    <row r="373" spans="1:35" ht="12.75" outlineLevel="1">
      <c r="A373" s="1" t="s">
        <v>899</v>
      </c>
      <c r="B373" s="16" t="s">
        <v>900</v>
      </c>
      <c r="C373" s="1" t="s">
        <v>1302</v>
      </c>
      <c r="E373" s="5">
        <v>0</v>
      </c>
      <c r="G373" s="5">
        <v>0</v>
      </c>
      <c r="I373" s="9">
        <f t="shared" si="112"/>
        <v>0</v>
      </c>
      <c r="K373" s="21">
        <f t="shared" si="113"/>
        <v>0</v>
      </c>
      <c r="M373" s="9">
        <v>0</v>
      </c>
      <c r="O373" s="9">
        <v>0</v>
      </c>
      <c r="Q373" s="9">
        <f t="shared" si="114"/>
        <v>0</v>
      </c>
      <c r="S373" s="21">
        <f t="shared" si="115"/>
        <v>0</v>
      </c>
      <c r="U373" s="9">
        <v>0</v>
      </c>
      <c r="W373" s="9">
        <v>0</v>
      </c>
      <c r="Y373" s="9">
        <f t="shared" si="116"/>
        <v>0</v>
      </c>
      <c r="AA373" s="21">
        <f t="shared" si="117"/>
        <v>0</v>
      </c>
      <c r="AC373" s="9">
        <v>0</v>
      </c>
      <c r="AE373" s="9">
        <v>15</v>
      </c>
      <c r="AG373" s="9">
        <f t="shared" si="118"/>
        <v>-15</v>
      </c>
      <c r="AI373" s="21" t="str">
        <f t="shared" si="119"/>
        <v>N.M.</v>
      </c>
    </row>
    <row r="374" spans="1:35" ht="12.75" outlineLevel="1">
      <c r="A374" s="1" t="s">
        <v>901</v>
      </c>
      <c r="B374" s="16" t="s">
        <v>902</v>
      </c>
      <c r="C374" s="1" t="s">
        <v>1302</v>
      </c>
      <c r="E374" s="5">
        <v>0</v>
      </c>
      <c r="G374" s="5">
        <v>55</v>
      </c>
      <c r="I374" s="9">
        <f t="shared" si="112"/>
        <v>-55</v>
      </c>
      <c r="K374" s="21" t="str">
        <f t="shared" si="113"/>
        <v>N.M.</v>
      </c>
      <c r="M374" s="9">
        <v>0</v>
      </c>
      <c r="O374" s="9">
        <v>55</v>
      </c>
      <c r="Q374" s="9">
        <f t="shared" si="114"/>
        <v>-55</v>
      </c>
      <c r="S374" s="21" t="str">
        <f t="shared" si="115"/>
        <v>N.M.</v>
      </c>
      <c r="U374" s="9">
        <v>0</v>
      </c>
      <c r="W374" s="9">
        <v>55</v>
      </c>
      <c r="Y374" s="9">
        <f t="shared" si="116"/>
        <v>-55</v>
      </c>
      <c r="AA374" s="21" t="str">
        <f t="shared" si="117"/>
        <v>N.M.</v>
      </c>
      <c r="AC374" s="9">
        <v>170</v>
      </c>
      <c r="AE374" s="9">
        <v>55</v>
      </c>
      <c r="AG374" s="9">
        <f t="shared" si="118"/>
        <v>115</v>
      </c>
      <c r="AI374" s="21">
        <f t="shared" si="119"/>
        <v>2.090909090909091</v>
      </c>
    </row>
    <row r="375" spans="1:35" ht="12.75" outlineLevel="1">
      <c r="A375" s="1" t="s">
        <v>903</v>
      </c>
      <c r="B375" s="16" t="s">
        <v>904</v>
      </c>
      <c r="C375" s="1" t="s">
        <v>1303</v>
      </c>
      <c r="E375" s="5">
        <v>-100</v>
      </c>
      <c r="G375" s="5">
        <v>0</v>
      </c>
      <c r="I375" s="9">
        <f t="shared" si="112"/>
        <v>-100</v>
      </c>
      <c r="K375" s="21" t="str">
        <f t="shared" si="113"/>
        <v>N.M.</v>
      </c>
      <c r="M375" s="9">
        <v>114.25</v>
      </c>
      <c r="O375" s="9">
        <v>0</v>
      </c>
      <c r="Q375" s="9">
        <f t="shared" si="114"/>
        <v>114.25</v>
      </c>
      <c r="S375" s="21" t="str">
        <f t="shared" si="115"/>
        <v>N.M.</v>
      </c>
      <c r="U375" s="9">
        <v>114.25</v>
      </c>
      <c r="W375" s="9">
        <v>0</v>
      </c>
      <c r="Y375" s="9">
        <f t="shared" si="116"/>
        <v>114.25</v>
      </c>
      <c r="AA375" s="21" t="str">
        <f t="shared" si="117"/>
        <v>N.M.</v>
      </c>
      <c r="AC375" s="9">
        <v>114.25</v>
      </c>
      <c r="AE375" s="9">
        <v>0</v>
      </c>
      <c r="AG375" s="9">
        <f t="shared" si="118"/>
        <v>114.25</v>
      </c>
      <c r="AI375" s="21" t="str">
        <f t="shared" si="119"/>
        <v>N.M.</v>
      </c>
    </row>
    <row r="376" spans="1:35" ht="12.75" outlineLevel="1">
      <c r="A376" s="1" t="s">
        <v>905</v>
      </c>
      <c r="B376" s="16" t="s">
        <v>906</v>
      </c>
      <c r="C376" s="1" t="s">
        <v>1304</v>
      </c>
      <c r="E376" s="5">
        <v>0</v>
      </c>
      <c r="G376" s="5">
        <v>55863.840000000004</v>
      </c>
      <c r="I376" s="9">
        <f t="shared" si="112"/>
        <v>-55863.840000000004</v>
      </c>
      <c r="K376" s="21" t="str">
        <f t="shared" si="113"/>
        <v>N.M.</v>
      </c>
      <c r="M376" s="9">
        <v>0</v>
      </c>
      <c r="O376" s="9">
        <v>167591.44</v>
      </c>
      <c r="Q376" s="9">
        <f t="shared" si="114"/>
        <v>-167591.44</v>
      </c>
      <c r="S376" s="21" t="str">
        <f t="shared" si="115"/>
        <v>N.M.</v>
      </c>
      <c r="U376" s="9">
        <v>0</v>
      </c>
      <c r="W376" s="9">
        <v>335182.84</v>
      </c>
      <c r="Y376" s="9">
        <f t="shared" si="116"/>
        <v>-335182.84</v>
      </c>
      <c r="AA376" s="21" t="str">
        <f t="shared" si="117"/>
        <v>N.M.</v>
      </c>
      <c r="AC376" s="9">
        <v>0</v>
      </c>
      <c r="AE376" s="9">
        <v>670365.64</v>
      </c>
      <c r="AG376" s="9">
        <f t="shared" si="118"/>
        <v>-670365.64</v>
      </c>
      <c r="AI376" s="21" t="str">
        <f t="shared" si="119"/>
        <v>N.M.</v>
      </c>
    </row>
    <row r="377" spans="1:35" ht="12.75" outlineLevel="1">
      <c r="A377" s="1" t="s">
        <v>907</v>
      </c>
      <c r="B377" s="16" t="s">
        <v>908</v>
      </c>
      <c r="C377" s="1" t="s">
        <v>1304</v>
      </c>
      <c r="E377" s="5">
        <v>62479.61</v>
      </c>
      <c r="G377" s="5">
        <v>0</v>
      </c>
      <c r="I377" s="9">
        <f t="shared" si="112"/>
        <v>62479.61</v>
      </c>
      <c r="K377" s="21" t="str">
        <f t="shared" si="113"/>
        <v>N.M.</v>
      </c>
      <c r="M377" s="9">
        <v>187438.73</v>
      </c>
      <c r="O377" s="9">
        <v>0</v>
      </c>
      <c r="Q377" s="9">
        <f t="shared" si="114"/>
        <v>187438.73</v>
      </c>
      <c r="S377" s="21" t="str">
        <f t="shared" si="115"/>
        <v>N.M.</v>
      </c>
      <c r="U377" s="9">
        <v>374877.41000000003</v>
      </c>
      <c r="W377" s="9">
        <v>0</v>
      </c>
      <c r="Y377" s="9">
        <f t="shared" si="116"/>
        <v>374877.41000000003</v>
      </c>
      <c r="AA377" s="21" t="str">
        <f t="shared" si="117"/>
        <v>N.M.</v>
      </c>
      <c r="AC377" s="9">
        <v>749754.77</v>
      </c>
      <c r="AE377" s="9">
        <v>0</v>
      </c>
      <c r="AG377" s="9">
        <f t="shared" si="118"/>
        <v>749754.77</v>
      </c>
      <c r="AI377" s="21" t="str">
        <f t="shared" si="119"/>
        <v>N.M.</v>
      </c>
    </row>
    <row r="378" spans="1:35" ht="12.75" outlineLevel="1">
      <c r="A378" s="1" t="s">
        <v>909</v>
      </c>
      <c r="B378" s="16" t="s">
        <v>910</v>
      </c>
      <c r="C378" s="1" t="s">
        <v>1305</v>
      </c>
      <c r="E378" s="5">
        <v>0</v>
      </c>
      <c r="G378" s="5">
        <v>0</v>
      </c>
      <c r="I378" s="9">
        <f t="shared" si="112"/>
        <v>0</v>
      </c>
      <c r="K378" s="21">
        <f t="shared" si="113"/>
        <v>0</v>
      </c>
      <c r="M378" s="9">
        <v>0</v>
      </c>
      <c r="O378" s="9">
        <v>0</v>
      </c>
      <c r="Q378" s="9">
        <f t="shared" si="114"/>
        <v>0</v>
      </c>
      <c r="S378" s="21">
        <f t="shared" si="115"/>
        <v>0</v>
      </c>
      <c r="U378" s="9">
        <v>0</v>
      </c>
      <c r="W378" s="9">
        <v>-613600</v>
      </c>
      <c r="Y378" s="9">
        <f t="shared" si="116"/>
        <v>613600</v>
      </c>
      <c r="AA378" s="21" t="str">
        <f t="shared" si="117"/>
        <v>N.M.</v>
      </c>
      <c r="AC378" s="9">
        <v>-227000</v>
      </c>
      <c r="AE378" s="9">
        <v>-386600</v>
      </c>
      <c r="AG378" s="9">
        <f t="shared" si="118"/>
        <v>159600</v>
      </c>
      <c r="AI378" s="21">
        <f t="shared" si="119"/>
        <v>0.4128297982410761</v>
      </c>
    </row>
    <row r="379" spans="1:35" ht="12.75" outlineLevel="1">
      <c r="A379" s="1" t="s">
        <v>911</v>
      </c>
      <c r="B379" s="16" t="s">
        <v>912</v>
      </c>
      <c r="C379" s="1" t="s">
        <v>1305</v>
      </c>
      <c r="E379" s="5">
        <v>0</v>
      </c>
      <c r="G379" s="5">
        <v>0</v>
      </c>
      <c r="I379" s="9">
        <f t="shared" si="112"/>
        <v>0</v>
      </c>
      <c r="K379" s="21">
        <f t="shared" si="113"/>
        <v>0</v>
      </c>
      <c r="M379" s="9">
        <v>0</v>
      </c>
      <c r="O379" s="9">
        <v>0</v>
      </c>
      <c r="Q379" s="9">
        <f t="shared" si="114"/>
        <v>0</v>
      </c>
      <c r="S379" s="21">
        <f t="shared" si="115"/>
        <v>0</v>
      </c>
      <c r="U379" s="9">
        <v>0</v>
      </c>
      <c r="W379" s="9">
        <v>78438.19</v>
      </c>
      <c r="Y379" s="9">
        <f t="shared" si="116"/>
        <v>-78438.19</v>
      </c>
      <c r="AA379" s="21" t="str">
        <f t="shared" si="117"/>
        <v>N.M.</v>
      </c>
      <c r="AC379" s="9">
        <v>164843.83000000002</v>
      </c>
      <c r="AE379" s="9">
        <v>197597.66</v>
      </c>
      <c r="AG379" s="9">
        <f t="shared" si="118"/>
        <v>-32753.829999999987</v>
      </c>
      <c r="AI379" s="21">
        <f t="shared" si="119"/>
        <v>-0.16576021193773238</v>
      </c>
    </row>
    <row r="380" spans="1:35" ht="12.75" outlineLevel="1">
      <c r="A380" s="1" t="s">
        <v>913</v>
      </c>
      <c r="B380" s="16" t="s">
        <v>914</v>
      </c>
      <c r="C380" s="1" t="s">
        <v>1305</v>
      </c>
      <c r="E380" s="5">
        <v>0</v>
      </c>
      <c r="G380" s="5">
        <v>1406.42</v>
      </c>
      <c r="I380" s="9">
        <f t="shared" si="112"/>
        <v>-1406.42</v>
      </c>
      <c r="K380" s="21" t="str">
        <f t="shared" si="113"/>
        <v>N.M.</v>
      </c>
      <c r="M380" s="9">
        <v>0</v>
      </c>
      <c r="O380" s="9">
        <v>3978.87</v>
      </c>
      <c r="Q380" s="9">
        <f t="shared" si="114"/>
        <v>-3978.87</v>
      </c>
      <c r="S380" s="21" t="str">
        <f t="shared" si="115"/>
        <v>N.M.</v>
      </c>
      <c r="U380" s="9">
        <v>1513.34</v>
      </c>
      <c r="W380" s="9">
        <v>8462.44</v>
      </c>
      <c r="Y380" s="9">
        <f t="shared" si="116"/>
        <v>-6949.1</v>
      </c>
      <c r="AA380" s="21">
        <f t="shared" si="117"/>
        <v>-0.8211697808197163</v>
      </c>
      <c r="AC380" s="9">
        <v>8095.88</v>
      </c>
      <c r="AE380" s="9">
        <v>8462.44</v>
      </c>
      <c r="AG380" s="9">
        <f t="shared" si="118"/>
        <v>-366.5600000000004</v>
      </c>
      <c r="AI380" s="21">
        <f t="shared" si="119"/>
        <v>-0.04331611213787045</v>
      </c>
    </row>
    <row r="381" spans="1:35" ht="12.75" outlineLevel="1">
      <c r="A381" s="1" t="s">
        <v>915</v>
      </c>
      <c r="B381" s="16" t="s">
        <v>916</v>
      </c>
      <c r="C381" s="1" t="s">
        <v>1305</v>
      </c>
      <c r="E381" s="5">
        <v>983.0500000000001</v>
      </c>
      <c r="G381" s="5">
        <v>0</v>
      </c>
      <c r="I381" s="9">
        <f t="shared" si="112"/>
        <v>983.0500000000001</v>
      </c>
      <c r="K381" s="21" t="str">
        <f t="shared" si="113"/>
        <v>N.M.</v>
      </c>
      <c r="M381" s="9">
        <v>4286.37</v>
      </c>
      <c r="O381" s="9">
        <v>0</v>
      </c>
      <c r="Q381" s="9">
        <f t="shared" si="114"/>
        <v>4286.37</v>
      </c>
      <c r="S381" s="21" t="str">
        <f t="shared" si="115"/>
        <v>N.M.</v>
      </c>
      <c r="U381" s="9">
        <v>7390.51</v>
      </c>
      <c r="W381" s="9">
        <v>0</v>
      </c>
      <c r="Y381" s="9">
        <f t="shared" si="116"/>
        <v>7390.51</v>
      </c>
      <c r="AA381" s="21" t="str">
        <f t="shared" si="117"/>
        <v>N.M.</v>
      </c>
      <c r="AC381" s="9">
        <v>7390.51</v>
      </c>
      <c r="AE381" s="9">
        <v>0</v>
      </c>
      <c r="AG381" s="9">
        <f t="shared" si="118"/>
        <v>7390.51</v>
      </c>
      <c r="AI381" s="21" t="str">
        <f t="shared" si="119"/>
        <v>N.M.</v>
      </c>
    </row>
    <row r="382" spans="1:35" ht="12.75" outlineLevel="1">
      <c r="A382" s="1" t="s">
        <v>917</v>
      </c>
      <c r="B382" s="16" t="s">
        <v>918</v>
      </c>
      <c r="C382" s="1" t="s">
        <v>1306</v>
      </c>
      <c r="E382" s="5">
        <v>0</v>
      </c>
      <c r="G382" s="5">
        <v>0</v>
      </c>
      <c r="I382" s="9">
        <f t="shared" si="112"/>
        <v>0</v>
      </c>
      <c r="K382" s="21">
        <f t="shared" si="113"/>
        <v>0</v>
      </c>
      <c r="M382" s="9">
        <v>0</v>
      </c>
      <c r="O382" s="9">
        <v>0</v>
      </c>
      <c r="Q382" s="9">
        <f t="shared" si="114"/>
        <v>0</v>
      </c>
      <c r="S382" s="21">
        <f t="shared" si="115"/>
        <v>0</v>
      </c>
      <c r="U382" s="9">
        <v>0</v>
      </c>
      <c r="W382" s="9">
        <v>100</v>
      </c>
      <c r="Y382" s="9">
        <f t="shared" si="116"/>
        <v>-100</v>
      </c>
      <c r="AA382" s="21" t="str">
        <f t="shared" si="117"/>
        <v>N.M.</v>
      </c>
      <c r="AC382" s="9">
        <v>0</v>
      </c>
      <c r="AE382" s="9">
        <v>100</v>
      </c>
      <c r="AG382" s="9">
        <f t="shared" si="118"/>
        <v>-100</v>
      </c>
      <c r="AI382" s="21" t="str">
        <f t="shared" si="119"/>
        <v>N.M.</v>
      </c>
    </row>
    <row r="383" spans="1:35" ht="12.75" outlineLevel="1">
      <c r="A383" s="1" t="s">
        <v>919</v>
      </c>
      <c r="B383" s="16" t="s">
        <v>920</v>
      </c>
      <c r="C383" s="1" t="s">
        <v>1306</v>
      </c>
      <c r="E383" s="5">
        <v>100</v>
      </c>
      <c r="G383" s="5">
        <v>0</v>
      </c>
      <c r="I383" s="9">
        <f t="shared" si="112"/>
        <v>100</v>
      </c>
      <c r="K383" s="21" t="str">
        <f t="shared" si="113"/>
        <v>N.M.</v>
      </c>
      <c r="M383" s="9">
        <v>100</v>
      </c>
      <c r="O383" s="9">
        <v>0</v>
      </c>
      <c r="Q383" s="9">
        <f t="shared" si="114"/>
        <v>100</v>
      </c>
      <c r="S383" s="21" t="str">
        <f t="shared" si="115"/>
        <v>N.M.</v>
      </c>
      <c r="U383" s="9">
        <v>100</v>
      </c>
      <c r="W383" s="9">
        <v>0</v>
      </c>
      <c r="Y383" s="9">
        <f t="shared" si="116"/>
        <v>100</v>
      </c>
      <c r="AA383" s="21" t="str">
        <f t="shared" si="117"/>
        <v>N.M.</v>
      </c>
      <c r="AC383" s="9">
        <v>100</v>
      </c>
      <c r="AE383" s="9">
        <v>0</v>
      </c>
      <c r="AG383" s="9">
        <f t="shared" si="118"/>
        <v>100</v>
      </c>
      <c r="AI383" s="21" t="str">
        <f t="shared" si="119"/>
        <v>N.M.</v>
      </c>
    </row>
    <row r="384" spans="1:35" ht="12.75" outlineLevel="1">
      <c r="A384" s="1" t="s">
        <v>921</v>
      </c>
      <c r="B384" s="16" t="s">
        <v>922</v>
      </c>
      <c r="C384" s="1" t="s">
        <v>1307</v>
      </c>
      <c r="E384" s="5">
        <v>0</v>
      </c>
      <c r="G384" s="5">
        <v>0</v>
      </c>
      <c r="I384" s="9">
        <f t="shared" si="112"/>
        <v>0</v>
      </c>
      <c r="K384" s="21">
        <f t="shared" si="113"/>
        <v>0</v>
      </c>
      <c r="M384" s="9">
        <v>0</v>
      </c>
      <c r="O384" s="9">
        <v>0</v>
      </c>
      <c r="Q384" s="9">
        <f t="shared" si="114"/>
        <v>0</v>
      </c>
      <c r="S384" s="21">
        <f t="shared" si="115"/>
        <v>0</v>
      </c>
      <c r="U384" s="9">
        <v>0</v>
      </c>
      <c r="W384" s="9">
        <v>0</v>
      </c>
      <c r="Y384" s="9">
        <f t="shared" si="116"/>
        <v>0</v>
      </c>
      <c r="AA384" s="21">
        <f t="shared" si="117"/>
        <v>0</v>
      </c>
      <c r="AC384" s="9">
        <v>0</v>
      </c>
      <c r="AE384" s="9">
        <v>134.82</v>
      </c>
      <c r="AG384" s="9">
        <f t="shared" si="118"/>
        <v>-134.82</v>
      </c>
      <c r="AI384" s="21" t="str">
        <f t="shared" si="119"/>
        <v>N.M.</v>
      </c>
    </row>
    <row r="385" spans="1:35" ht="12.75" outlineLevel="1">
      <c r="A385" s="1" t="s">
        <v>923</v>
      </c>
      <c r="B385" s="16" t="s">
        <v>924</v>
      </c>
      <c r="C385" s="1" t="s">
        <v>1307</v>
      </c>
      <c r="E385" s="5">
        <v>0</v>
      </c>
      <c r="G385" s="5">
        <v>0</v>
      </c>
      <c r="I385" s="9">
        <f t="shared" si="112"/>
        <v>0</v>
      </c>
      <c r="K385" s="21">
        <f t="shared" si="113"/>
        <v>0</v>
      </c>
      <c r="M385" s="9">
        <v>0</v>
      </c>
      <c r="O385" s="9">
        <v>21.93</v>
      </c>
      <c r="Q385" s="9">
        <f t="shared" si="114"/>
        <v>-21.93</v>
      </c>
      <c r="S385" s="21" t="str">
        <f t="shared" si="115"/>
        <v>N.M.</v>
      </c>
      <c r="U385" s="9">
        <v>0</v>
      </c>
      <c r="W385" s="9">
        <v>103.72</v>
      </c>
      <c r="Y385" s="9">
        <f t="shared" si="116"/>
        <v>-103.72</v>
      </c>
      <c r="AA385" s="21" t="str">
        <f t="shared" si="117"/>
        <v>N.M.</v>
      </c>
      <c r="AC385" s="9">
        <v>0</v>
      </c>
      <c r="AE385" s="9">
        <v>-10836.7</v>
      </c>
      <c r="AG385" s="9">
        <f t="shared" si="118"/>
        <v>10836.7</v>
      </c>
      <c r="AI385" s="21" t="str">
        <f t="shared" si="119"/>
        <v>N.M.</v>
      </c>
    </row>
    <row r="386" spans="1:35" ht="12.75" outlineLevel="1">
      <c r="A386" s="1" t="s">
        <v>925</v>
      </c>
      <c r="B386" s="16" t="s">
        <v>926</v>
      </c>
      <c r="C386" s="1" t="s">
        <v>1307</v>
      </c>
      <c r="E386" s="5">
        <v>0</v>
      </c>
      <c r="G386" s="5">
        <v>0</v>
      </c>
      <c r="I386" s="9">
        <f t="shared" si="112"/>
        <v>0</v>
      </c>
      <c r="K386" s="21">
        <f t="shared" si="113"/>
        <v>0</v>
      </c>
      <c r="M386" s="9">
        <v>0</v>
      </c>
      <c r="O386" s="9">
        <v>-790.13</v>
      </c>
      <c r="Q386" s="9">
        <f t="shared" si="114"/>
        <v>790.13</v>
      </c>
      <c r="S386" s="21" t="str">
        <f t="shared" si="115"/>
        <v>N.M.</v>
      </c>
      <c r="U386" s="9">
        <v>871.26</v>
      </c>
      <c r="W386" s="9">
        <v>-790.13</v>
      </c>
      <c r="Y386" s="9">
        <f t="shared" si="116"/>
        <v>1661.3899999999999</v>
      </c>
      <c r="AA386" s="21">
        <f t="shared" si="117"/>
        <v>2.1026793059369977</v>
      </c>
      <c r="AC386" s="9">
        <v>1742.52</v>
      </c>
      <c r="AE386" s="9">
        <v>16777.87</v>
      </c>
      <c r="AG386" s="9">
        <f t="shared" si="118"/>
        <v>-15035.349999999999</v>
      </c>
      <c r="AI386" s="21">
        <f t="shared" si="119"/>
        <v>-0.8961417629293825</v>
      </c>
    </row>
    <row r="387" spans="1:35" ht="12.75" outlineLevel="1">
      <c r="A387" s="1" t="s">
        <v>927</v>
      </c>
      <c r="B387" s="16" t="s">
        <v>928</v>
      </c>
      <c r="C387" s="1" t="s">
        <v>1307</v>
      </c>
      <c r="E387" s="5">
        <v>0</v>
      </c>
      <c r="G387" s="5">
        <v>2750</v>
      </c>
      <c r="I387" s="9">
        <f t="shared" si="112"/>
        <v>-2750</v>
      </c>
      <c r="K387" s="21" t="str">
        <f t="shared" si="113"/>
        <v>N.M.</v>
      </c>
      <c r="M387" s="9">
        <v>0</v>
      </c>
      <c r="O387" s="9">
        <v>8250</v>
      </c>
      <c r="Q387" s="9">
        <f t="shared" si="114"/>
        <v>-8250</v>
      </c>
      <c r="S387" s="21" t="str">
        <f t="shared" si="115"/>
        <v>N.M.</v>
      </c>
      <c r="U387" s="9">
        <v>26.75</v>
      </c>
      <c r="W387" s="9">
        <v>16500</v>
      </c>
      <c r="Y387" s="9">
        <f t="shared" si="116"/>
        <v>-16473.25</v>
      </c>
      <c r="AA387" s="21">
        <f t="shared" si="117"/>
        <v>-0.9983787878787879</v>
      </c>
      <c r="AC387" s="9">
        <v>28693.440000000002</v>
      </c>
      <c r="AE387" s="9">
        <v>16500</v>
      </c>
      <c r="AG387" s="9">
        <f t="shared" si="118"/>
        <v>12193.440000000002</v>
      </c>
      <c r="AI387" s="21">
        <f t="shared" si="119"/>
        <v>0.7389963636363638</v>
      </c>
    </row>
    <row r="388" spans="1:35" ht="12.75" outlineLevel="1">
      <c r="A388" s="1" t="s">
        <v>929</v>
      </c>
      <c r="B388" s="16" t="s">
        <v>930</v>
      </c>
      <c r="C388" s="1" t="s">
        <v>1308</v>
      </c>
      <c r="E388" s="5">
        <v>8859</v>
      </c>
      <c r="G388" s="5">
        <v>0</v>
      </c>
      <c r="I388" s="9">
        <f t="shared" si="112"/>
        <v>8859</v>
      </c>
      <c r="K388" s="21" t="str">
        <f t="shared" si="113"/>
        <v>N.M.</v>
      </c>
      <c r="M388" s="9">
        <v>26577</v>
      </c>
      <c r="O388" s="9">
        <v>0</v>
      </c>
      <c r="Q388" s="9">
        <f t="shared" si="114"/>
        <v>26577</v>
      </c>
      <c r="S388" s="21" t="str">
        <f t="shared" si="115"/>
        <v>N.M.</v>
      </c>
      <c r="U388" s="9">
        <v>53154</v>
      </c>
      <c r="W388" s="9">
        <v>0</v>
      </c>
      <c r="Y388" s="9">
        <f t="shared" si="116"/>
        <v>53154</v>
      </c>
      <c r="AA388" s="21" t="str">
        <f t="shared" si="117"/>
        <v>N.M.</v>
      </c>
      <c r="AC388" s="9">
        <v>53154</v>
      </c>
      <c r="AE388" s="9">
        <v>0</v>
      </c>
      <c r="AG388" s="9">
        <f t="shared" si="118"/>
        <v>53154</v>
      </c>
      <c r="AI388" s="21" t="str">
        <f t="shared" si="119"/>
        <v>N.M.</v>
      </c>
    </row>
    <row r="389" spans="1:35" ht="12.75" outlineLevel="1">
      <c r="A389" s="1" t="s">
        <v>931</v>
      </c>
      <c r="B389" s="16" t="s">
        <v>932</v>
      </c>
      <c r="C389" s="1" t="s">
        <v>1309</v>
      </c>
      <c r="E389" s="5">
        <v>-68025.27</v>
      </c>
      <c r="G389" s="5">
        <v>-74606.29000000001</v>
      </c>
      <c r="I389" s="9">
        <f t="shared" si="112"/>
        <v>6581.020000000004</v>
      </c>
      <c r="K389" s="21">
        <f t="shared" si="113"/>
        <v>0.08820998872883243</v>
      </c>
      <c r="M389" s="9">
        <v>-219256.04</v>
      </c>
      <c r="O389" s="9">
        <v>-229394.191</v>
      </c>
      <c r="Q389" s="9">
        <f t="shared" si="114"/>
        <v>10138.150999999983</v>
      </c>
      <c r="S389" s="21">
        <f t="shared" si="115"/>
        <v>0.04419532576568159</v>
      </c>
      <c r="U389" s="9">
        <v>-429488.59</v>
      </c>
      <c r="W389" s="9">
        <v>-523081.723</v>
      </c>
      <c r="Y389" s="9">
        <f t="shared" si="116"/>
        <v>93593.13299999997</v>
      </c>
      <c r="AA389" s="21">
        <f t="shared" si="117"/>
        <v>0.17892640649575892</v>
      </c>
      <c r="AC389" s="9">
        <v>-963882.1300000001</v>
      </c>
      <c r="AE389" s="9">
        <v>-1170971.2319999998</v>
      </c>
      <c r="AG389" s="9">
        <f t="shared" si="118"/>
        <v>207089.10199999972</v>
      </c>
      <c r="AI389" s="21">
        <f t="shared" si="119"/>
        <v>0.17685242501328996</v>
      </c>
    </row>
    <row r="390" spans="1:35" ht="12.75" outlineLevel="1">
      <c r="A390" s="1" t="s">
        <v>933</v>
      </c>
      <c r="B390" s="16" t="s">
        <v>934</v>
      </c>
      <c r="C390" s="1" t="s">
        <v>1310</v>
      </c>
      <c r="E390" s="5">
        <v>-824.52</v>
      </c>
      <c r="G390" s="5">
        <v>-873.64</v>
      </c>
      <c r="I390" s="9">
        <f t="shared" si="112"/>
        <v>49.120000000000005</v>
      </c>
      <c r="K390" s="21">
        <f t="shared" si="113"/>
        <v>0.056224531843780054</v>
      </c>
      <c r="M390" s="9">
        <v>-2661.55</v>
      </c>
      <c r="O390" s="9">
        <v>-2695.934</v>
      </c>
      <c r="Q390" s="9">
        <f t="shared" si="114"/>
        <v>34.384000000000015</v>
      </c>
      <c r="S390" s="21">
        <f t="shared" si="115"/>
        <v>0.012754021426340561</v>
      </c>
      <c r="U390" s="9">
        <v>-5161.06</v>
      </c>
      <c r="W390" s="9">
        <v>-5584.874000000001</v>
      </c>
      <c r="Y390" s="9">
        <f t="shared" si="116"/>
        <v>423.8140000000003</v>
      </c>
      <c r="AA390" s="21">
        <f t="shared" si="117"/>
        <v>0.07588604505670142</v>
      </c>
      <c r="AC390" s="9">
        <v>-11040.76</v>
      </c>
      <c r="AE390" s="9">
        <v>-12210.178</v>
      </c>
      <c r="AG390" s="9">
        <f t="shared" si="118"/>
        <v>1169.4179999999997</v>
      </c>
      <c r="AI390" s="21">
        <f t="shared" si="119"/>
        <v>0.09577403376101476</v>
      </c>
    </row>
    <row r="391" spans="1:35" ht="12.75" outlineLevel="1">
      <c r="A391" s="1" t="s">
        <v>935</v>
      </c>
      <c r="B391" s="16" t="s">
        <v>936</v>
      </c>
      <c r="C391" s="1" t="s">
        <v>1311</v>
      </c>
      <c r="E391" s="5">
        <v>-824.52</v>
      </c>
      <c r="G391" s="5">
        <v>-873.64</v>
      </c>
      <c r="I391" s="9">
        <f t="shared" si="112"/>
        <v>49.120000000000005</v>
      </c>
      <c r="K391" s="21">
        <f t="shared" si="113"/>
        <v>0.056224531843780054</v>
      </c>
      <c r="M391" s="9">
        <v>-2661.56</v>
      </c>
      <c r="O391" s="9">
        <v>-2704.042</v>
      </c>
      <c r="Q391" s="9">
        <f t="shared" si="114"/>
        <v>42.48199999999997</v>
      </c>
      <c r="S391" s="21">
        <f t="shared" si="115"/>
        <v>0.015710554791678523</v>
      </c>
      <c r="U391" s="9">
        <v>-5161.21</v>
      </c>
      <c r="W391" s="9">
        <v>-6363.022</v>
      </c>
      <c r="Y391" s="9">
        <f t="shared" si="116"/>
        <v>1201.812</v>
      </c>
      <c r="AA391" s="21">
        <f t="shared" si="117"/>
        <v>0.1888744059033585</v>
      </c>
      <c r="AC391" s="9">
        <v>-11040.91</v>
      </c>
      <c r="AE391" s="9">
        <v>-12988.235</v>
      </c>
      <c r="AG391" s="9">
        <f t="shared" si="118"/>
        <v>1947.3250000000007</v>
      </c>
      <c r="AI391" s="21">
        <f t="shared" si="119"/>
        <v>0.14992991734442754</v>
      </c>
    </row>
    <row r="392" spans="1:35" ht="12.75" outlineLevel="1">
      <c r="A392" s="1" t="s">
        <v>937</v>
      </c>
      <c r="B392" s="16" t="s">
        <v>938</v>
      </c>
      <c r="C392" s="1" t="s">
        <v>1312</v>
      </c>
      <c r="E392" s="5">
        <v>0</v>
      </c>
      <c r="G392" s="5">
        <v>0</v>
      </c>
      <c r="I392" s="9">
        <f t="shared" si="112"/>
        <v>0</v>
      </c>
      <c r="K392" s="21">
        <f t="shared" si="113"/>
        <v>0</v>
      </c>
      <c r="M392" s="9">
        <v>0</v>
      </c>
      <c r="O392" s="9">
        <v>0</v>
      </c>
      <c r="Q392" s="9">
        <f t="shared" si="114"/>
        <v>0</v>
      </c>
      <c r="S392" s="21">
        <f t="shared" si="115"/>
        <v>0</v>
      </c>
      <c r="U392" s="9">
        <v>0</v>
      </c>
      <c r="W392" s="9">
        <v>0</v>
      </c>
      <c r="Y392" s="9">
        <f t="shared" si="116"/>
        <v>0</v>
      </c>
      <c r="AA392" s="21">
        <f t="shared" si="117"/>
        <v>0</v>
      </c>
      <c r="AC392" s="9">
        <v>0</v>
      </c>
      <c r="AE392" s="9">
        <v>1018.9300000000001</v>
      </c>
      <c r="AG392" s="9">
        <f t="shared" si="118"/>
        <v>-1018.9300000000001</v>
      </c>
      <c r="AI392" s="21" t="str">
        <f t="shared" si="119"/>
        <v>N.M.</v>
      </c>
    </row>
    <row r="393" spans="1:35" ht="12.75" outlineLevel="1">
      <c r="A393" s="1" t="s">
        <v>939</v>
      </c>
      <c r="B393" s="16" t="s">
        <v>940</v>
      </c>
      <c r="C393" s="1" t="s">
        <v>1312</v>
      </c>
      <c r="E393" s="5">
        <v>0</v>
      </c>
      <c r="G393" s="5">
        <v>0</v>
      </c>
      <c r="I393" s="9">
        <f t="shared" si="112"/>
        <v>0</v>
      </c>
      <c r="K393" s="21">
        <f t="shared" si="113"/>
        <v>0</v>
      </c>
      <c r="M393" s="9">
        <v>0</v>
      </c>
      <c r="O393" s="9">
        <v>-864.4300000000001</v>
      </c>
      <c r="Q393" s="9">
        <f t="shared" si="114"/>
        <v>864.4300000000001</v>
      </c>
      <c r="S393" s="21" t="str">
        <f t="shared" si="115"/>
        <v>N.M.</v>
      </c>
      <c r="U393" s="9">
        <v>0</v>
      </c>
      <c r="W393" s="9">
        <v>-864.4300000000001</v>
      </c>
      <c r="Y393" s="9">
        <f t="shared" si="116"/>
        <v>864.4300000000001</v>
      </c>
      <c r="AA393" s="21" t="str">
        <f t="shared" si="117"/>
        <v>N.M.</v>
      </c>
      <c r="AC393" s="9">
        <v>0</v>
      </c>
      <c r="AE393" s="9">
        <v>5143.57</v>
      </c>
      <c r="AG393" s="9">
        <f t="shared" si="118"/>
        <v>-5143.57</v>
      </c>
      <c r="AI393" s="21" t="str">
        <f t="shared" si="119"/>
        <v>N.M.</v>
      </c>
    </row>
    <row r="394" spans="1:35" ht="12.75" outlineLevel="1">
      <c r="A394" s="1" t="s">
        <v>941</v>
      </c>
      <c r="B394" s="16" t="s">
        <v>942</v>
      </c>
      <c r="C394" s="1" t="s">
        <v>1312</v>
      </c>
      <c r="E394" s="5">
        <v>0</v>
      </c>
      <c r="G394" s="5">
        <v>1002</v>
      </c>
      <c r="I394" s="9">
        <f t="shared" si="112"/>
        <v>-1002</v>
      </c>
      <c r="K394" s="21" t="str">
        <f t="shared" si="113"/>
        <v>N.M.</v>
      </c>
      <c r="M394" s="9">
        <v>0</v>
      </c>
      <c r="O394" s="9">
        <v>3006</v>
      </c>
      <c r="Q394" s="9">
        <f t="shared" si="114"/>
        <v>-3006</v>
      </c>
      <c r="S394" s="21" t="str">
        <f t="shared" si="115"/>
        <v>N.M.</v>
      </c>
      <c r="U394" s="9">
        <v>0</v>
      </c>
      <c r="W394" s="9">
        <v>6012</v>
      </c>
      <c r="Y394" s="9">
        <f t="shared" si="116"/>
        <v>-6012</v>
      </c>
      <c r="AA394" s="21" t="str">
        <f t="shared" si="117"/>
        <v>N.M.</v>
      </c>
      <c r="AC394" s="9">
        <v>6008</v>
      </c>
      <c r="AE394" s="9">
        <v>6012</v>
      </c>
      <c r="AG394" s="9">
        <f t="shared" si="118"/>
        <v>-4</v>
      </c>
      <c r="AI394" s="21">
        <f t="shared" si="119"/>
        <v>-0.0006653359946773121</v>
      </c>
    </row>
    <row r="395" spans="1:35" ht="12.75" outlineLevel="1">
      <c r="A395" s="1" t="s">
        <v>943</v>
      </c>
      <c r="B395" s="16" t="s">
        <v>944</v>
      </c>
      <c r="C395" s="1" t="s">
        <v>1312</v>
      </c>
      <c r="E395" s="5">
        <v>2225</v>
      </c>
      <c r="G395" s="5">
        <v>0</v>
      </c>
      <c r="I395" s="9">
        <f t="shared" si="112"/>
        <v>2225</v>
      </c>
      <c r="K395" s="21" t="str">
        <f t="shared" si="113"/>
        <v>N.M.</v>
      </c>
      <c r="M395" s="9">
        <v>6675</v>
      </c>
      <c r="O395" s="9">
        <v>0</v>
      </c>
      <c r="Q395" s="9">
        <f t="shared" si="114"/>
        <v>6675</v>
      </c>
      <c r="S395" s="21" t="str">
        <f t="shared" si="115"/>
        <v>N.M.</v>
      </c>
      <c r="U395" s="9">
        <v>13350</v>
      </c>
      <c r="W395" s="9">
        <v>0</v>
      </c>
      <c r="Y395" s="9">
        <f t="shared" si="116"/>
        <v>13350</v>
      </c>
      <c r="AA395" s="21" t="str">
        <f t="shared" si="117"/>
        <v>N.M.</v>
      </c>
      <c r="AC395" s="9">
        <v>13350</v>
      </c>
      <c r="AE395" s="9">
        <v>0</v>
      </c>
      <c r="AG395" s="9">
        <f t="shared" si="118"/>
        <v>13350</v>
      </c>
      <c r="AI395" s="21" t="str">
        <f t="shared" si="119"/>
        <v>N.M.</v>
      </c>
    </row>
    <row r="396" spans="1:68" s="16" customFormat="1" ht="12.75">
      <c r="A396" s="16" t="s">
        <v>38</v>
      </c>
      <c r="B396" s="114"/>
      <c r="C396" s="16" t="s">
        <v>39</v>
      </c>
      <c r="D396" s="9"/>
      <c r="E396" s="9">
        <v>1425083.28</v>
      </c>
      <c r="F396" s="9"/>
      <c r="G396" s="9">
        <v>1012384.9299999999</v>
      </c>
      <c r="H396" s="9"/>
      <c r="I396" s="9">
        <f aca="true" t="shared" si="120" ref="I396:I408">+E396-G396</f>
        <v>412698.3500000001</v>
      </c>
      <c r="J396" s="44" t="str">
        <f>IF((+E396-G396)=(I396),"  ",$AO$507)</f>
        <v>  </v>
      </c>
      <c r="K396" s="38">
        <f aca="true" t="shared" si="121" ref="K396:K408">IF(G396&lt;0,IF(I396=0,0,IF(OR(G396=0,E396=0),"N.M.",IF(ABS(I396/G396)&gt;=10,"N.M.",I396/(-G396)))),IF(I396=0,0,IF(OR(G396=0,E396=0),"N.M.",IF(ABS(I396/G396)&gt;=10,"N.M.",I396/G396))))</f>
        <v>0.4076496377716726</v>
      </c>
      <c r="L396" s="45"/>
      <c r="M396" s="5">
        <v>3417763.5100000002</v>
      </c>
      <c r="N396" s="9"/>
      <c r="O396" s="5">
        <v>3622914.613</v>
      </c>
      <c r="P396" s="9"/>
      <c r="Q396" s="9">
        <f aca="true" t="shared" si="122" ref="Q396:Q408">(+M396-O396)</f>
        <v>-205151.10299999965</v>
      </c>
      <c r="R396" s="44" t="str">
        <f>IF((+M396-O396)=(Q396),"  ",$AO$507)</f>
        <v>  </v>
      </c>
      <c r="S396" s="38">
        <f aca="true" t="shared" si="123" ref="S396:S408">IF(O396&lt;0,IF(Q396=0,0,IF(OR(O396=0,M396=0),"N.M.",IF(ABS(Q396/O396)&gt;=10,"N.M.",Q396/(-O396)))),IF(Q396=0,0,IF(OR(O396=0,M396=0),"N.M.",IF(ABS(Q396/O396)&gt;=10,"N.M.",Q396/O396))))</f>
        <v>-0.05662598347304733</v>
      </c>
      <c r="T396" s="45"/>
      <c r="U396" s="9">
        <v>6457649.350000001</v>
      </c>
      <c r="V396" s="9"/>
      <c r="W396" s="9">
        <v>5955345.360000001</v>
      </c>
      <c r="X396" s="9"/>
      <c r="Y396" s="9">
        <f aca="true" t="shared" si="124" ref="Y396:Y408">(+U396-W396)</f>
        <v>502303.9899999993</v>
      </c>
      <c r="Z396" s="44" t="str">
        <f>IF((+U396-W396)=(Y396),"  ",$AO$507)</f>
        <v>  </v>
      </c>
      <c r="AA396" s="38">
        <f aca="true" t="shared" si="125" ref="AA396:AA408">IF(W396&lt;0,IF(Y396=0,0,IF(OR(W396=0,U396=0),"N.M.",IF(ABS(Y396/W396)&gt;=10,"N.M.",Y396/(-W396)))),IF(Y396=0,0,IF(OR(W396=0,U396=0),"N.M.",IF(ABS(Y396/W396)&gt;=10,"N.M.",Y396/W396))))</f>
        <v>0.08434506475036725</v>
      </c>
      <c r="AB396" s="45"/>
      <c r="AC396" s="9">
        <v>12184866.089999998</v>
      </c>
      <c r="AD396" s="9"/>
      <c r="AE396" s="9">
        <v>11547109.338000001</v>
      </c>
      <c r="AF396" s="9"/>
      <c r="AG396" s="9">
        <f aca="true" t="shared" si="126" ref="AG396:AG408">(+AC396-AE396)</f>
        <v>637756.7519999966</v>
      </c>
      <c r="AH396" s="44" t="str">
        <f>IF((+AC396-AE396)=(AG396),"  ",$AO$507)</f>
        <v>  </v>
      </c>
      <c r="AI396" s="38">
        <f aca="true" t="shared" si="127" ref="AI396:AI408">IF(AE396&lt;0,IF(AG396=0,0,IF(OR(AE396=0,AC396=0),"N.M.",IF(ABS(AG396/AE396)&gt;=10,"N.M.",AG396/(-AE396)))),IF(AG396=0,0,IF(OR(AE396=0,AC396=0),"N.M.",IF(ABS(AG396/AE396)&gt;=10,"N.M.",AG396/AE396))))</f>
        <v>0.05523085763994837</v>
      </c>
      <c r="AJ396" s="9"/>
      <c r="AK396" s="9"/>
      <c r="AL396" s="9"/>
      <c r="AM396" s="9"/>
      <c r="AN396" s="9"/>
      <c r="AO396" s="9"/>
      <c r="AP396" s="115"/>
      <c r="AQ396" s="116"/>
      <c r="AR396" s="45"/>
      <c r="AS396" s="9"/>
      <c r="AT396" s="9"/>
      <c r="AU396" s="9"/>
      <c r="AV396" s="9"/>
      <c r="AW396" s="9"/>
      <c r="AX396" s="115"/>
      <c r="AY396" s="116"/>
      <c r="AZ396" s="45"/>
      <c r="BA396" s="9"/>
      <c r="BB396" s="9"/>
      <c r="BC396" s="9"/>
      <c r="BD396" s="115"/>
      <c r="BE396" s="116"/>
      <c r="BF396" s="45"/>
      <c r="BG396" s="9"/>
      <c r="BH396" s="86"/>
      <c r="BI396" s="9"/>
      <c r="BJ396" s="86"/>
      <c r="BK396" s="9"/>
      <c r="BL396" s="86"/>
      <c r="BM396" s="9"/>
      <c r="BN396" s="86"/>
      <c r="BO396" s="86"/>
      <c r="BP396" s="86"/>
    </row>
    <row r="397" spans="1:35" ht="12.75" outlineLevel="1">
      <c r="A397" s="1" t="s">
        <v>945</v>
      </c>
      <c r="B397" s="16" t="s">
        <v>946</v>
      </c>
      <c r="C397" s="1" t="s">
        <v>1313</v>
      </c>
      <c r="E397" s="5">
        <v>0</v>
      </c>
      <c r="G397" s="5">
        <v>0</v>
      </c>
      <c r="I397" s="9">
        <f t="shared" si="120"/>
        <v>0</v>
      </c>
      <c r="K397" s="21">
        <f t="shared" si="121"/>
        <v>0</v>
      </c>
      <c r="M397" s="9">
        <v>0</v>
      </c>
      <c r="O397" s="9">
        <v>0</v>
      </c>
      <c r="Q397" s="9">
        <f t="shared" si="122"/>
        <v>0</v>
      </c>
      <c r="S397" s="21">
        <f t="shared" si="123"/>
        <v>0</v>
      </c>
      <c r="U397" s="9">
        <v>0</v>
      </c>
      <c r="W397" s="9">
        <v>0</v>
      </c>
      <c r="Y397" s="9">
        <f t="shared" si="124"/>
        <v>0</v>
      </c>
      <c r="AA397" s="21">
        <f t="shared" si="125"/>
        <v>0</v>
      </c>
      <c r="AC397" s="9">
        <v>0</v>
      </c>
      <c r="AE397" s="9">
        <v>42254</v>
      </c>
      <c r="AG397" s="9">
        <f t="shared" si="126"/>
        <v>-42254</v>
      </c>
      <c r="AI397" s="21" t="str">
        <f t="shared" si="127"/>
        <v>N.M.</v>
      </c>
    </row>
    <row r="398" spans="1:35" ht="12.75" outlineLevel="1">
      <c r="A398" s="1" t="s">
        <v>947</v>
      </c>
      <c r="B398" s="16" t="s">
        <v>948</v>
      </c>
      <c r="C398" s="1" t="s">
        <v>1313</v>
      </c>
      <c r="E398" s="5">
        <v>0</v>
      </c>
      <c r="G398" s="5">
        <v>0</v>
      </c>
      <c r="I398" s="9">
        <f t="shared" si="120"/>
        <v>0</v>
      </c>
      <c r="K398" s="21">
        <f t="shared" si="121"/>
        <v>0</v>
      </c>
      <c r="M398" s="9">
        <v>0</v>
      </c>
      <c r="O398" s="9">
        <v>0</v>
      </c>
      <c r="Q398" s="9">
        <f t="shared" si="122"/>
        <v>0</v>
      </c>
      <c r="S398" s="21">
        <f t="shared" si="123"/>
        <v>0</v>
      </c>
      <c r="U398" s="9">
        <v>0</v>
      </c>
      <c r="W398" s="9">
        <v>0</v>
      </c>
      <c r="Y398" s="9">
        <f t="shared" si="124"/>
        <v>0</v>
      </c>
      <c r="AA398" s="21">
        <f t="shared" si="125"/>
        <v>0</v>
      </c>
      <c r="AC398" s="9">
        <v>0</v>
      </c>
      <c r="AE398" s="9">
        <v>-525794.1</v>
      </c>
      <c r="AG398" s="9">
        <f t="shared" si="126"/>
        <v>525794.1</v>
      </c>
      <c r="AI398" s="21" t="str">
        <f t="shared" si="127"/>
        <v>N.M.</v>
      </c>
    </row>
    <row r="399" spans="1:35" ht="12.75" outlineLevel="1">
      <c r="A399" s="1" t="s">
        <v>949</v>
      </c>
      <c r="B399" s="16" t="s">
        <v>950</v>
      </c>
      <c r="C399" s="1" t="s">
        <v>1313</v>
      </c>
      <c r="E399" s="5">
        <v>0</v>
      </c>
      <c r="G399" s="5">
        <v>0</v>
      </c>
      <c r="I399" s="9">
        <f t="shared" si="120"/>
        <v>0</v>
      </c>
      <c r="K399" s="21">
        <f t="shared" si="121"/>
        <v>0</v>
      </c>
      <c r="M399" s="9">
        <v>0</v>
      </c>
      <c r="O399" s="9">
        <v>0</v>
      </c>
      <c r="Q399" s="9">
        <f t="shared" si="122"/>
        <v>0</v>
      </c>
      <c r="S399" s="21">
        <f t="shared" si="123"/>
        <v>0</v>
      </c>
      <c r="U399" s="9">
        <v>0</v>
      </c>
      <c r="W399" s="9">
        <v>0</v>
      </c>
      <c r="Y399" s="9">
        <f t="shared" si="124"/>
        <v>0</v>
      </c>
      <c r="AA399" s="21">
        <f t="shared" si="125"/>
        <v>0</v>
      </c>
      <c r="AC399" s="9">
        <v>-546981.1</v>
      </c>
      <c r="AE399" s="9">
        <v>1198795.85</v>
      </c>
      <c r="AG399" s="9">
        <f t="shared" si="126"/>
        <v>-1745776.9500000002</v>
      </c>
      <c r="AI399" s="21">
        <f t="shared" si="127"/>
        <v>-1.456275436722608</v>
      </c>
    </row>
    <row r="400" spans="1:35" ht="12.75" outlineLevel="1">
      <c r="A400" s="1" t="s">
        <v>951</v>
      </c>
      <c r="B400" s="16" t="s">
        <v>952</v>
      </c>
      <c r="C400" s="1" t="s">
        <v>1313</v>
      </c>
      <c r="E400" s="5">
        <v>0</v>
      </c>
      <c r="G400" s="5">
        <v>379978.35000000003</v>
      </c>
      <c r="I400" s="9">
        <f t="shared" si="120"/>
        <v>-379978.35000000003</v>
      </c>
      <c r="K400" s="21" t="str">
        <f t="shared" si="121"/>
        <v>N.M.</v>
      </c>
      <c r="M400" s="9">
        <v>0</v>
      </c>
      <c r="O400" s="9">
        <v>508507.99</v>
      </c>
      <c r="Q400" s="9">
        <f t="shared" si="122"/>
        <v>-508507.99</v>
      </c>
      <c r="S400" s="21" t="str">
        <f t="shared" si="123"/>
        <v>N.M.</v>
      </c>
      <c r="U400" s="9">
        <v>0</v>
      </c>
      <c r="W400" s="9">
        <v>-63388.61</v>
      </c>
      <c r="Y400" s="9">
        <f t="shared" si="124"/>
        <v>63388.61</v>
      </c>
      <c r="AA400" s="21" t="str">
        <f t="shared" si="125"/>
        <v>N.M.</v>
      </c>
      <c r="AC400" s="9">
        <v>-3953054.49</v>
      </c>
      <c r="AE400" s="9">
        <v>-63388.61</v>
      </c>
      <c r="AG400" s="9">
        <f t="shared" si="126"/>
        <v>-3889665.8800000004</v>
      </c>
      <c r="AI400" s="21" t="str">
        <f t="shared" si="127"/>
        <v>N.M.</v>
      </c>
    </row>
    <row r="401" spans="1:35" ht="12.75" outlineLevel="1">
      <c r="A401" s="1" t="s">
        <v>953</v>
      </c>
      <c r="B401" s="16" t="s">
        <v>954</v>
      </c>
      <c r="C401" s="1" t="s">
        <v>1314</v>
      </c>
      <c r="E401" s="5">
        <v>-588070.75</v>
      </c>
      <c r="G401" s="5">
        <v>0</v>
      </c>
      <c r="I401" s="9">
        <f t="shared" si="120"/>
        <v>-588070.75</v>
      </c>
      <c r="K401" s="21" t="str">
        <f t="shared" si="121"/>
        <v>N.M.</v>
      </c>
      <c r="M401" s="9">
        <v>-881316.01</v>
      </c>
      <c r="O401" s="9">
        <v>0</v>
      </c>
      <c r="Q401" s="9">
        <f t="shared" si="122"/>
        <v>-881316.01</v>
      </c>
      <c r="S401" s="21" t="str">
        <f t="shared" si="123"/>
        <v>N.M.</v>
      </c>
      <c r="U401" s="9">
        <v>-243469.43</v>
      </c>
      <c r="W401" s="9">
        <v>0</v>
      </c>
      <c r="Y401" s="9">
        <f t="shared" si="124"/>
        <v>-243469.43</v>
      </c>
      <c r="AA401" s="21" t="str">
        <f t="shared" si="125"/>
        <v>N.M.</v>
      </c>
      <c r="AC401" s="9">
        <v>-243469.43</v>
      </c>
      <c r="AE401" s="9">
        <v>0</v>
      </c>
      <c r="AG401" s="9">
        <f t="shared" si="126"/>
        <v>-243469.43</v>
      </c>
      <c r="AI401" s="21" t="str">
        <f t="shared" si="127"/>
        <v>N.M.</v>
      </c>
    </row>
    <row r="402" spans="1:68" s="16" customFormat="1" ht="12.75">
      <c r="A402" s="16" t="s">
        <v>40</v>
      </c>
      <c r="B402" s="114"/>
      <c r="C402" s="16" t="s">
        <v>94</v>
      </c>
      <c r="D402" s="9"/>
      <c r="E402" s="9">
        <v>-588070.75</v>
      </c>
      <c r="F402" s="9"/>
      <c r="G402" s="9">
        <v>379978.35000000003</v>
      </c>
      <c r="H402" s="9"/>
      <c r="I402" s="9">
        <f t="shared" si="120"/>
        <v>-968049.1000000001</v>
      </c>
      <c r="J402" s="44" t="str">
        <f>IF((+E402-G402)=(I402),"  ",$AO$507)</f>
        <v>  </v>
      </c>
      <c r="K402" s="38">
        <f t="shared" si="121"/>
        <v>-2.5476427801741863</v>
      </c>
      <c r="L402" s="45"/>
      <c r="M402" s="5">
        <v>-881316.01</v>
      </c>
      <c r="N402" s="9"/>
      <c r="O402" s="5">
        <v>508507.99</v>
      </c>
      <c r="P402" s="9"/>
      <c r="Q402" s="9">
        <f t="shared" si="122"/>
        <v>-1389824</v>
      </c>
      <c r="R402" s="44" t="str">
        <f>IF((+M402-O402)=(Q402),"  ",$AO$507)</f>
        <v>  </v>
      </c>
      <c r="S402" s="38">
        <f t="shared" si="123"/>
        <v>-2.733140928621397</v>
      </c>
      <c r="T402" s="45"/>
      <c r="U402" s="9">
        <v>-243469.43</v>
      </c>
      <c r="V402" s="9"/>
      <c r="W402" s="9">
        <v>-63388.61</v>
      </c>
      <c r="X402" s="9"/>
      <c r="Y402" s="9">
        <f t="shared" si="124"/>
        <v>-180080.82</v>
      </c>
      <c r="Z402" s="44" t="str">
        <f>IF((+U402-W402)=(Y402),"  ",$AO$507)</f>
        <v>  </v>
      </c>
      <c r="AA402" s="38">
        <f t="shared" si="125"/>
        <v>-2.8409018591825883</v>
      </c>
      <c r="AB402" s="45"/>
      <c r="AC402" s="9">
        <v>-4743505.02</v>
      </c>
      <c r="AD402" s="9"/>
      <c r="AE402" s="9">
        <v>651867.1400000001</v>
      </c>
      <c r="AF402" s="9"/>
      <c r="AG402" s="9">
        <f t="shared" si="126"/>
        <v>-5395372.16</v>
      </c>
      <c r="AH402" s="44" t="str">
        <f>IF((+AC402-AE402)=(AG402),"  ",$AO$507)</f>
        <v>  </v>
      </c>
      <c r="AI402" s="38">
        <f t="shared" si="127"/>
        <v>-8.276797262706015</v>
      </c>
      <c r="AJ402" s="9"/>
      <c r="AK402" s="9"/>
      <c r="AL402" s="9"/>
      <c r="AM402" s="9"/>
      <c r="AN402" s="9"/>
      <c r="AO402" s="9"/>
      <c r="AP402" s="115"/>
      <c r="AQ402" s="116"/>
      <c r="AR402" s="45"/>
      <c r="AS402" s="9"/>
      <c r="AT402" s="9"/>
      <c r="AU402" s="9"/>
      <c r="AV402" s="9"/>
      <c r="AW402" s="9"/>
      <c r="AX402" s="115"/>
      <c r="AY402" s="116"/>
      <c r="AZ402" s="45"/>
      <c r="BA402" s="9"/>
      <c r="BB402" s="9"/>
      <c r="BC402" s="9"/>
      <c r="BD402" s="115"/>
      <c r="BE402" s="116"/>
      <c r="BF402" s="45"/>
      <c r="BG402" s="9"/>
      <c r="BH402" s="86"/>
      <c r="BI402" s="9"/>
      <c r="BJ402" s="86"/>
      <c r="BK402" s="9"/>
      <c r="BL402" s="86"/>
      <c r="BM402" s="9"/>
      <c r="BN402" s="86"/>
      <c r="BO402" s="86"/>
      <c r="BP402" s="86"/>
    </row>
    <row r="403" spans="1:35" ht="12.75" outlineLevel="1">
      <c r="A403" s="1" t="s">
        <v>955</v>
      </c>
      <c r="B403" s="16" t="s">
        <v>956</v>
      </c>
      <c r="C403" s="1" t="s">
        <v>1315</v>
      </c>
      <c r="E403" s="5">
        <v>-3879667.92</v>
      </c>
      <c r="G403" s="5">
        <v>3285079.57</v>
      </c>
      <c r="I403" s="9">
        <f t="shared" si="120"/>
        <v>-7164747.49</v>
      </c>
      <c r="K403" s="21">
        <f t="shared" si="121"/>
        <v>-2.18099663564618</v>
      </c>
      <c r="M403" s="9">
        <v>-5568195.16</v>
      </c>
      <c r="O403" s="9">
        <v>2702010.13</v>
      </c>
      <c r="Q403" s="9">
        <f t="shared" si="122"/>
        <v>-8270205.29</v>
      </c>
      <c r="S403" s="21">
        <f t="shared" si="123"/>
        <v>-3.0607602829379474</v>
      </c>
      <c r="U403" s="9">
        <v>-695529.58</v>
      </c>
      <c r="W403" s="9">
        <v>-3855898.91</v>
      </c>
      <c r="Y403" s="9">
        <f t="shared" si="124"/>
        <v>3160369.33</v>
      </c>
      <c r="AA403" s="21">
        <f t="shared" si="125"/>
        <v>0.8196193426658065</v>
      </c>
      <c r="AC403" s="9">
        <v>-32751797.88</v>
      </c>
      <c r="AE403" s="9">
        <v>-1972015.87</v>
      </c>
      <c r="AG403" s="9">
        <f t="shared" si="126"/>
        <v>-30779782.009999998</v>
      </c>
      <c r="AI403" s="21" t="str">
        <f t="shared" si="127"/>
        <v>N.M.</v>
      </c>
    </row>
    <row r="404" spans="1:35" ht="12.75" outlineLevel="1">
      <c r="A404" s="1" t="s">
        <v>957</v>
      </c>
      <c r="B404" s="16" t="s">
        <v>958</v>
      </c>
      <c r="C404" s="1" t="s">
        <v>1316</v>
      </c>
      <c r="E404" s="5">
        <v>3123340.26</v>
      </c>
      <c r="G404" s="5">
        <v>4216307.68</v>
      </c>
      <c r="I404" s="9">
        <f t="shared" si="120"/>
        <v>-1092967.42</v>
      </c>
      <c r="K404" s="21">
        <f t="shared" si="121"/>
        <v>-0.25922382875056216</v>
      </c>
      <c r="M404" s="9">
        <v>8987082.77</v>
      </c>
      <c r="O404" s="9">
        <v>11264259.9</v>
      </c>
      <c r="Q404" s="9">
        <f t="shared" si="122"/>
        <v>-2277177.130000001</v>
      </c>
      <c r="S404" s="21">
        <f t="shared" si="123"/>
        <v>-0.20215949829069557</v>
      </c>
      <c r="U404" s="9">
        <v>17464559.01</v>
      </c>
      <c r="W404" s="9">
        <v>29978263.12</v>
      </c>
      <c r="Y404" s="9">
        <f t="shared" si="124"/>
        <v>-12513704.11</v>
      </c>
      <c r="AA404" s="21">
        <f t="shared" si="125"/>
        <v>-0.41742592157220343</v>
      </c>
      <c r="AC404" s="9">
        <v>100613859.23</v>
      </c>
      <c r="AE404" s="9">
        <v>66539818.54000001</v>
      </c>
      <c r="AG404" s="9">
        <f t="shared" si="126"/>
        <v>34074040.69</v>
      </c>
      <c r="AI404" s="21">
        <f t="shared" si="127"/>
        <v>0.5120849656287625</v>
      </c>
    </row>
    <row r="405" spans="1:35" ht="12.75" outlineLevel="1">
      <c r="A405" s="1" t="s">
        <v>959</v>
      </c>
      <c r="B405" s="16" t="s">
        <v>960</v>
      </c>
      <c r="C405" s="1" t="s">
        <v>1317</v>
      </c>
      <c r="E405" s="5">
        <v>-2574518.59</v>
      </c>
      <c r="G405" s="5">
        <v>-5134133.79</v>
      </c>
      <c r="I405" s="9">
        <f t="shared" si="120"/>
        <v>2559615.2</v>
      </c>
      <c r="K405" s="21">
        <f t="shared" si="121"/>
        <v>0.4985485974256234</v>
      </c>
      <c r="M405" s="9">
        <v>-6987501.3</v>
      </c>
      <c r="O405" s="9">
        <v>-9663741.24</v>
      </c>
      <c r="Q405" s="9">
        <f t="shared" si="122"/>
        <v>2676239.9400000004</v>
      </c>
      <c r="S405" s="21">
        <f t="shared" si="123"/>
        <v>0.2769362168890193</v>
      </c>
      <c r="U405" s="9">
        <v>-14403335.91</v>
      </c>
      <c r="W405" s="9">
        <v>-17667884.74</v>
      </c>
      <c r="Y405" s="9">
        <f t="shared" si="124"/>
        <v>3264548.829999998</v>
      </c>
      <c r="AA405" s="21">
        <f t="shared" si="125"/>
        <v>0.1847730431820781</v>
      </c>
      <c r="AC405" s="9">
        <v>-58222678.18000001</v>
      </c>
      <c r="AE405" s="9">
        <v>-56674759.11</v>
      </c>
      <c r="AG405" s="9">
        <f t="shared" si="126"/>
        <v>-1547919.0700000077</v>
      </c>
      <c r="AI405" s="21">
        <f t="shared" si="127"/>
        <v>-0.02731231846959689</v>
      </c>
    </row>
    <row r="406" spans="1:35" ht="12.75" outlineLevel="1">
      <c r="A406" s="1" t="s">
        <v>961</v>
      </c>
      <c r="B406" s="16" t="s">
        <v>962</v>
      </c>
      <c r="C406" s="1" t="s">
        <v>1318</v>
      </c>
      <c r="E406" s="5">
        <v>-58687</v>
      </c>
      <c r="G406" s="5">
        <v>-68496</v>
      </c>
      <c r="I406" s="9">
        <f t="shared" si="120"/>
        <v>9809</v>
      </c>
      <c r="K406" s="21">
        <f t="shared" si="121"/>
        <v>0.14320544265358562</v>
      </c>
      <c r="M406" s="9">
        <v>-176061</v>
      </c>
      <c r="O406" s="9">
        <v>-205488</v>
      </c>
      <c r="Q406" s="9">
        <f t="shared" si="122"/>
        <v>29427</v>
      </c>
      <c r="S406" s="21">
        <f t="shared" si="123"/>
        <v>0.14320544265358562</v>
      </c>
      <c r="U406" s="9">
        <v>-352122</v>
      </c>
      <c r="W406" s="9">
        <v>-410976</v>
      </c>
      <c r="Y406" s="9">
        <f t="shared" si="124"/>
        <v>58854</v>
      </c>
      <c r="AA406" s="21">
        <f t="shared" si="125"/>
        <v>0.14320544265358562</v>
      </c>
      <c r="AC406" s="9">
        <v>-763102</v>
      </c>
      <c r="AE406" s="9">
        <v>-842678</v>
      </c>
      <c r="AG406" s="9">
        <f t="shared" si="126"/>
        <v>79576</v>
      </c>
      <c r="AI406" s="21">
        <f t="shared" si="127"/>
        <v>0.09443227424947608</v>
      </c>
    </row>
    <row r="407" spans="1:68" s="90" customFormat="1" ht="12.75">
      <c r="A407" s="90" t="s">
        <v>41</v>
      </c>
      <c r="B407" s="91"/>
      <c r="C407" s="77" t="s">
        <v>1319</v>
      </c>
      <c r="D407" s="105"/>
      <c r="E407" s="105">
        <v>-3389533.25</v>
      </c>
      <c r="F407" s="105"/>
      <c r="G407" s="105">
        <v>2298757.46</v>
      </c>
      <c r="H407" s="105"/>
      <c r="I407" s="9">
        <f t="shared" si="120"/>
        <v>-5688290.71</v>
      </c>
      <c r="J407" s="37" t="str">
        <f>IF((+E407-G407)=(I407),"  ",$AO$507)</f>
        <v>  </v>
      </c>
      <c r="K407" s="38">
        <f t="shared" si="121"/>
        <v>-2.4745066884959668</v>
      </c>
      <c r="L407" s="39"/>
      <c r="M407" s="5">
        <v>-3744674.6900000004</v>
      </c>
      <c r="N407" s="9"/>
      <c r="O407" s="5">
        <v>4097040.790000001</v>
      </c>
      <c r="P407" s="9"/>
      <c r="Q407" s="9">
        <f t="shared" si="122"/>
        <v>-7841715.480000001</v>
      </c>
      <c r="R407" s="37" t="str">
        <f>IF((+M407-O407)=(Q407),"  ",$AO$507)</f>
        <v>  </v>
      </c>
      <c r="S407" s="38">
        <f t="shared" si="123"/>
        <v>-1.9139949739187243</v>
      </c>
      <c r="T407" s="39"/>
      <c r="U407" s="9">
        <v>2013571.5200000014</v>
      </c>
      <c r="V407" s="9"/>
      <c r="W407" s="9">
        <v>8043503.4700000025</v>
      </c>
      <c r="X407" s="9"/>
      <c r="Y407" s="9">
        <f t="shared" si="124"/>
        <v>-6029931.950000001</v>
      </c>
      <c r="Z407" s="37" t="str">
        <f>IF((+U407-W407)=(Y407),"  ",$AO$507)</f>
        <v>  </v>
      </c>
      <c r="AA407" s="38">
        <f t="shared" si="125"/>
        <v>-0.7496648658746708</v>
      </c>
      <c r="AB407" s="39"/>
      <c r="AC407" s="9">
        <v>8876281.169999998</v>
      </c>
      <c r="AD407" s="9"/>
      <c r="AE407" s="9">
        <v>7050365.560000006</v>
      </c>
      <c r="AF407" s="9"/>
      <c r="AG407" s="9">
        <f t="shared" si="126"/>
        <v>1825915.609999992</v>
      </c>
      <c r="AH407" s="37" t="str">
        <f>IF((+AC407-AE407)=(AG407),"  ",$AO$507)</f>
        <v>  </v>
      </c>
      <c r="AI407" s="38">
        <f t="shared" si="127"/>
        <v>0.25898169314216246</v>
      </c>
      <c r="AJ407" s="105"/>
      <c r="AK407" s="105"/>
      <c r="AL407" s="105"/>
      <c r="AM407" s="105"/>
      <c r="AN407" s="105"/>
      <c r="AO407" s="105"/>
      <c r="AP407" s="106"/>
      <c r="AQ407" s="107"/>
      <c r="AR407" s="108"/>
      <c r="AS407" s="105"/>
      <c r="AT407" s="105"/>
      <c r="AU407" s="105"/>
      <c r="AV407" s="105"/>
      <c r="AW407" s="105"/>
      <c r="AX407" s="106"/>
      <c r="AY407" s="107"/>
      <c r="AZ407" s="108"/>
      <c r="BA407" s="105"/>
      <c r="BB407" s="105"/>
      <c r="BC407" s="105"/>
      <c r="BD407" s="106"/>
      <c r="BE407" s="107"/>
      <c r="BF407" s="108"/>
      <c r="BG407" s="105"/>
      <c r="BH407" s="109"/>
      <c r="BI407" s="105"/>
      <c r="BJ407" s="109"/>
      <c r="BK407" s="105"/>
      <c r="BL407" s="109"/>
      <c r="BM407" s="105"/>
      <c r="BN407" s="97"/>
      <c r="BO407" s="97"/>
      <c r="BP407" s="97"/>
    </row>
    <row r="408" spans="1:68" s="17" customFormat="1" ht="12.75">
      <c r="A408" s="17" t="s">
        <v>42</v>
      </c>
      <c r="B408" s="98"/>
      <c r="C408" s="17" t="s">
        <v>43</v>
      </c>
      <c r="D408" s="18"/>
      <c r="E408" s="18">
        <v>58602964.565</v>
      </c>
      <c r="F408" s="18"/>
      <c r="G408" s="18">
        <v>54491847.245999984</v>
      </c>
      <c r="H408" s="18"/>
      <c r="I408" s="18">
        <f t="shared" si="120"/>
        <v>4111117.319000013</v>
      </c>
      <c r="J408" s="37" t="str">
        <f>IF((+E408-G408)=(I408),"  ",$AO$507)</f>
        <v>  </v>
      </c>
      <c r="K408" s="40">
        <f t="shared" si="121"/>
        <v>0.0754446312021803</v>
      </c>
      <c r="L408" s="39"/>
      <c r="M408" s="8">
        <v>141586066.081</v>
      </c>
      <c r="N408" s="18"/>
      <c r="O408" s="8">
        <v>145806786.30500007</v>
      </c>
      <c r="P408" s="18"/>
      <c r="Q408" s="18">
        <f t="shared" si="122"/>
        <v>-4220720.2240000665</v>
      </c>
      <c r="R408" s="37" t="str">
        <f>IF((+M408-O408)=(Q408),"  ",$AO$507)</f>
        <v>  </v>
      </c>
      <c r="S408" s="40">
        <f t="shared" si="123"/>
        <v>-0.028947351018155786</v>
      </c>
      <c r="T408" s="39"/>
      <c r="U408" s="18">
        <v>304401024.4409999</v>
      </c>
      <c r="V408" s="18"/>
      <c r="W408" s="18">
        <v>314494193.8890001</v>
      </c>
      <c r="X408" s="18"/>
      <c r="Y408" s="18">
        <f t="shared" si="124"/>
        <v>-10093169.448000193</v>
      </c>
      <c r="Z408" s="37" t="str">
        <f>IF((+U408-W408)=(Y408),"  ",$AO$507)</f>
        <v>  </v>
      </c>
      <c r="AA408" s="40">
        <f t="shared" si="125"/>
        <v>-0.032093341130369324</v>
      </c>
      <c r="AB408" s="39"/>
      <c r="AC408" s="18">
        <v>586950114.5580001</v>
      </c>
      <c r="AD408" s="18"/>
      <c r="AE408" s="18">
        <v>653463569.5230005</v>
      </c>
      <c r="AF408" s="18"/>
      <c r="AG408" s="18">
        <f t="shared" si="126"/>
        <v>-66513454.96500039</v>
      </c>
      <c r="AH408" s="37" t="str">
        <f>IF((+AC408-AE408)=(AG408),"  ",$AO$507)</f>
        <v>  </v>
      </c>
      <c r="AI408" s="40">
        <f t="shared" si="127"/>
        <v>-0.10178601848233448</v>
      </c>
      <c r="AJ408" s="18"/>
      <c r="AK408" s="18"/>
      <c r="AL408" s="18"/>
      <c r="AM408" s="18"/>
      <c r="AN408" s="18"/>
      <c r="AO408" s="18"/>
      <c r="AP408" s="85"/>
      <c r="AQ408" s="117"/>
      <c r="AR408" s="39"/>
      <c r="AS408" s="18"/>
      <c r="AT408" s="18"/>
      <c r="AU408" s="18"/>
      <c r="AV408" s="18"/>
      <c r="AW408" s="18"/>
      <c r="AX408" s="85"/>
      <c r="AY408" s="117"/>
      <c r="AZ408" s="39"/>
      <c r="BA408" s="18"/>
      <c r="BB408" s="18"/>
      <c r="BC408" s="18"/>
      <c r="BD408" s="85"/>
      <c r="BE408" s="117"/>
      <c r="BF408" s="39"/>
      <c r="BG408" s="18"/>
      <c r="BH408" s="104"/>
      <c r="BI408" s="18"/>
      <c r="BJ408" s="104"/>
      <c r="BK408" s="18"/>
      <c r="BL408" s="104"/>
      <c r="BM408" s="18"/>
      <c r="BN408" s="104"/>
      <c r="BO408" s="104"/>
      <c r="BP408" s="104"/>
    </row>
    <row r="409" spans="5:53" ht="12.75">
      <c r="E409" s="41" t="str">
        <f>IF(ABS(E125+E153+E159+E312+E346+E352+E396+E402+E407-E408)&gt;$AO$503,$AO$506," ")</f>
        <v> </v>
      </c>
      <c r="F409" s="27"/>
      <c r="G409" s="41" t="str">
        <f>IF(ABS(G125+G153+G159+G312+G346+G352+G396+G402+G407-G408)&gt;$AO$503,$AO$506," ")</f>
        <v> </v>
      </c>
      <c r="H409" s="42"/>
      <c r="I409" s="41" t="str">
        <f>IF(ABS(I125+I153+I159+I312+I346+I352+I396+I402+I407-I408)&gt;$AO$503,$AO$506," ")</f>
        <v> </v>
      </c>
      <c r="M409" s="41" t="str">
        <f>IF(ABS(M125+M153+M159+M312+M346+M352+M396+M402+M407-M408)&gt;$AO$503,$AO$506," ")</f>
        <v> </v>
      </c>
      <c r="N409" s="42"/>
      <c r="O409" s="41" t="str">
        <f>IF(ABS(O125+O153+O159+O312+O346+O352+O396+O402+O407-O408)&gt;$AO$503,$AO$506," ")</f>
        <v> </v>
      </c>
      <c r="P409" s="28"/>
      <c r="Q409" s="41" t="str">
        <f>IF(ABS(Q125+Q153+Q159+Q312+Q346+Q352+Q396+Q402+Q407-Q408)&gt;$AO$503,$AO$506," ")</f>
        <v> </v>
      </c>
      <c r="U409" s="41" t="str">
        <f>IF(ABS(U125+U153+U159+U312+U346+U352+U396+U402+U407-U408)&gt;$AO$503,$AO$506," ")</f>
        <v> </v>
      </c>
      <c r="V409" s="28"/>
      <c r="W409" s="41" t="str">
        <f>IF(ABS(W125+W153+W159+W312+W346+W352+W396+W402+W407-W408)&gt;$AO$503,$AO$506," ")</f>
        <v> </v>
      </c>
      <c r="X409" s="28"/>
      <c r="Y409" s="41" t="str">
        <f>IF(ABS(Y125+Y153+Y159+Y312+Y346+Y352+Y396+Y402+Y407-Y408)&gt;$AO$503,$AO$506," ")</f>
        <v> </v>
      </c>
      <c r="AC409" s="41" t="str">
        <f>IF(ABS(AC125+AC153+AC159+AC312+AC346+AC352+AC396+AC402+AC407-AC408)&gt;$AO$503,$AO$506," ")</f>
        <v> </v>
      </c>
      <c r="AD409" s="28"/>
      <c r="AE409" s="41" t="str">
        <f>IF(ABS(AE125+AE153+AE159+AE312+AE346+AE352+AE396+AE402+AE407-AE408)&gt;$AO$503,$AO$506," ")</f>
        <v> </v>
      </c>
      <c r="AF409" s="42"/>
      <c r="AG409" s="41" t="str">
        <f>IF(ABS(AG125+AG153+AG159+AG312+AG346+AG352+AG396+AG402+AG407-AG408)&gt;$AO$503,$AO$506," ")</f>
        <v> </v>
      </c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</row>
    <row r="410" spans="1:53" ht="12.75">
      <c r="A410" s="76" t="s">
        <v>44</v>
      </c>
      <c r="C410" s="2" t="s">
        <v>45</v>
      </c>
      <c r="D410" s="8"/>
      <c r="E410" s="8">
        <v>-3008615.2559999973</v>
      </c>
      <c r="F410" s="8"/>
      <c r="G410" s="8">
        <v>3721219.684000002</v>
      </c>
      <c r="H410" s="18"/>
      <c r="I410" s="18">
        <f>(+E410-G410)</f>
        <v>-6729834.9399999995</v>
      </c>
      <c r="J410" s="37" t="str">
        <f>IF((+E410-G410)=(I410),"  ",$AO$507)</f>
        <v>  </v>
      </c>
      <c r="K410" s="40">
        <f>IF(G410&lt;0,IF(I410=0,0,IF(OR(G410=0,E410=0),"N.M.",IF(ABS(I410/G410)&gt;=10,"N.M.",I410/(-G410)))),IF(I410=0,0,IF(OR(G410=0,E410=0),"N.M.",IF(ABS(I410/G410)&gt;=10,"N.M.",I410/G410))))</f>
        <v>-1.8085024565832635</v>
      </c>
      <c r="L410" s="39"/>
      <c r="M410" s="8">
        <v>1973228.1250000016</v>
      </c>
      <c r="N410" s="18"/>
      <c r="O410" s="8">
        <v>13675184.384000015</v>
      </c>
      <c r="P410" s="18"/>
      <c r="Q410" s="18">
        <f>(+M410-O410)</f>
        <v>-11701956.259000013</v>
      </c>
      <c r="R410" s="37" t="str">
        <f>IF((+M410-O410)=(Q410),"  ",$AO$507)</f>
        <v>  </v>
      </c>
      <c r="S410" s="40">
        <f>IF(O410&lt;0,IF(Q410=0,0,IF(OR(O410=0,M410=0),"N.M.",IF(ABS(Q410/O410)&gt;=10,"N.M.",Q410/(-O410)))),IF(Q410=0,0,IF(OR(O410=0,M410=0),"N.M.",IF(ABS(Q410/O410)&gt;=10,"N.M.",Q410/O410))))</f>
        <v>-0.8557073842961356</v>
      </c>
      <c r="T410" s="39"/>
      <c r="U410" s="18">
        <v>20593310.805000093</v>
      </c>
      <c r="V410" s="18"/>
      <c r="W410" s="18">
        <v>30528004.49599997</v>
      </c>
      <c r="X410" s="18"/>
      <c r="Y410" s="18">
        <f>(+U410-W410)</f>
        <v>-9934693.690999877</v>
      </c>
      <c r="Z410" s="37" t="str">
        <f>IF((+U410-W410)=(Y410),"  ",$AO$507)</f>
        <v>  </v>
      </c>
      <c r="AA410" s="40">
        <f>IF(W410&lt;0,IF(Y410=0,0,IF(OR(W410=0,U410=0),"N.M.",IF(ABS(Y410/W410)&gt;=10,"N.M.",Y410/(-W410)))),IF(Y410=0,0,IF(OR(W410=0,U410=0),"N.M.",IF(ABS(Y410/W410)&gt;=10,"N.M.",Y410/W410))))</f>
        <v>-0.32542885966560975</v>
      </c>
      <c r="AB410" s="39"/>
      <c r="AC410" s="18">
        <v>46360516.2580001</v>
      </c>
      <c r="AD410" s="18"/>
      <c r="AE410" s="18">
        <v>54778043.312</v>
      </c>
      <c r="AF410" s="18"/>
      <c r="AG410" s="18">
        <f>(+AC410-AE410)</f>
        <v>-8417527.0539999</v>
      </c>
      <c r="AH410" s="37" t="str">
        <f>IF((+AC410-AE410)=(AG410),"  ",$AO$507)</f>
        <v>  </v>
      </c>
      <c r="AI410" s="40">
        <f>IF(AE410&lt;0,IF(AG410=0,0,IF(OR(AE410=0,AC410=0),"N.M.",IF(ABS(AG410/AE410)&gt;=10,"N.M.",AG410/(-AE410)))),IF(AG410=0,0,IF(OR(AE410=0,AC410=0),"N.M.",IF(ABS(AG410/AE410)&gt;=10,"N.M.",AG410/AE410))))</f>
        <v>-0.1536660775934636</v>
      </c>
      <c r="AJ410" s="39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</row>
    <row r="411" spans="3:53" ht="12.75">
      <c r="C411" s="2"/>
      <c r="D411" s="8"/>
      <c r="E411" s="41" t="str">
        <f>IF(ABS(E113-E408-E410)&gt;$AO$503,$AO$506," ")</f>
        <v> </v>
      </c>
      <c r="F411" s="27"/>
      <c r="G411" s="41" t="str">
        <f>IF(ABS(G113-G408-G410)&gt;$AO$503,$AO$506," ")</f>
        <v> </v>
      </c>
      <c r="H411" s="42"/>
      <c r="I411" s="41" t="str">
        <f>IF(ABS(I113-I408-I410)&gt;$AO$503,$AO$506," ")</f>
        <v> </v>
      </c>
      <c r="M411" s="41" t="str">
        <f>IF(ABS(M113-M408-M410)&gt;$AO$503,$AO$506," ")</f>
        <v> </v>
      </c>
      <c r="N411" s="42"/>
      <c r="O411" s="41" t="str">
        <f>IF(ABS(O113-O408-O410)&gt;$AO$503,$AO$506," ")</f>
        <v> </v>
      </c>
      <c r="P411" s="42"/>
      <c r="Q411" s="41" t="str">
        <f>IF(ABS(Q113-Q408-Q410)&gt;$AO$503,$AO$506," ")</f>
        <v> </v>
      </c>
      <c r="U411" s="41" t="str">
        <f>IF(ABS(U113-U408-U410)&gt;$AO$503,$AO$506," ")</f>
        <v> </v>
      </c>
      <c r="V411" s="28"/>
      <c r="W411" s="41" t="str">
        <f>IF(ABS(W113-W408-W410)&gt;$AO$503,$AO$506," ")</f>
        <v> </v>
      </c>
      <c r="X411" s="42"/>
      <c r="Y411" s="41" t="str">
        <f>IF(ABS(Y113-Y408-Y410)&gt;$AO$503,$AO$506," ")</f>
        <v> </v>
      </c>
      <c r="AC411" s="41" t="str">
        <f>IF(ABS(AC113-AC408-AC410)&gt;$AO$503,$AO$506," ")</f>
        <v> </v>
      </c>
      <c r="AD411" s="28"/>
      <c r="AE411" s="41" t="str">
        <f>IF(ABS(AE113-AE408-AE410)&gt;$AO$503,$AO$506," ")</f>
        <v> </v>
      </c>
      <c r="AF411" s="42"/>
      <c r="AG411" s="41" t="str">
        <f>IF(ABS(AG113-AG408-AG410)&gt;$AO$503,$AO$506," ")</f>
        <v> </v>
      </c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</row>
    <row r="412" spans="3:53" ht="13.5" customHeight="1">
      <c r="C412" s="2" t="s">
        <v>46</v>
      </c>
      <c r="D412" s="8"/>
      <c r="E412" s="31"/>
      <c r="F412" s="31"/>
      <c r="G412" s="31"/>
      <c r="H412" s="18"/>
      <c r="M412" s="5"/>
      <c r="N412" s="18"/>
      <c r="O412" s="5"/>
      <c r="P412" s="9"/>
      <c r="U412" s="31"/>
      <c r="V412" s="31"/>
      <c r="W412" s="31"/>
      <c r="AC412" s="31"/>
      <c r="AD412" s="31"/>
      <c r="AE412" s="31"/>
      <c r="AF412" s="18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</row>
    <row r="413" spans="1:35" ht="12.75" outlineLevel="1">
      <c r="A413" s="1" t="s">
        <v>963</v>
      </c>
      <c r="B413" s="16" t="s">
        <v>964</v>
      </c>
      <c r="C413" s="1" t="s">
        <v>1320</v>
      </c>
      <c r="E413" s="5">
        <v>4600</v>
      </c>
      <c r="G413" s="5">
        <v>4600</v>
      </c>
      <c r="I413" s="9">
        <f aca="true" t="shared" si="128" ref="I413:I439">+E413-G413</f>
        <v>0</v>
      </c>
      <c r="K413" s="21">
        <f aca="true" t="shared" si="129" ref="K413:K439">IF(G413&lt;0,IF(I413=0,0,IF(OR(G413=0,E413=0),"N.M.",IF(ABS(I413/G413)&gt;=10,"N.M.",I413/(-G413)))),IF(I413=0,0,IF(OR(G413=0,E413=0),"N.M.",IF(ABS(I413/G413)&gt;=10,"N.M.",I413/G413))))</f>
        <v>0</v>
      </c>
      <c r="M413" s="9">
        <v>13800</v>
      </c>
      <c r="O413" s="9">
        <v>18300</v>
      </c>
      <c r="Q413" s="9">
        <f aca="true" t="shared" si="130" ref="Q413:Q439">+M413-O413</f>
        <v>-4500</v>
      </c>
      <c r="S413" s="21">
        <f aca="true" t="shared" si="131" ref="S413:S439">IF(O413&lt;0,IF(Q413=0,0,IF(OR(O413=0,M413=0),"N.M.",IF(ABS(Q413/O413)&gt;=10,"N.M.",Q413/(-O413)))),IF(Q413=0,0,IF(OR(O413=0,M413=0),"N.M.",IF(ABS(Q413/O413)&gt;=10,"N.M.",Q413/O413))))</f>
        <v>-0.2459016393442623</v>
      </c>
      <c r="U413" s="9">
        <v>28600</v>
      </c>
      <c r="W413" s="9">
        <v>27825</v>
      </c>
      <c r="Y413" s="9">
        <f aca="true" t="shared" si="132" ref="Y413:Y439">+U413-W413</f>
        <v>775</v>
      </c>
      <c r="AA413" s="21">
        <f aca="true" t="shared" si="133" ref="AA413:AA439">IF(W413&lt;0,IF(Y413=0,0,IF(OR(W413=0,U413=0),"N.M.",IF(ABS(Y413/W413)&gt;=10,"N.M.",Y413/(-W413)))),IF(Y413=0,0,IF(OR(W413=0,U413=0),"N.M.",IF(ABS(Y413/W413)&gt;=10,"N.M.",Y413/W413))))</f>
        <v>0.027852650494159928</v>
      </c>
      <c r="AC413" s="9">
        <v>56200</v>
      </c>
      <c r="AE413" s="9">
        <v>53175</v>
      </c>
      <c r="AG413" s="9">
        <f aca="true" t="shared" si="134" ref="AG413:AG439">+AC413-AE413</f>
        <v>3025</v>
      </c>
      <c r="AI413" s="21">
        <f aca="true" t="shared" si="135" ref="AI413:AI439">IF(AE413&lt;0,IF(AG413=0,0,IF(OR(AE413=0,AC413=0),"N.M.",IF(ABS(AG413/AE413)&gt;=10,"N.M.",AG413/(-AE413)))),IF(AG413=0,0,IF(OR(AE413=0,AC413=0),"N.M.",IF(ABS(AG413/AE413)&gt;=10,"N.M.",AG413/AE413))))</f>
        <v>0.05688763516690174</v>
      </c>
    </row>
    <row r="414" spans="1:35" ht="12.75" outlineLevel="1">
      <c r="A414" s="1" t="s">
        <v>965</v>
      </c>
      <c r="B414" s="16" t="s">
        <v>966</v>
      </c>
      <c r="C414" s="1" t="s">
        <v>1321</v>
      </c>
      <c r="E414" s="5">
        <v>-555.8100000000001</v>
      </c>
      <c r="G414" s="5">
        <v>-555.8100000000001</v>
      </c>
      <c r="I414" s="9">
        <f t="shared" si="128"/>
        <v>0</v>
      </c>
      <c r="K414" s="21">
        <f t="shared" si="129"/>
        <v>0</v>
      </c>
      <c r="M414" s="9">
        <v>-1667.43</v>
      </c>
      <c r="O414" s="9">
        <v>-1667.43</v>
      </c>
      <c r="Q414" s="9">
        <f t="shared" si="130"/>
        <v>0</v>
      </c>
      <c r="S414" s="21">
        <f t="shared" si="131"/>
        <v>0</v>
      </c>
      <c r="U414" s="9">
        <v>-3334.86</v>
      </c>
      <c r="W414" s="9">
        <v>-3334.86</v>
      </c>
      <c r="Y414" s="9">
        <f t="shared" si="132"/>
        <v>0</v>
      </c>
      <c r="AA414" s="21">
        <f t="shared" si="133"/>
        <v>0</v>
      </c>
      <c r="AC414" s="9">
        <v>-6669.72</v>
      </c>
      <c r="AE414" s="9">
        <v>-6669.72</v>
      </c>
      <c r="AG414" s="9">
        <f t="shared" si="134"/>
        <v>0</v>
      </c>
      <c r="AI414" s="21">
        <f t="shared" si="135"/>
        <v>0</v>
      </c>
    </row>
    <row r="415" spans="1:35" ht="12.75" outlineLevel="1">
      <c r="A415" s="1" t="s">
        <v>967</v>
      </c>
      <c r="B415" s="16" t="s">
        <v>968</v>
      </c>
      <c r="C415" s="1" t="s">
        <v>1322</v>
      </c>
      <c r="E415" s="5">
        <v>2152.55</v>
      </c>
      <c r="G415" s="5">
        <v>2213.1</v>
      </c>
      <c r="I415" s="9">
        <f t="shared" si="128"/>
        <v>-60.54999999999973</v>
      </c>
      <c r="K415" s="21">
        <f t="shared" si="129"/>
        <v>-0.027359812028376364</v>
      </c>
      <c r="M415" s="9">
        <v>18540.37</v>
      </c>
      <c r="O415" s="9">
        <v>9071.6</v>
      </c>
      <c r="Q415" s="9">
        <f t="shared" si="130"/>
        <v>9468.769999999999</v>
      </c>
      <c r="S415" s="21">
        <f t="shared" si="131"/>
        <v>1.0437816923144758</v>
      </c>
      <c r="U415" s="9">
        <v>25441.84</v>
      </c>
      <c r="W415" s="9">
        <v>16496.74</v>
      </c>
      <c r="Y415" s="9">
        <f t="shared" si="132"/>
        <v>8945.099999999999</v>
      </c>
      <c r="AA415" s="21">
        <f t="shared" si="133"/>
        <v>0.542234405100644</v>
      </c>
      <c r="AC415" s="9">
        <v>43406.56</v>
      </c>
      <c r="AE415" s="9">
        <v>191488.13999999998</v>
      </c>
      <c r="AG415" s="9">
        <f t="shared" si="134"/>
        <v>-148081.58</v>
      </c>
      <c r="AI415" s="21">
        <f t="shared" si="135"/>
        <v>-0.7733198515584307</v>
      </c>
    </row>
    <row r="416" spans="1:35" ht="12.75" outlineLevel="1">
      <c r="A416" s="1" t="s">
        <v>969</v>
      </c>
      <c r="B416" s="16" t="s">
        <v>970</v>
      </c>
      <c r="C416" s="1" t="s">
        <v>1323</v>
      </c>
      <c r="E416" s="5">
        <v>1074.5</v>
      </c>
      <c r="G416" s="5">
        <v>11418.66</v>
      </c>
      <c r="I416" s="9">
        <f t="shared" si="128"/>
        <v>-10344.16</v>
      </c>
      <c r="K416" s="21">
        <f t="shared" si="129"/>
        <v>-0.9058996414640597</v>
      </c>
      <c r="M416" s="9">
        <v>1684.66</v>
      </c>
      <c r="O416" s="9">
        <v>12230.86</v>
      </c>
      <c r="Q416" s="9">
        <f t="shared" si="130"/>
        <v>-10546.2</v>
      </c>
      <c r="S416" s="21">
        <f t="shared" si="131"/>
        <v>-0.8622615253547176</v>
      </c>
      <c r="U416" s="9">
        <v>2158.91</v>
      </c>
      <c r="W416" s="9">
        <v>13695.720000000001</v>
      </c>
      <c r="Y416" s="9">
        <f t="shared" si="132"/>
        <v>-11536.810000000001</v>
      </c>
      <c r="AA416" s="21">
        <f t="shared" si="133"/>
        <v>-0.8423660822505133</v>
      </c>
      <c r="AC416" s="9">
        <v>12175.39</v>
      </c>
      <c r="AE416" s="9">
        <v>15836.050000000001</v>
      </c>
      <c r="AG416" s="9">
        <f t="shared" si="134"/>
        <v>-3660.6600000000017</v>
      </c>
      <c r="AI416" s="21">
        <f t="shared" si="135"/>
        <v>-0.23115991677217496</v>
      </c>
    </row>
    <row r="417" spans="1:35" ht="12.75" outlineLevel="1">
      <c r="A417" s="1" t="s">
        <v>971</v>
      </c>
      <c r="B417" s="16" t="s">
        <v>972</v>
      </c>
      <c r="C417" s="1" t="s">
        <v>1324</v>
      </c>
      <c r="E417" s="5">
        <v>58302.590000000004</v>
      </c>
      <c r="G417" s="5">
        <v>0</v>
      </c>
      <c r="I417" s="9">
        <f t="shared" si="128"/>
        <v>58302.590000000004</v>
      </c>
      <c r="K417" s="21" t="str">
        <f t="shared" si="129"/>
        <v>N.M.</v>
      </c>
      <c r="M417" s="9">
        <v>223767.58000000002</v>
      </c>
      <c r="O417" s="9">
        <v>-57.47</v>
      </c>
      <c r="Q417" s="9">
        <f t="shared" si="130"/>
        <v>223825.05000000002</v>
      </c>
      <c r="S417" s="21" t="str">
        <f t="shared" si="131"/>
        <v>N.M.</v>
      </c>
      <c r="U417" s="9">
        <v>441606.18</v>
      </c>
      <c r="W417" s="9">
        <v>-21668.04</v>
      </c>
      <c r="Y417" s="9">
        <f t="shared" si="132"/>
        <v>463274.22</v>
      </c>
      <c r="AA417" s="21" t="str">
        <f t="shared" si="133"/>
        <v>N.M.</v>
      </c>
      <c r="AC417" s="9">
        <v>854084.1799999999</v>
      </c>
      <c r="AE417" s="9">
        <v>313649.73000000004</v>
      </c>
      <c r="AG417" s="9">
        <f t="shared" si="134"/>
        <v>540434.45</v>
      </c>
      <c r="AI417" s="21">
        <f t="shared" si="135"/>
        <v>1.7230509013988307</v>
      </c>
    </row>
    <row r="418" spans="1:35" ht="12.75" outlineLevel="1">
      <c r="A418" s="1" t="s">
        <v>973</v>
      </c>
      <c r="B418" s="16" t="s">
        <v>974</v>
      </c>
      <c r="C418" s="1" t="s">
        <v>1325</v>
      </c>
      <c r="E418" s="5">
        <v>0</v>
      </c>
      <c r="G418" s="5">
        <v>0</v>
      </c>
      <c r="I418" s="9">
        <f t="shared" si="128"/>
        <v>0</v>
      </c>
      <c r="K418" s="21">
        <f t="shared" si="129"/>
        <v>0</v>
      </c>
      <c r="M418" s="9">
        <v>-105822.61</v>
      </c>
      <c r="O418" s="9">
        <v>0</v>
      </c>
      <c r="Q418" s="9">
        <f t="shared" si="130"/>
        <v>-105822.61</v>
      </c>
      <c r="S418" s="21" t="str">
        <f t="shared" si="131"/>
        <v>N.M.</v>
      </c>
      <c r="U418" s="9">
        <v>-105822.61</v>
      </c>
      <c r="W418" s="9">
        <v>0</v>
      </c>
      <c r="Y418" s="9">
        <f t="shared" si="132"/>
        <v>-105822.61</v>
      </c>
      <c r="AA418" s="21" t="str">
        <f t="shared" si="133"/>
        <v>N.M.</v>
      </c>
      <c r="AC418" s="9">
        <v>-105822.61</v>
      </c>
      <c r="AE418" s="9">
        <v>0</v>
      </c>
      <c r="AG418" s="9">
        <f t="shared" si="134"/>
        <v>-105822.61</v>
      </c>
      <c r="AI418" s="21" t="str">
        <f t="shared" si="135"/>
        <v>N.M.</v>
      </c>
    </row>
    <row r="419" spans="1:35" ht="12.75" outlineLevel="1">
      <c r="A419" s="1" t="s">
        <v>975</v>
      </c>
      <c r="B419" s="16" t="s">
        <v>976</v>
      </c>
      <c r="C419" s="1" t="s">
        <v>1326</v>
      </c>
      <c r="E419" s="5">
        <v>300</v>
      </c>
      <c r="G419" s="5">
        <v>1755</v>
      </c>
      <c r="I419" s="9">
        <f t="shared" si="128"/>
        <v>-1455</v>
      </c>
      <c r="K419" s="21">
        <f t="shared" si="129"/>
        <v>-0.8290598290598291</v>
      </c>
      <c r="M419" s="9">
        <v>900</v>
      </c>
      <c r="O419" s="9">
        <v>2545</v>
      </c>
      <c r="Q419" s="9">
        <f t="shared" si="130"/>
        <v>-1645</v>
      </c>
      <c r="S419" s="21">
        <f t="shared" si="131"/>
        <v>-0.6463654223968566</v>
      </c>
      <c r="U419" s="9">
        <v>31343.45</v>
      </c>
      <c r="W419" s="9">
        <v>31713.45</v>
      </c>
      <c r="Y419" s="9">
        <f t="shared" si="132"/>
        <v>-370</v>
      </c>
      <c r="AA419" s="21">
        <f t="shared" si="133"/>
        <v>-0.011666974107200573</v>
      </c>
      <c r="AC419" s="9">
        <v>61726.9</v>
      </c>
      <c r="AE419" s="9">
        <v>65071.899999999994</v>
      </c>
      <c r="AG419" s="9">
        <f t="shared" si="134"/>
        <v>-3344.9999999999927</v>
      </c>
      <c r="AI419" s="21">
        <f t="shared" si="135"/>
        <v>-0.051404676980386206</v>
      </c>
    </row>
    <row r="420" spans="1:35" ht="12.75" outlineLevel="1">
      <c r="A420" s="1" t="s">
        <v>977</v>
      </c>
      <c r="B420" s="16" t="s">
        <v>978</v>
      </c>
      <c r="C420" s="1" t="s">
        <v>1327</v>
      </c>
      <c r="E420" s="5">
        <v>34091.99</v>
      </c>
      <c r="G420" s="5">
        <v>0</v>
      </c>
      <c r="I420" s="9">
        <f t="shared" si="128"/>
        <v>34091.99</v>
      </c>
      <c r="K420" s="21" t="str">
        <f t="shared" si="129"/>
        <v>N.M.</v>
      </c>
      <c r="M420" s="9">
        <v>34091.99</v>
      </c>
      <c r="O420" s="9">
        <v>10294.76</v>
      </c>
      <c r="Q420" s="9">
        <f t="shared" si="130"/>
        <v>23797.229999999996</v>
      </c>
      <c r="S420" s="21">
        <f t="shared" si="131"/>
        <v>2.3115866712774262</v>
      </c>
      <c r="U420" s="9">
        <v>34091.99</v>
      </c>
      <c r="W420" s="9">
        <v>13674.01</v>
      </c>
      <c r="Y420" s="9">
        <f t="shared" si="132"/>
        <v>20417.979999999996</v>
      </c>
      <c r="AA420" s="21">
        <f t="shared" si="133"/>
        <v>1.493196216764504</v>
      </c>
      <c r="AC420" s="9">
        <v>94883.97</v>
      </c>
      <c r="AE420" s="9">
        <v>107125.31</v>
      </c>
      <c r="AG420" s="9">
        <f t="shared" si="134"/>
        <v>-12241.339999999997</v>
      </c>
      <c r="AI420" s="21">
        <f t="shared" si="135"/>
        <v>-0.11427122124547408</v>
      </c>
    </row>
    <row r="421" spans="1:35" ht="12.75" outlineLevel="1">
      <c r="A421" s="1" t="s">
        <v>979</v>
      </c>
      <c r="B421" s="16" t="s">
        <v>980</v>
      </c>
      <c r="C421" s="1" t="s">
        <v>1328</v>
      </c>
      <c r="E421" s="5">
        <v>2058.17</v>
      </c>
      <c r="G421" s="5">
        <v>2093.34</v>
      </c>
      <c r="I421" s="9">
        <f t="shared" si="128"/>
        <v>-35.17000000000007</v>
      </c>
      <c r="K421" s="21">
        <f t="shared" si="129"/>
        <v>-0.016800901907955742</v>
      </c>
      <c r="M421" s="9">
        <v>6340.4400000000005</v>
      </c>
      <c r="O421" s="9">
        <v>6358.43</v>
      </c>
      <c r="Q421" s="9">
        <f t="shared" si="130"/>
        <v>-17.98999999999978</v>
      </c>
      <c r="S421" s="21">
        <f t="shared" si="131"/>
        <v>-0.0028293147836808428</v>
      </c>
      <c r="U421" s="9">
        <v>12628.95</v>
      </c>
      <c r="W421" s="9">
        <v>12838.67</v>
      </c>
      <c r="Y421" s="9">
        <f t="shared" si="132"/>
        <v>-209.71999999999935</v>
      </c>
      <c r="AA421" s="21">
        <f t="shared" si="133"/>
        <v>-0.016335025356987862</v>
      </c>
      <c r="AC421" s="9">
        <v>25193.980000000003</v>
      </c>
      <c r="AE421" s="9">
        <v>25546.16</v>
      </c>
      <c r="AG421" s="9">
        <f t="shared" si="134"/>
        <v>-352.17999999999665</v>
      </c>
      <c r="AI421" s="21">
        <f t="shared" si="135"/>
        <v>-0.01378602498379391</v>
      </c>
    </row>
    <row r="422" spans="1:35" ht="12.75" outlineLevel="1">
      <c r="A422" s="1" t="s">
        <v>981</v>
      </c>
      <c r="B422" s="16" t="s">
        <v>982</v>
      </c>
      <c r="C422" s="1" t="s">
        <v>1329</v>
      </c>
      <c r="E422" s="5">
        <v>-17.31</v>
      </c>
      <c r="G422" s="5">
        <v>0.17</v>
      </c>
      <c r="I422" s="9">
        <f t="shared" si="128"/>
        <v>-17.48</v>
      </c>
      <c r="K422" s="21" t="str">
        <f t="shared" si="129"/>
        <v>N.M.</v>
      </c>
      <c r="M422" s="9">
        <v>-17.31</v>
      </c>
      <c r="O422" s="9">
        <v>0.17</v>
      </c>
      <c r="Q422" s="9">
        <f t="shared" si="130"/>
        <v>-17.48</v>
      </c>
      <c r="S422" s="21" t="str">
        <f t="shared" si="131"/>
        <v>N.M.</v>
      </c>
      <c r="U422" s="9">
        <v>-17.080000000000002</v>
      </c>
      <c r="W422" s="9">
        <v>1.31</v>
      </c>
      <c r="Y422" s="9">
        <f t="shared" si="132"/>
        <v>-18.39</v>
      </c>
      <c r="AA422" s="21" t="str">
        <f t="shared" si="133"/>
        <v>N.M.</v>
      </c>
      <c r="AC422" s="9">
        <v>-506</v>
      </c>
      <c r="AE422" s="9">
        <v>1.86</v>
      </c>
      <c r="AG422" s="9">
        <f t="shared" si="134"/>
        <v>-507.86</v>
      </c>
      <c r="AI422" s="21" t="str">
        <f t="shared" si="135"/>
        <v>N.M.</v>
      </c>
    </row>
    <row r="423" spans="1:35" ht="12.75" outlineLevel="1">
      <c r="A423" s="1" t="s">
        <v>983</v>
      </c>
      <c r="B423" s="16" t="s">
        <v>984</v>
      </c>
      <c r="C423" s="1" t="s">
        <v>1330</v>
      </c>
      <c r="E423" s="5">
        <v>-29173</v>
      </c>
      <c r="G423" s="5">
        <v>29190</v>
      </c>
      <c r="I423" s="9">
        <f t="shared" si="128"/>
        <v>-58363</v>
      </c>
      <c r="K423" s="21">
        <f t="shared" si="129"/>
        <v>-1.9994176087701268</v>
      </c>
      <c r="M423" s="9">
        <v>-81275</v>
      </c>
      <c r="O423" s="9">
        <v>-60212</v>
      </c>
      <c r="Q423" s="9">
        <f t="shared" si="130"/>
        <v>-21063</v>
      </c>
      <c r="S423" s="21">
        <f t="shared" si="131"/>
        <v>-0.34981399056666446</v>
      </c>
      <c r="U423" s="9">
        <v>895277</v>
      </c>
      <c r="W423" s="9">
        <v>1986324</v>
      </c>
      <c r="Y423" s="9">
        <f t="shared" si="132"/>
        <v>-1091047</v>
      </c>
      <c r="AA423" s="21">
        <f t="shared" si="133"/>
        <v>-0.5492794730366244</v>
      </c>
      <c r="AC423" s="9">
        <v>1170764</v>
      </c>
      <c r="AE423" s="9">
        <v>12699591</v>
      </c>
      <c r="AG423" s="9">
        <f t="shared" si="134"/>
        <v>-11528827</v>
      </c>
      <c r="AI423" s="21">
        <f t="shared" si="135"/>
        <v>-0.9078108893428143</v>
      </c>
    </row>
    <row r="424" spans="1:35" ht="12.75" outlineLevel="1">
      <c r="A424" s="1" t="s">
        <v>985</v>
      </c>
      <c r="B424" s="16" t="s">
        <v>986</v>
      </c>
      <c r="C424" s="1" t="s">
        <v>1331</v>
      </c>
      <c r="E424" s="5">
        <v>67095</v>
      </c>
      <c r="G424" s="5">
        <v>7700</v>
      </c>
      <c r="I424" s="9">
        <f t="shared" si="128"/>
        <v>59395</v>
      </c>
      <c r="K424" s="21">
        <f t="shared" si="129"/>
        <v>7.713636363636364</v>
      </c>
      <c r="M424" s="9">
        <v>206614</v>
      </c>
      <c r="O424" s="9">
        <v>173060</v>
      </c>
      <c r="Q424" s="9">
        <f t="shared" si="130"/>
        <v>33554</v>
      </c>
      <c r="S424" s="21">
        <f t="shared" si="131"/>
        <v>0.1938865133479718</v>
      </c>
      <c r="U424" s="9">
        <v>-600790</v>
      </c>
      <c r="W424" s="9">
        <v>-1667455</v>
      </c>
      <c r="Y424" s="9">
        <f t="shared" si="132"/>
        <v>1066665</v>
      </c>
      <c r="AA424" s="21">
        <f t="shared" si="133"/>
        <v>0.6396964235916411</v>
      </c>
      <c r="AC424" s="9">
        <v>-626996</v>
      </c>
      <c r="AE424" s="9">
        <v>-11977447</v>
      </c>
      <c r="AG424" s="9">
        <f t="shared" si="134"/>
        <v>11350451</v>
      </c>
      <c r="AI424" s="21">
        <f t="shared" si="135"/>
        <v>0.9476519495348216</v>
      </c>
    </row>
    <row r="425" spans="1:35" ht="12.75" outlineLevel="1">
      <c r="A425" s="1" t="s">
        <v>987</v>
      </c>
      <c r="B425" s="16" t="s">
        <v>988</v>
      </c>
      <c r="C425" s="1" t="s">
        <v>1332</v>
      </c>
      <c r="E425" s="5">
        <v>-18147.600000000002</v>
      </c>
      <c r="G425" s="5">
        <v>15938.31</v>
      </c>
      <c r="I425" s="9">
        <f t="shared" si="128"/>
        <v>-34085.91</v>
      </c>
      <c r="K425" s="21">
        <f t="shared" si="129"/>
        <v>-2.138615072739833</v>
      </c>
      <c r="M425" s="9">
        <v>-46175.68</v>
      </c>
      <c r="O425" s="9">
        <v>55626.57</v>
      </c>
      <c r="Q425" s="9">
        <f t="shared" si="130"/>
        <v>-101802.25</v>
      </c>
      <c r="S425" s="21">
        <f t="shared" si="131"/>
        <v>-1.8301011548977404</v>
      </c>
      <c r="U425" s="9">
        <v>-266499.4</v>
      </c>
      <c r="W425" s="9">
        <v>-129275.64</v>
      </c>
      <c r="Y425" s="9">
        <f t="shared" si="132"/>
        <v>-137223.76</v>
      </c>
      <c r="AA425" s="21">
        <f t="shared" si="133"/>
        <v>-1.0614819621082519</v>
      </c>
      <c r="AC425" s="9">
        <v>-252926.93000000002</v>
      </c>
      <c r="AE425" s="9">
        <v>-2446472.8600000003</v>
      </c>
      <c r="AG425" s="9">
        <f t="shared" si="134"/>
        <v>2193545.93</v>
      </c>
      <c r="AI425" s="21">
        <f t="shared" si="135"/>
        <v>0.8966156812383359</v>
      </c>
    </row>
    <row r="426" spans="1:35" ht="12.75" outlineLevel="1">
      <c r="A426" s="1" t="s">
        <v>989</v>
      </c>
      <c r="B426" s="16" t="s">
        <v>990</v>
      </c>
      <c r="C426" s="1" t="s">
        <v>1333</v>
      </c>
      <c r="E426" s="5">
        <v>-19774.4</v>
      </c>
      <c r="G426" s="5">
        <v>-52828.31</v>
      </c>
      <c r="I426" s="9">
        <f t="shared" si="128"/>
        <v>33053.909999999996</v>
      </c>
      <c r="K426" s="21">
        <f t="shared" si="129"/>
        <v>0.6256855462535144</v>
      </c>
      <c r="M426" s="9">
        <v>-79163.32</v>
      </c>
      <c r="O426" s="9">
        <v>-168474.57</v>
      </c>
      <c r="Q426" s="9">
        <f t="shared" si="130"/>
        <v>89311.25</v>
      </c>
      <c r="S426" s="21">
        <f t="shared" si="131"/>
        <v>0.5301170971975177</v>
      </c>
      <c r="U426" s="9">
        <v>-27987.600000000002</v>
      </c>
      <c r="W426" s="9">
        <v>-189593.36000000002</v>
      </c>
      <c r="Y426" s="9">
        <f t="shared" si="132"/>
        <v>161605.76</v>
      </c>
      <c r="AA426" s="21">
        <f t="shared" si="133"/>
        <v>0.852380906166756</v>
      </c>
      <c r="AC426" s="9">
        <v>-290841.07</v>
      </c>
      <c r="AE426" s="9">
        <v>1724328.8599999999</v>
      </c>
      <c r="AG426" s="9">
        <f t="shared" si="134"/>
        <v>-2015169.93</v>
      </c>
      <c r="AI426" s="21">
        <f t="shared" si="135"/>
        <v>-1.1686691423815756</v>
      </c>
    </row>
    <row r="427" spans="1:35" ht="12.75" outlineLevel="1">
      <c r="A427" s="1" t="s">
        <v>991</v>
      </c>
      <c r="B427" s="16" t="s">
        <v>992</v>
      </c>
      <c r="C427" s="1" t="s">
        <v>1334</v>
      </c>
      <c r="E427" s="5">
        <v>402898.68</v>
      </c>
      <c r="G427" s="5">
        <v>313495.96</v>
      </c>
      <c r="I427" s="9">
        <f t="shared" si="128"/>
        <v>89402.71999999997</v>
      </c>
      <c r="K427" s="21">
        <f t="shared" si="129"/>
        <v>0.28517981539538806</v>
      </c>
      <c r="M427" s="9">
        <v>1203824.42</v>
      </c>
      <c r="O427" s="9">
        <v>938238.4400000001</v>
      </c>
      <c r="Q427" s="9">
        <f t="shared" si="130"/>
        <v>265585.97999999986</v>
      </c>
      <c r="S427" s="21">
        <f t="shared" si="131"/>
        <v>0.2830687474284254</v>
      </c>
      <c r="U427" s="9">
        <v>2447641.87</v>
      </c>
      <c r="W427" s="9">
        <v>1909127.74</v>
      </c>
      <c r="Y427" s="9">
        <f t="shared" si="132"/>
        <v>538514.1300000001</v>
      </c>
      <c r="AA427" s="21">
        <f t="shared" si="133"/>
        <v>0.2820733881327397</v>
      </c>
      <c r="AC427" s="9">
        <v>4994555.01</v>
      </c>
      <c r="AE427" s="9">
        <v>3883183.9299999997</v>
      </c>
      <c r="AG427" s="9">
        <f t="shared" si="134"/>
        <v>1111371.08</v>
      </c>
      <c r="AI427" s="21">
        <f t="shared" si="135"/>
        <v>0.28620098868198607</v>
      </c>
    </row>
    <row r="428" spans="1:35" ht="12.75" outlineLevel="1">
      <c r="A428" s="1" t="s">
        <v>993</v>
      </c>
      <c r="B428" s="16" t="s">
        <v>994</v>
      </c>
      <c r="C428" s="1" t="s">
        <v>1335</v>
      </c>
      <c r="E428" s="5">
        <v>-375568.25</v>
      </c>
      <c r="G428" s="5">
        <v>-301406.8</v>
      </c>
      <c r="I428" s="9">
        <f t="shared" si="128"/>
        <v>-74161.45000000001</v>
      </c>
      <c r="K428" s="21">
        <f t="shared" si="129"/>
        <v>-0.24605101809249166</v>
      </c>
      <c r="M428" s="9">
        <v>-1121285.28</v>
      </c>
      <c r="O428" s="9">
        <v>-908719.3300000001</v>
      </c>
      <c r="Q428" s="9">
        <f t="shared" si="130"/>
        <v>-212565.94999999995</v>
      </c>
      <c r="S428" s="21">
        <f t="shared" si="131"/>
        <v>-0.23391815600533108</v>
      </c>
      <c r="U428" s="9">
        <v>-2239982.25</v>
      </c>
      <c r="W428" s="9">
        <v>-1809748.19</v>
      </c>
      <c r="Y428" s="9">
        <f t="shared" si="132"/>
        <v>-430234.06000000006</v>
      </c>
      <c r="AA428" s="21">
        <f t="shared" si="133"/>
        <v>-0.23773144925758985</v>
      </c>
      <c r="AC428" s="9">
        <v>-4112584.9</v>
      </c>
      <c r="AE428" s="9">
        <v>-4465117.9</v>
      </c>
      <c r="AG428" s="9">
        <f t="shared" si="134"/>
        <v>352533.00000000047</v>
      </c>
      <c r="AI428" s="21">
        <f t="shared" si="135"/>
        <v>0.07895267446353442</v>
      </c>
    </row>
    <row r="429" spans="1:35" ht="12.75" outlineLevel="1">
      <c r="A429" s="1" t="s">
        <v>995</v>
      </c>
      <c r="B429" s="16" t="s">
        <v>996</v>
      </c>
      <c r="C429" s="1" t="s">
        <v>1336</v>
      </c>
      <c r="E429" s="5">
        <v>-53801.03</v>
      </c>
      <c r="G429" s="5">
        <v>-38781.03</v>
      </c>
      <c r="I429" s="9">
        <f t="shared" si="128"/>
        <v>-15020</v>
      </c>
      <c r="K429" s="21">
        <f t="shared" si="129"/>
        <v>-0.38730276116957185</v>
      </c>
      <c r="M429" s="9">
        <v>-99096.93400000001</v>
      </c>
      <c r="O429" s="9">
        <v>-5924.55</v>
      </c>
      <c r="Q429" s="9">
        <f t="shared" si="130"/>
        <v>-93172.384</v>
      </c>
      <c r="S429" s="21" t="str">
        <f t="shared" si="131"/>
        <v>N.M.</v>
      </c>
      <c r="U429" s="9">
        <v>-495984.728</v>
      </c>
      <c r="W429" s="9">
        <v>-566255.4</v>
      </c>
      <c r="Y429" s="9">
        <f t="shared" si="132"/>
        <v>70270.67200000002</v>
      </c>
      <c r="AA429" s="21">
        <f t="shared" si="133"/>
        <v>0.12409713355492949</v>
      </c>
      <c r="AC429" s="9">
        <v>-584034.3200000001</v>
      </c>
      <c r="AE429" s="9">
        <v>-2742136.21</v>
      </c>
      <c r="AG429" s="9">
        <f t="shared" si="134"/>
        <v>2158101.8899999997</v>
      </c>
      <c r="AI429" s="21">
        <f t="shared" si="135"/>
        <v>0.7870148397916381</v>
      </c>
    </row>
    <row r="430" spans="1:35" ht="12.75" outlineLevel="1">
      <c r="A430" s="1" t="s">
        <v>997</v>
      </c>
      <c r="B430" s="16" t="s">
        <v>998</v>
      </c>
      <c r="C430" s="1" t="s">
        <v>1337</v>
      </c>
      <c r="E430" s="5">
        <v>83.83</v>
      </c>
      <c r="G430" s="5">
        <v>-53.81</v>
      </c>
      <c r="I430" s="9">
        <f t="shared" si="128"/>
        <v>137.64</v>
      </c>
      <c r="K430" s="21">
        <f t="shared" si="129"/>
        <v>2.5578888682401035</v>
      </c>
      <c r="M430" s="9">
        <v>-982.38</v>
      </c>
      <c r="O430" s="9">
        <v>478.14</v>
      </c>
      <c r="Q430" s="9">
        <f t="shared" si="130"/>
        <v>-1460.52</v>
      </c>
      <c r="S430" s="21">
        <f t="shared" si="131"/>
        <v>-3.054586522775756</v>
      </c>
      <c r="U430" s="9">
        <v>275.31</v>
      </c>
      <c r="W430" s="9">
        <v>2334.1</v>
      </c>
      <c r="Y430" s="9">
        <f t="shared" si="132"/>
        <v>-2058.79</v>
      </c>
      <c r="AA430" s="21">
        <f t="shared" si="133"/>
        <v>-0.8820487554089371</v>
      </c>
      <c r="AC430" s="9">
        <v>108.44</v>
      </c>
      <c r="AE430" s="9">
        <v>2160.19</v>
      </c>
      <c r="AG430" s="9">
        <f t="shared" si="134"/>
        <v>-2051.75</v>
      </c>
      <c r="AI430" s="21">
        <f t="shared" si="135"/>
        <v>-0.9498007119744096</v>
      </c>
    </row>
    <row r="431" spans="1:35" ht="12.75" outlineLevel="1">
      <c r="A431" s="1" t="s">
        <v>999</v>
      </c>
      <c r="B431" s="16" t="s">
        <v>1000</v>
      </c>
      <c r="C431" s="1" t="s">
        <v>1338</v>
      </c>
      <c r="E431" s="5">
        <v>0</v>
      </c>
      <c r="G431" s="5">
        <v>0</v>
      </c>
      <c r="I431" s="9">
        <f t="shared" si="128"/>
        <v>0</v>
      </c>
      <c r="K431" s="21">
        <f t="shared" si="129"/>
        <v>0</v>
      </c>
      <c r="M431" s="9">
        <v>0</v>
      </c>
      <c r="O431" s="9">
        <v>0</v>
      </c>
      <c r="Q431" s="9">
        <f t="shared" si="130"/>
        <v>0</v>
      </c>
      <c r="S431" s="21">
        <f t="shared" si="131"/>
        <v>0</v>
      </c>
      <c r="U431" s="9">
        <v>0</v>
      </c>
      <c r="W431" s="9">
        <v>0</v>
      </c>
      <c r="Y431" s="9">
        <f t="shared" si="132"/>
        <v>0</v>
      </c>
      <c r="AA431" s="21">
        <f t="shared" si="133"/>
        <v>0</v>
      </c>
      <c r="AC431" s="9">
        <v>0</v>
      </c>
      <c r="AE431" s="9">
        <v>-507.65000000000003</v>
      </c>
      <c r="AG431" s="9">
        <f t="shared" si="134"/>
        <v>507.65000000000003</v>
      </c>
      <c r="AI431" s="21" t="str">
        <f t="shared" si="135"/>
        <v>N.M.</v>
      </c>
    </row>
    <row r="432" spans="1:35" ht="12.75" outlineLevel="1">
      <c r="A432" s="1" t="s">
        <v>1001</v>
      </c>
      <c r="B432" s="16" t="s">
        <v>1002</v>
      </c>
      <c r="C432" s="1" t="s">
        <v>1339</v>
      </c>
      <c r="E432" s="5">
        <v>12266.04</v>
      </c>
      <c r="G432" s="5">
        <v>13388.52</v>
      </c>
      <c r="I432" s="9">
        <f t="shared" si="128"/>
        <v>-1122.4799999999996</v>
      </c>
      <c r="K432" s="21">
        <f t="shared" si="129"/>
        <v>-0.08383899041865714</v>
      </c>
      <c r="M432" s="9">
        <v>37087.88</v>
      </c>
      <c r="O432" s="9">
        <v>40434.4</v>
      </c>
      <c r="Q432" s="9">
        <f t="shared" si="130"/>
        <v>-3346.520000000004</v>
      </c>
      <c r="S432" s="21">
        <f t="shared" si="131"/>
        <v>-0.0827641809944009</v>
      </c>
      <c r="U432" s="9">
        <v>75036.03</v>
      </c>
      <c r="W432" s="9">
        <v>81666.98</v>
      </c>
      <c r="Y432" s="9">
        <f t="shared" si="132"/>
        <v>-6630.949999999997</v>
      </c>
      <c r="AA432" s="21">
        <f t="shared" si="133"/>
        <v>-0.0811949945987962</v>
      </c>
      <c r="AC432" s="9">
        <v>153449.64</v>
      </c>
      <c r="AE432" s="9">
        <v>166467.7</v>
      </c>
      <c r="AG432" s="9">
        <f t="shared" si="134"/>
        <v>-13018.059999999998</v>
      </c>
      <c r="AI432" s="21">
        <f t="shared" si="135"/>
        <v>-0.07820171721000528</v>
      </c>
    </row>
    <row r="433" spans="1:35" ht="12.75" outlineLevel="1">
      <c r="A433" s="1" t="s">
        <v>1003</v>
      </c>
      <c r="B433" s="16" t="s">
        <v>1004</v>
      </c>
      <c r="C433" s="1" t="s">
        <v>1340</v>
      </c>
      <c r="E433" s="5">
        <v>-407</v>
      </c>
      <c r="G433" s="5">
        <v>-218</v>
      </c>
      <c r="I433" s="9">
        <f t="shared" si="128"/>
        <v>-189</v>
      </c>
      <c r="K433" s="21">
        <f t="shared" si="129"/>
        <v>-0.8669724770642202</v>
      </c>
      <c r="M433" s="9">
        <v>-1703</v>
      </c>
      <c r="O433" s="9">
        <v>-601</v>
      </c>
      <c r="Q433" s="9">
        <f t="shared" si="130"/>
        <v>-1102</v>
      </c>
      <c r="S433" s="21">
        <f t="shared" si="131"/>
        <v>-1.8336106489184691</v>
      </c>
      <c r="U433" s="9">
        <v>-42949.55</v>
      </c>
      <c r="W433" s="9">
        <v>-2104</v>
      </c>
      <c r="Y433" s="9">
        <f t="shared" si="132"/>
        <v>-40845.55</v>
      </c>
      <c r="AA433" s="21" t="str">
        <f t="shared" si="133"/>
        <v>N.M.</v>
      </c>
      <c r="AC433" s="9">
        <v>-43061.55</v>
      </c>
      <c r="AE433" s="9">
        <v>-13706</v>
      </c>
      <c r="AG433" s="9">
        <f t="shared" si="134"/>
        <v>-29355.550000000003</v>
      </c>
      <c r="AI433" s="21">
        <f t="shared" si="135"/>
        <v>-2.1418028600612873</v>
      </c>
    </row>
    <row r="434" spans="1:35" ht="12.75" outlineLevel="1">
      <c r="A434" s="1" t="s">
        <v>1005</v>
      </c>
      <c r="B434" s="16" t="s">
        <v>1006</v>
      </c>
      <c r="C434" s="1" t="s">
        <v>1341</v>
      </c>
      <c r="E434" s="5">
        <v>27928</v>
      </c>
      <c r="G434" s="5">
        <v>11920</v>
      </c>
      <c r="I434" s="9">
        <f t="shared" si="128"/>
        <v>16008</v>
      </c>
      <c r="K434" s="21">
        <f t="shared" si="129"/>
        <v>1.3429530201342281</v>
      </c>
      <c r="M434" s="9">
        <v>28957</v>
      </c>
      <c r="O434" s="9">
        <v>-70454</v>
      </c>
      <c r="Q434" s="9">
        <f t="shared" si="130"/>
        <v>99411</v>
      </c>
      <c r="S434" s="21">
        <f t="shared" si="131"/>
        <v>1.411005762625259</v>
      </c>
      <c r="U434" s="9">
        <v>338727</v>
      </c>
      <c r="W434" s="9">
        <v>345512</v>
      </c>
      <c r="Y434" s="9">
        <f t="shared" si="132"/>
        <v>-6785</v>
      </c>
      <c r="AA434" s="21">
        <f t="shared" si="133"/>
        <v>-0.0196375234434694</v>
      </c>
      <c r="AC434" s="9">
        <v>302290</v>
      </c>
      <c r="AE434" s="9">
        <v>2167799</v>
      </c>
      <c r="AG434" s="9">
        <f t="shared" si="134"/>
        <v>-1865509</v>
      </c>
      <c r="AI434" s="21">
        <f t="shared" si="135"/>
        <v>-0.8605544148696442</v>
      </c>
    </row>
    <row r="435" spans="1:35" ht="12.75" outlineLevel="1">
      <c r="A435" s="1" t="s">
        <v>1007</v>
      </c>
      <c r="B435" s="16" t="s">
        <v>1008</v>
      </c>
      <c r="C435" s="1" t="s">
        <v>1342</v>
      </c>
      <c r="E435" s="5">
        <v>-2024.3500000000001</v>
      </c>
      <c r="G435" s="5">
        <v>6422.21</v>
      </c>
      <c r="I435" s="9">
        <f t="shared" si="128"/>
        <v>-8446.56</v>
      </c>
      <c r="K435" s="21">
        <f t="shared" si="129"/>
        <v>-1.3152108074946163</v>
      </c>
      <c r="M435" s="9">
        <v>-8052.81</v>
      </c>
      <c r="O435" s="9">
        <v>19787.59</v>
      </c>
      <c r="Q435" s="9">
        <f t="shared" si="130"/>
        <v>-27840.4</v>
      </c>
      <c r="S435" s="21">
        <f t="shared" si="131"/>
        <v>-1.4069626467902359</v>
      </c>
      <c r="U435" s="9">
        <v>-58739.74</v>
      </c>
      <c r="W435" s="9">
        <v>11559.81</v>
      </c>
      <c r="Y435" s="9">
        <f t="shared" si="132"/>
        <v>-70299.55</v>
      </c>
      <c r="AA435" s="21">
        <f t="shared" si="133"/>
        <v>-6.081375904967297</v>
      </c>
      <c r="AC435" s="9">
        <v>-56700.049999999996</v>
      </c>
      <c r="AE435" s="9">
        <v>-181096</v>
      </c>
      <c r="AG435" s="9">
        <f t="shared" si="134"/>
        <v>124395.95000000001</v>
      </c>
      <c r="AI435" s="21">
        <f t="shared" si="135"/>
        <v>0.6869061160931219</v>
      </c>
    </row>
    <row r="436" spans="1:35" ht="12.75" outlineLevel="1">
      <c r="A436" s="1" t="s">
        <v>1009</v>
      </c>
      <c r="B436" s="16" t="s">
        <v>1010</v>
      </c>
      <c r="C436" s="1" t="s">
        <v>1343</v>
      </c>
      <c r="E436" s="5">
        <v>-172.54</v>
      </c>
      <c r="G436" s="5">
        <v>-463.67</v>
      </c>
      <c r="I436" s="9">
        <f t="shared" si="128"/>
        <v>291.13</v>
      </c>
      <c r="K436" s="21">
        <f t="shared" si="129"/>
        <v>0.6278818987642073</v>
      </c>
      <c r="M436" s="9">
        <v>-1827.15</v>
      </c>
      <c r="O436" s="9">
        <v>-841.73</v>
      </c>
      <c r="Q436" s="9">
        <f t="shared" si="130"/>
        <v>-985.4200000000001</v>
      </c>
      <c r="S436" s="21">
        <f t="shared" si="131"/>
        <v>-1.170707946728761</v>
      </c>
      <c r="U436" s="9">
        <v>-2593.64</v>
      </c>
      <c r="W436" s="9">
        <v>-1785.8400000000001</v>
      </c>
      <c r="Y436" s="9">
        <f t="shared" si="132"/>
        <v>-807.7999999999997</v>
      </c>
      <c r="AA436" s="21">
        <f t="shared" si="133"/>
        <v>-0.4523361555346502</v>
      </c>
      <c r="AC436" s="9">
        <v>-5221.389999999999</v>
      </c>
      <c r="AE436" s="9">
        <v>-324.10000000000014</v>
      </c>
      <c r="AG436" s="9">
        <f t="shared" si="134"/>
        <v>-4897.289999999999</v>
      </c>
      <c r="AI436" s="21" t="str">
        <f t="shared" si="135"/>
        <v>N.M.</v>
      </c>
    </row>
    <row r="437" spans="1:35" ht="12.75" outlineLevel="1">
      <c r="A437" s="1" t="s">
        <v>1011</v>
      </c>
      <c r="B437" s="16" t="s">
        <v>1012</v>
      </c>
      <c r="C437" s="1" t="s">
        <v>1344</v>
      </c>
      <c r="E437" s="5">
        <v>377.74</v>
      </c>
      <c r="G437" s="5">
        <v>3405.85</v>
      </c>
      <c r="I437" s="9">
        <f t="shared" si="128"/>
        <v>-3028.1099999999997</v>
      </c>
      <c r="K437" s="21">
        <f t="shared" si="129"/>
        <v>-0.8890908290147833</v>
      </c>
      <c r="M437" s="9">
        <v>3304.7200000000003</v>
      </c>
      <c r="O437" s="9">
        <v>3405.85</v>
      </c>
      <c r="Q437" s="9">
        <f t="shared" si="130"/>
        <v>-101.12999999999965</v>
      </c>
      <c r="S437" s="21">
        <f t="shared" si="131"/>
        <v>-0.029693028172115523</v>
      </c>
      <c r="U437" s="9">
        <v>-3815.91</v>
      </c>
      <c r="W437" s="9">
        <v>3434.05</v>
      </c>
      <c r="Y437" s="9">
        <f t="shared" si="132"/>
        <v>-7249.96</v>
      </c>
      <c r="AA437" s="21">
        <f t="shared" si="133"/>
        <v>-2.1111981479594064</v>
      </c>
      <c r="AC437" s="9">
        <v>7064.870000000001</v>
      </c>
      <c r="AE437" s="9">
        <v>8161.4800000000005</v>
      </c>
      <c r="AG437" s="9">
        <f t="shared" si="134"/>
        <v>-1096.6099999999997</v>
      </c>
      <c r="AI437" s="21">
        <f t="shared" si="135"/>
        <v>-0.1343641104309512</v>
      </c>
    </row>
    <row r="438" spans="1:35" ht="12.75" outlineLevel="1">
      <c r="A438" s="1" t="s">
        <v>1013</v>
      </c>
      <c r="B438" s="16" t="s">
        <v>1014</v>
      </c>
      <c r="C438" s="1" t="s">
        <v>1345</v>
      </c>
      <c r="E438" s="5">
        <v>0</v>
      </c>
      <c r="G438" s="5">
        <v>0</v>
      </c>
      <c r="I438" s="9">
        <f t="shared" si="128"/>
        <v>0</v>
      </c>
      <c r="K438" s="21">
        <f t="shared" si="129"/>
        <v>0</v>
      </c>
      <c r="M438" s="9">
        <v>328.53000000000003</v>
      </c>
      <c r="O438" s="9">
        <v>0</v>
      </c>
      <c r="Q438" s="9">
        <f t="shared" si="130"/>
        <v>328.53000000000003</v>
      </c>
      <c r="S438" s="21" t="str">
        <f t="shared" si="131"/>
        <v>N.M.</v>
      </c>
      <c r="U438" s="9">
        <v>328.53000000000003</v>
      </c>
      <c r="W438" s="9">
        <v>0</v>
      </c>
      <c r="Y438" s="9">
        <f t="shared" si="132"/>
        <v>328.53000000000003</v>
      </c>
      <c r="AA438" s="21" t="str">
        <f t="shared" si="133"/>
        <v>N.M.</v>
      </c>
      <c r="AC438" s="9">
        <v>328.53000000000003</v>
      </c>
      <c r="AE438" s="9">
        <v>0</v>
      </c>
      <c r="AG438" s="9">
        <f t="shared" si="134"/>
        <v>328.53000000000003</v>
      </c>
      <c r="AI438" s="21" t="str">
        <f t="shared" si="135"/>
        <v>N.M.</v>
      </c>
    </row>
    <row r="439" spans="1:35" ht="12.75" outlineLevel="1">
      <c r="A439" s="1" t="s">
        <v>1015</v>
      </c>
      <c r="B439" s="16" t="s">
        <v>1016</v>
      </c>
      <c r="C439" s="1" t="s">
        <v>1346</v>
      </c>
      <c r="E439" s="5">
        <v>0</v>
      </c>
      <c r="G439" s="5">
        <v>0</v>
      </c>
      <c r="I439" s="9">
        <f t="shared" si="128"/>
        <v>0</v>
      </c>
      <c r="K439" s="21">
        <f t="shared" si="129"/>
        <v>0</v>
      </c>
      <c r="M439" s="9">
        <v>0</v>
      </c>
      <c r="O439" s="9">
        <v>0</v>
      </c>
      <c r="Q439" s="9">
        <f t="shared" si="130"/>
        <v>0</v>
      </c>
      <c r="S439" s="21">
        <f t="shared" si="131"/>
        <v>0</v>
      </c>
      <c r="U439" s="9">
        <v>0</v>
      </c>
      <c r="W439" s="9">
        <v>13.790000000000001</v>
      </c>
      <c r="Y439" s="9">
        <f t="shared" si="132"/>
        <v>-13.790000000000001</v>
      </c>
      <c r="AA439" s="21" t="str">
        <f t="shared" si="133"/>
        <v>N.M.</v>
      </c>
      <c r="AC439" s="9">
        <v>0</v>
      </c>
      <c r="AE439" s="9">
        <v>1542.65</v>
      </c>
      <c r="AG439" s="9">
        <f t="shared" si="134"/>
        <v>-1542.65</v>
      </c>
      <c r="AI439" s="21" t="str">
        <f t="shared" si="135"/>
        <v>N.M.</v>
      </c>
    </row>
    <row r="440" spans="1:53" s="16" customFormat="1" ht="12.75">
      <c r="A440" s="16" t="s">
        <v>47</v>
      </c>
      <c r="C440" s="16" t="s">
        <v>1347</v>
      </c>
      <c r="D440" s="71"/>
      <c r="E440" s="71">
        <v>113587.79999999999</v>
      </c>
      <c r="F440" s="71"/>
      <c r="G440" s="71">
        <v>29233.690000000053</v>
      </c>
      <c r="H440" s="71"/>
      <c r="I440" s="71">
        <f>+E440-G440</f>
        <v>84354.10999999993</v>
      </c>
      <c r="J440" s="75" t="str">
        <f>IF((+E440-G440)=(I440),"  ",$AO$507)</f>
        <v>  </v>
      </c>
      <c r="K440" s="72">
        <f>IF(G440&lt;0,IF(I440=0,0,IF(OR(G440=0,E440=0),"N.M.",IF(ABS(I440/G440)&gt;=10,"N.M.",I440/(-G440)))),IF(I440=0,0,IF(OR(G440=0,E440=0),"N.M.",IF(ABS(I440/G440)&gt;=10,"N.M.",I440/G440))))</f>
        <v>2.8855101767857487</v>
      </c>
      <c r="L440" s="73"/>
      <c r="M440" s="71">
        <v>232172.68599999984</v>
      </c>
      <c r="N440" s="71"/>
      <c r="O440" s="71">
        <v>72879.73000000003</v>
      </c>
      <c r="P440" s="71"/>
      <c r="Q440" s="71">
        <f>+M440-O440</f>
        <v>159292.95599999983</v>
      </c>
      <c r="R440" s="75" t="str">
        <f>IF((+M440-O440)=(Q440),"  ",$AO$507)</f>
        <v>  </v>
      </c>
      <c r="S440" s="72">
        <f>IF(O440&lt;0,IF(Q440=0,0,IF(OR(O440=0,M440=0),"N.M.",IF(ABS(Q440/O440)&gt;=10,"N.M.",Q440/(-O440)))),IF(Q440=0,0,IF(OR(O440=0,M440=0),"N.M.",IF(ABS(Q440/O440)&gt;=10,"N.M.",Q440/O440))))</f>
        <v>2.185696297173436</v>
      </c>
      <c r="T440" s="73"/>
      <c r="U440" s="71">
        <v>484639.6920000001</v>
      </c>
      <c r="V440" s="71"/>
      <c r="W440" s="71">
        <v>64997.039999999986</v>
      </c>
      <c r="X440" s="71"/>
      <c r="Y440" s="71">
        <f>+U440-W440</f>
        <v>419642.6520000001</v>
      </c>
      <c r="Z440" s="75" t="str">
        <f>IF((+U440-W440)=(Y440),"  ",$AO$507)</f>
        <v>  </v>
      </c>
      <c r="AA440" s="72">
        <f>IF(W440&lt;0,IF(Y440=0,0,IF(OR(W440=0,U440=0),"N.M.",IF(ABS(Y440/W440)&gt;=10,"N.M.",Y440/(-W440)))),IF(Y440=0,0,IF(OR(W440=0,U440=0),"N.M.",IF(ABS(Y440/W440)&gt;=10,"N.M.",Y440/W440))))</f>
        <v>6.456334811554498</v>
      </c>
      <c r="AB440" s="73"/>
      <c r="AC440" s="71">
        <v>1690866.9299999997</v>
      </c>
      <c r="AD440" s="71"/>
      <c r="AE440" s="71">
        <v>-408348.4800000008</v>
      </c>
      <c r="AF440" s="71"/>
      <c r="AG440" s="71">
        <f>+AC440-AE440</f>
        <v>2099215.4100000006</v>
      </c>
      <c r="AH440" s="75" t="str">
        <f>IF((+AC440-AE440)=(AG440),"  ",$AO$507)</f>
        <v>  </v>
      </c>
      <c r="AI440" s="72">
        <f>IF(AE440&lt;0,IF(AG440=0,0,IF(OR(AE440=0,AC440=0),"N.M.",IF(ABS(AG440/AE440)&gt;=10,"N.M.",AG440/(-AE440)))),IF(AG440=0,0,IF(OR(AE440=0,AC440=0),"N.M.",IF(ABS(AG440/AE440)&gt;=10,"N.M.",AG440/AE440))))</f>
        <v>5.140745007793335</v>
      </c>
      <c r="AJ440" s="73"/>
      <c r="AK440" s="74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</row>
    <row r="441" spans="1:35" ht="12.75" outlineLevel="1">
      <c r="A441" s="1" t="s">
        <v>1017</v>
      </c>
      <c r="B441" s="16" t="s">
        <v>1018</v>
      </c>
      <c r="C441" s="1" t="s">
        <v>1297</v>
      </c>
      <c r="E441" s="5">
        <v>0</v>
      </c>
      <c r="G441" s="5">
        <v>-4583</v>
      </c>
      <c r="I441" s="9">
        <f aca="true" t="shared" si="136" ref="I441:I454">+E441-G441</f>
        <v>4583</v>
      </c>
      <c r="K441" s="21" t="str">
        <f aca="true" t="shared" si="137" ref="K441:K454">IF(G441&lt;0,IF(I441=0,0,IF(OR(G441=0,E441=0),"N.M.",IF(ABS(I441/G441)&gt;=10,"N.M.",I441/(-G441)))),IF(I441=0,0,IF(OR(G441=0,E441=0),"N.M.",IF(ABS(I441/G441)&gt;=10,"N.M.",I441/G441))))</f>
        <v>N.M.</v>
      </c>
      <c r="M441" s="9">
        <v>0</v>
      </c>
      <c r="O441" s="9">
        <v>-13749</v>
      </c>
      <c r="Q441" s="9">
        <f aca="true" t="shared" si="138" ref="Q441:Q454">+M441-O441</f>
        <v>13749</v>
      </c>
      <c r="S441" s="21" t="str">
        <f aca="true" t="shared" si="139" ref="S441:S454">IF(O441&lt;0,IF(Q441=0,0,IF(OR(O441=0,M441=0),"N.M.",IF(ABS(Q441/O441)&gt;=10,"N.M.",Q441/(-O441)))),IF(Q441=0,0,IF(OR(O441=0,M441=0),"N.M.",IF(ABS(Q441/O441)&gt;=10,"N.M.",Q441/O441))))</f>
        <v>N.M.</v>
      </c>
      <c r="U441" s="9">
        <v>0</v>
      </c>
      <c r="W441" s="9">
        <v>-27498</v>
      </c>
      <c r="Y441" s="9">
        <f aca="true" t="shared" si="140" ref="Y441:Y454">+U441-W441</f>
        <v>27498</v>
      </c>
      <c r="AA441" s="21" t="str">
        <f aca="true" t="shared" si="141" ref="AA441:AA454">IF(W441&lt;0,IF(Y441=0,0,IF(OR(W441=0,U441=0),"N.M.",IF(ABS(Y441/W441)&gt;=10,"N.M.",Y441/(-W441)))),IF(Y441=0,0,IF(OR(W441=0,U441=0),"N.M.",IF(ABS(Y441/W441)&gt;=10,"N.M.",Y441/W441))))</f>
        <v>N.M.</v>
      </c>
      <c r="AC441" s="9">
        <v>-27502</v>
      </c>
      <c r="AE441" s="9">
        <v>-27498</v>
      </c>
      <c r="AG441" s="9">
        <f aca="true" t="shared" si="142" ref="AG441:AG454">+AC441-AE441</f>
        <v>-4</v>
      </c>
      <c r="AI441" s="21">
        <f aca="true" t="shared" si="143" ref="AI441:AI454">IF(AE441&lt;0,IF(AG441=0,0,IF(OR(AE441=0,AC441=0),"N.M.",IF(ABS(AG441/AE441)&gt;=10,"N.M.",AG441/(-AE441)))),IF(AG441=0,0,IF(OR(AE441=0,AC441=0),"N.M.",IF(ABS(AG441/AE441)&gt;=10,"N.M.",AG441/AE441))))</f>
        <v>-0.00014546512473634447</v>
      </c>
    </row>
    <row r="442" spans="1:35" ht="12.75" outlineLevel="1">
      <c r="A442" s="1" t="s">
        <v>1019</v>
      </c>
      <c r="B442" s="16" t="s">
        <v>1020</v>
      </c>
      <c r="C442" s="1" t="s">
        <v>1297</v>
      </c>
      <c r="E442" s="5">
        <v>-4716</v>
      </c>
      <c r="G442" s="5">
        <v>0</v>
      </c>
      <c r="I442" s="9">
        <f t="shared" si="136"/>
        <v>-4716</v>
      </c>
      <c r="K442" s="21" t="str">
        <f t="shared" si="137"/>
        <v>N.M.</v>
      </c>
      <c r="M442" s="9">
        <v>-14148</v>
      </c>
      <c r="O442" s="9">
        <v>0</v>
      </c>
      <c r="Q442" s="9">
        <f t="shared" si="138"/>
        <v>-14148</v>
      </c>
      <c r="S442" s="21" t="str">
        <f t="shared" si="139"/>
        <v>N.M.</v>
      </c>
      <c r="U442" s="9">
        <v>-28296</v>
      </c>
      <c r="W442" s="9">
        <v>0</v>
      </c>
      <c r="Y442" s="9">
        <f t="shared" si="140"/>
        <v>-28296</v>
      </c>
      <c r="AA442" s="21" t="str">
        <f t="shared" si="141"/>
        <v>N.M.</v>
      </c>
      <c r="AC442" s="9">
        <v>-28296</v>
      </c>
      <c r="AE442" s="9">
        <v>0</v>
      </c>
      <c r="AG442" s="9">
        <f t="shared" si="142"/>
        <v>-28296</v>
      </c>
      <c r="AI442" s="21" t="str">
        <f t="shared" si="143"/>
        <v>N.M.</v>
      </c>
    </row>
    <row r="443" spans="1:35" ht="12.75" outlineLevel="1">
      <c r="A443" s="1" t="s">
        <v>1021</v>
      </c>
      <c r="B443" s="16" t="s">
        <v>1022</v>
      </c>
      <c r="C443" s="1" t="s">
        <v>1348</v>
      </c>
      <c r="E443" s="5">
        <v>0</v>
      </c>
      <c r="G443" s="5">
        <v>0</v>
      </c>
      <c r="I443" s="9">
        <f t="shared" si="136"/>
        <v>0</v>
      </c>
      <c r="K443" s="21">
        <f t="shared" si="137"/>
        <v>0</v>
      </c>
      <c r="M443" s="9">
        <v>0</v>
      </c>
      <c r="O443" s="9">
        <v>0</v>
      </c>
      <c r="Q443" s="9">
        <f t="shared" si="138"/>
        <v>0</v>
      </c>
      <c r="S443" s="21">
        <f t="shared" si="139"/>
        <v>0</v>
      </c>
      <c r="U443" s="9">
        <v>0</v>
      </c>
      <c r="W443" s="9">
        <v>0</v>
      </c>
      <c r="Y443" s="9">
        <f t="shared" si="140"/>
        <v>0</v>
      </c>
      <c r="AA443" s="21">
        <f t="shared" si="141"/>
        <v>0</v>
      </c>
      <c r="AC443" s="9">
        <v>0</v>
      </c>
      <c r="AE443" s="9">
        <v>-155867.44</v>
      </c>
      <c r="AG443" s="9">
        <f t="shared" si="142"/>
        <v>155867.44</v>
      </c>
      <c r="AI443" s="21" t="str">
        <f t="shared" si="143"/>
        <v>N.M.</v>
      </c>
    </row>
    <row r="444" spans="1:35" ht="12.75" outlineLevel="1">
      <c r="A444" s="1" t="s">
        <v>1023</v>
      </c>
      <c r="B444" s="16" t="s">
        <v>1024</v>
      </c>
      <c r="C444" s="1" t="s">
        <v>1349</v>
      </c>
      <c r="E444" s="5">
        <v>-12494.61</v>
      </c>
      <c r="G444" s="5">
        <v>-10873.2</v>
      </c>
      <c r="I444" s="9">
        <f t="shared" si="136"/>
        <v>-1621.4099999999999</v>
      </c>
      <c r="K444" s="21">
        <f t="shared" si="137"/>
        <v>-0.14911985432071512</v>
      </c>
      <c r="M444" s="9">
        <v>-9839.97</v>
      </c>
      <c r="O444" s="9">
        <v>-48913.39</v>
      </c>
      <c r="Q444" s="9">
        <f t="shared" si="138"/>
        <v>39073.42</v>
      </c>
      <c r="S444" s="21">
        <f t="shared" si="139"/>
        <v>0.7988287051868619</v>
      </c>
      <c r="U444" s="9">
        <v>-97402.48</v>
      </c>
      <c r="W444" s="9">
        <v>-80058.59</v>
      </c>
      <c r="Y444" s="9">
        <f t="shared" si="140"/>
        <v>-17343.89</v>
      </c>
      <c r="AA444" s="21">
        <f t="shared" si="141"/>
        <v>-0.21663996330687313</v>
      </c>
      <c r="AC444" s="9">
        <v>-161757.76</v>
      </c>
      <c r="AE444" s="9">
        <v>-1703771.7</v>
      </c>
      <c r="AG444" s="9">
        <f t="shared" si="142"/>
        <v>1542013.94</v>
      </c>
      <c r="AI444" s="21">
        <f t="shared" si="143"/>
        <v>0.9050590170032757</v>
      </c>
    </row>
    <row r="445" spans="1:35" ht="12.75" outlineLevel="1">
      <c r="A445" s="1" t="s">
        <v>1025</v>
      </c>
      <c r="B445" s="16" t="s">
        <v>1026</v>
      </c>
      <c r="C445" s="1" t="s">
        <v>1350</v>
      </c>
      <c r="E445" s="5">
        <v>0</v>
      </c>
      <c r="G445" s="5">
        <v>0</v>
      </c>
      <c r="I445" s="9">
        <f t="shared" si="136"/>
        <v>0</v>
      </c>
      <c r="K445" s="21">
        <f t="shared" si="137"/>
        <v>0</v>
      </c>
      <c r="M445" s="9">
        <v>0</v>
      </c>
      <c r="O445" s="9">
        <v>0</v>
      </c>
      <c r="Q445" s="9">
        <f t="shared" si="138"/>
        <v>0</v>
      </c>
      <c r="S445" s="21">
        <f t="shared" si="139"/>
        <v>0</v>
      </c>
      <c r="U445" s="9">
        <v>-905.35</v>
      </c>
      <c r="W445" s="9">
        <v>-521.02</v>
      </c>
      <c r="Y445" s="9">
        <f t="shared" si="140"/>
        <v>-384.33000000000004</v>
      </c>
      <c r="AA445" s="21">
        <f t="shared" si="141"/>
        <v>-0.7376492265172163</v>
      </c>
      <c r="AC445" s="9">
        <v>-1642.81</v>
      </c>
      <c r="AE445" s="9">
        <v>-653.65</v>
      </c>
      <c r="AG445" s="9">
        <f t="shared" si="142"/>
        <v>-989.16</v>
      </c>
      <c r="AI445" s="21">
        <f t="shared" si="143"/>
        <v>-1.513286927254647</v>
      </c>
    </row>
    <row r="446" spans="1:35" ht="12.75" outlineLevel="1">
      <c r="A446" s="1" t="s">
        <v>1027</v>
      </c>
      <c r="B446" s="16" t="s">
        <v>1028</v>
      </c>
      <c r="C446" s="1" t="s">
        <v>1351</v>
      </c>
      <c r="E446" s="5">
        <v>0</v>
      </c>
      <c r="G446" s="5">
        <v>0</v>
      </c>
      <c r="I446" s="9">
        <f t="shared" si="136"/>
        <v>0</v>
      </c>
      <c r="K446" s="21">
        <f t="shared" si="137"/>
        <v>0</v>
      </c>
      <c r="M446" s="9">
        <v>0</v>
      </c>
      <c r="O446" s="9">
        <v>0</v>
      </c>
      <c r="Q446" s="9">
        <f t="shared" si="138"/>
        <v>0</v>
      </c>
      <c r="S446" s="21">
        <f t="shared" si="139"/>
        <v>0</v>
      </c>
      <c r="U446" s="9">
        <v>0</v>
      </c>
      <c r="W446" s="9">
        <v>0</v>
      </c>
      <c r="Y446" s="9">
        <f t="shared" si="140"/>
        <v>0</v>
      </c>
      <c r="AA446" s="21">
        <f t="shared" si="141"/>
        <v>0</v>
      </c>
      <c r="AC446" s="9">
        <v>0</v>
      </c>
      <c r="AE446" s="9">
        <v>16181</v>
      </c>
      <c r="AG446" s="9">
        <f t="shared" si="142"/>
        <v>-16181</v>
      </c>
      <c r="AI446" s="21" t="str">
        <f t="shared" si="143"/>
        <v>N.M.</v>
      </c>
    </row>
    <row r="447" spans="1:35" ht="12.75" outlineLevel="1">
      <c r="A447" s="1" t="s">
        <v>1029</v>
      </c>
      <c r="B447" s="16" t="s">
        <v>1030</v>
      </c>
      <c r="C447" s="1" t="s">
        <v>1352</v>
      </c>
      <c r="E447" s="5">
        <v>-18940.75</v>
      </c>
      <c r="G447" s="5">
        <v>-19082.19</v>
      </c>
      <c r="I447" s="9">
        <f t="shared" si="136"/>
        <v>141.4399999999987</v>
      </c>
      <c r="K447" s="21">
        <f t="shared" si="137"/>
        <v>0.007412147138247691</v>
      </c>
      <c r="M447" s="9">
        <v>-51662.457</v>
      </c>
      <c r="O447" s="9">
        <v>-49447.91</v>
      </c>
      <c r="Q447" s="9">
        <f t="shared" si="138"/>
        <v>-2214.5469999999987</v>
      </c>
      <c r="S447" s="21">
        <f t="shared" si="139"/>
        <v>-0.04478545200393704</v>
      </c>
      <c r="U447" s="9">
        <v>-184482.647</v>
      </c>
      <c r="W447" s="9">
        <v>-4388.38</v>
      </c>
      <c r="Y447" s="9">
        <f t="shared" si="140"/>
        <v>-180094.267</v>
      </c>
      <c r="AA447" s="21" t="str">
        <f t="shared" si="141"/>
        <v>N.M.</v>
      </c>
      <c r="AC447" s="9">
        <v>-274854.257</v>
      </c>
      <c r="AE447" s="9">
        <v>-310629.318</v>
      </c>
      <c r="AG447" s="9">
        <f t="shared" si="142"/>
        <v>35775.061000000045</v>
      </c>
      <c r="AI447" s="21">
        <f t="shared" si="143"/>
        <v>0.11516962156160689</v>
      </c>
    </row>
    <row r="448" spans="1:35" ht="12.75" outlineLevel="1">
      <c r="A448" s="1" t="s">
        <v>1031</v>
      </c>
      <c r="B448" s="16" t="s">
        <v>1032</v>
      </c>
      <c r="C448" s="1" t="s">
        <v>1353</v>
      </c>
      <c r="E448" s="5">
        <v>-472.27</v>
      </c>
      <c r="G448" s="5">
        <v>-296.49</v>
      </c>
      <c r="I448" s="9">
        <f t="shared" si="136"/>
        <v>-175.77999999999997</v>
      </c>
      <c r="K448" s="21">
        <f t="shared" si="137"/>
        <v>-0.5928699112954905</v>
      </c>
      <c r="M448" s="9">
        <v>-10947.45</v>
      </c>
      <c r="O448" s="9">
        <v>-741.52</v>
      </c>
      <c r="Q448" s="9">
        <f t="shared" si="138"/>
        <v>-10205.93</v>
      </c>
      <c r="S448" s="21" t="str">
        <f t="shared" si="139"/>
        <v>N.M.</v>
      </c>
      <c r="U448" s="9">
        <v>-68957.58</v>
      </c>
      <c r="W448" s="9">
        <v>-7201.93</v>
      </c>
      <c r="Y448" s="9">
        <f t="shared" si="140"/>
        <v>-61755.65</v>
      </c>
      <c r="AA448" s="21">
        <f t="shared" si="141"/>
        <v>-8.574875068210883</v>
      </c>
      <c r="AC448" s="9">
        <v>-71483.95</v>
      </c>
      <c r="AE448" s="9">
        <v>-36513.4</v>
      </c>
      <c r="AG448" s="9">
        <f t="shared" si="142"/>
        <v>-34970.549999999996</v>
      </c>
      <c r="AI448" s="21">
        <f t="shared" si="143"/>
        <v>-0.9577456495423596</v>
      </c>
    </row>
    <row r="449" spans="1:35" ht="12.75" outlineLevel="1">
      <c r="A449" s="1" t="s">
        <v>1033</v>
      </c>
      <c r="B449" s="16" t="s">
        <v>1034</v>
      </c>
      <c r="C449" s="1" t="s">
        <v>1354</v>
      </c>
      <c r="E449" s="5">
        <v>0</v>
      </c>
      <c r="G449" s="5">
        <v>0</v>
      </c>
      <c r="I449" s="9">
        <f t="shared" si="136"/>
        <v>0</v>
      </c>
      <c r="K449" s="21">
        <f t="shared" si="137"/>
        <v>0</v>
      </c>
      <c r="M449" s="9">
        <v>0</v>
      </c>
      <c r="O449" s="9">
        <v>0</v>
      </c>
      <c r="Q449" s="9">
        <f t="shared" si="138"/>
        <v>0</v>
      </c>
      <c r="S449" s="21">
        <f t="shared" si="139"/>
        <v>0</v>
      </c>
      <c r="U449" s="9">
        <v>0</v>
      </c>
      <c r="W449" s="9">
        <v>0</v>
      </c>
      <c r="Y449" s="9">
        <f t="shared" si="140"/>
        <v>0</v>
      </c>
      <c r="AA449" s="21">
        <f t="shared" si="141"/>
        <v>0</v>
      </c>
      <c r="AC449" s="9">
        <v>0</v>
      </c>
      <c r="AE449" s="9">
        <v>-5.46</v>
      </c>
      <c r="AG449" s="9">
        <f t="shared" si="142"/>
        <v>5.46</v>
      </c>
      <c r="AI449" s="21" t="str">
        <f t="shared" si="143"/>
        <v>N.M.</v>
      </c>
    </row>
    <row r="450" spans="1:35" ht="12.75" outlineLevel="1">
      <c r="A450" s="1" t="s">
        <v>1035</v>
      </c>
      <c r="B450" s="16" t="s">
        <v>1036</v>
      </c>
      <c r="C450" s="1" t="s">
        <v>1355</v>
      </c>
      <c r="E450" s="5">
        <v>-6292.35</v>
      </c>
      <c r="G450" s="5">
        <v>-15922.51</v>
      </c>
      <c r="I450" s="9">
        <f t="shared" si="136"/>
        <v>9630.16</v>
      </c>
      <c r="K450" s="21">
        <f t="shared" si="137"/>
        <v>0.6048141907274669</v>
      </c>
      <c r="M450" s="9">
        <v>-41212.03</v>
      </c>
      <c r="O450" s="9">
        <v>-30293.65</v>
      </c>
      <c r="Q450" s="9">
        <f t="shared" si="138"/>
        <v>-10918.379999999997</v>
      </c>
      <c r="S450" s="21">
        <f t="shared" si="139"/>
        <v>-0.36041810742515334</v>
      </c>
      <c r="U450" s="9">
        <v>-69281.98</v>
      </c>
      <c r="W450" s="9">
        <v>-164708.1</v>
      </c>
      <c r="Y450" s="9">
        <f t="shared" si="140"/>
        <v>95426.12000000001</v>
      </c>
      <c r="AA450" s="21">
        <f t="shared" si="141"/>
        <v>0.5793650706917268</v>
      </c>
      <c r="AC450" s="9">
        <v>-102176.16</v>
      </c>
      <c r="AE450" s="9">
        <v>-192346.23</v>
      </c>
      <c r="AG450" s="9">
        <f t="shared" si="142"/>
        <v>90170.07</v>
      </c>
      <c r="AI450" s="21">
        <f t="shared" si="143"/>
        <v>0.4687904202749386</v>
      </c>
    </row>
    <row r="451" spans="1:35" ht="12.75" outlineLevel="1">
      <c r="A451" s="1" t="s">
        <v>1037</v>
      </c>
      <c r="B451" s="16" t="s">
        <v>1038</v>
      </c>
      <c r="C451" s="1" t="s">
        <v>1356</v>
      </c>
      <c r="E451" s="5">
        <v>0</v>
      </c>
      <c r="G451" s="5">
        <v>0</v>
      </c>
      <c r="I451" s="9">
        <f t="shared" si="136"/>
        <v>0</v>
      </c>
      <c r="K451" s="21">
        <f t="shared" si="137"/>
        <v>0</v>
      </c>
      <c r="M451" s="9">
        <v>0</v>
      </c>
      <c r="O451" s="9">
        <v>0</v>
      </c>
      <c r="Q451" s="9">
        <f t="shared" si="138"/>
        <v>0</v>
      </c>
      <c r="S451" s="21">
        <f t="shared" si="139"/>
        <v>0</v>
      </c>
      <c r="U451" s="9">
        <v>0</v>
      </c>
      <c r="W451" s="9">
        <v>0</v>
      </c>
      <c r="Y451" s="9">
        <f t="shared" si="140"/>
        <v>0</v>
      </c>
      <c r="AA451" s="21">
        <f t="shared" si="141"/>
        <v>0</v>
      </c>
      <c r="AC451" s="9">
        <v>-67.06</v>
      </c>
      <c r="AE451" s="9">
        <v>0</v>
      </c>
      <c r="AG451" s="9">
        <f t="shared" si="142"/>
        <v>-67.06</v>
      </c>
      <c r="AI451" s="21" t="str">
        <f t="shared" si="143"/>
        <v>N.M.</v>
      </c>
    </row>
    <row r="452" spans="1:35" ht="12.75" outlineLevel="1">
      <c r="A452" s="1" t="s">
        <v>1039</v>
      </c>
      <c r="B452" s="16" t="s">
        <v>1040</v>
      </c>
      <c r="C452" s="1" t="s">
        <v>1357</v>
      </c>
      <c r="E452" s="5">
        <v>-519.51</v>
      </c>
      <c r="G452" s="5">
        <v>-3516.85</v>
      </c>
      <c r="I452" s="9">
        <f t="shared" si="136"/>
        <v>2997.34</v>
      </c>
      <c r="K452" s="21">
        <f t="shared" si="137"/>
        <v>0.8522797389709542</v>
      </c>
      <c r="M452" s="9">
        <v>-519.51</v>
      </c>
      <c r="O452" s="9">
        <v>-94.15</v>
      </c>
      <c r="Q452" s="9">
        <f t="shared" si="138"/>
        <v>-425.36</v>
      </c>
      <c r="S452" s="21">
        <f t="shared" si="139"/>
        <v>-4.51789697291556</v>
      </c>
      <c r="U452" s="9">
        <v>-4681.11</v>
      </c>
      <c r="W452" s="9">
        <v>2848.6780000000003</v>
      </c>
      <c r="Y452" s="9">
        <f t="shared" si="140"/>
        <v>-7529.7880000000005</v>
      </c>
      <c r="AA452" s="21">
        <f t="shared" si="141"/>
        <v>-2.6432569774470824</v>
      </c>
      <c r="AC452" s="9">
        <v>-7499.93</v>
      </c>
      <c r="AE452" s="9">
        <v>-7314.2119999999995</v>
      </c>
      <c r="AG452" s="9">
        <f t="shared" si="142"/>
        <v>-185.71800000000076</v>
      </c>
      <c r="AI452" s="21">
        <f t="shared" si="143"/>
        <v>-0.02539138871008945</v>
      </c>
    </row>
    <row r="453" spans="1:35" ht="12.75" outlineLevel="1">
      <c r="A453" s="1" t="s">
        <v>1041</v>
      </c>
      <c r="B453" s="16" t="s">
        <v>1042</v>
      </c>
      <c r="C453" s="1" t="s">
        <v>1358</v>
      </c>
      <c r="E453" s="5">
        <v>-452.05</v>
      </c>
      <c r="G453" s="5">
        <v>-511.79</v>
      </c>
      <c r="I453" s="9">
        <f t="shared" si="136"/>
        <v>59.74000000000001</v>
      </c>
      <c r="K453" s="21">
        <f t="shared" si="137"/>
        <v>0.11672756403993827</v>
      </c>
      <c r="M453" s="9">
        <v>-452.05</v>
      </c>
      <c r="O453" s="9">
        <v>-511.79</v>
      </c>
      <c r="Q453" s="9">
        <f t="shared" si="138"/>
        <v>59.74000000000001</v>
      </c>
      <c r="S453" s="21">
        <f t="shared" si="139"/>
        <v>0.11672756403993827</v>
      </c>
      <c r="U453" s="9">
        <v>-600.33</v>
      </c>
      <c r="W453" s="9">
        <v>-681.8100000000001</v>
      </c>
      <c r="Y453" s="9">
        <f t="shared" si="140"/>
        <v>81.48000000000002</v>
      </c>
      <c r="AA453" s="21">
        <f t="shared" si="141"/>
        <v>0.1195054340652088</v>
      </c>
      <c r="AC453" s="9">
        <v>-762.27</v>
      </c>
      <c r="AE453" s="9">
        <v>-681.8100000000001</v>
      </c>
      <c r="AG453" s="9">
        <f t="shared" si="142"/>
        <v>-80.45999999999992</v>
      </c>
      <c r="AI453" s="21">
        <f t="shared" si="143"/>
        <v>-0.11800941611299323</v>
      </c>
    </row>
    <row r="454" spans="1:35" ht="12.75" outlineLevel="1">
      <c r="A454" s="1" t="s">
        <v>1043</v>
      </c>
      <c r="B454" s="16" t="s">
        <v>1044</v>
      </c>
      <c r="C454" s="1" t="s">
        <v>1359</v>
      </c>
      <c r="E454" s="5">
        <v>0</v>
      </c>
      <c r="G454" s="5">
        <v>-3341.83</v>
      </c>
      <c r="I454" s="9">
        <f t="shared" si="136"/>
        <v>3341.83</v>
      </c>
      <c r="K454" s="21" t="str">
        <f t="shared" si="137"/>
        <v>N.M.</v>
      </c>
      <c r="M454" s="9">
        <v>0</v>
      </c>
      <c r="O454" s="9">
        <v>-3341.83</v>
      </c>
      <c r="Q454" s="9">
        <f t="shared" si="138"/>
        <v>3341.83</v>
      </c>
      <c r="S454" s="21" t="str">
        <f t="shared" si="139"/>
        <v>N.M.</v>
      </c>
      <c r="U454" s="9">
        <v>-53.77</v>
      </c>
      <c r="W454" s="9">
        <v>-3341.83</v>
      </c>
      <c r="Y454" s="9">
        <f t="shared" si="140"/>
        <v>3288.06</v>
      </c>
      <c r="AA454" s="21">
        <f t="shared" si="141"/>
        <v>0.9839100133759048</v>
      </c>
      <c r="AC454" s="9">
        <v>-4282.77</v>
      </c>
      <c r="AE454" s="9">
        <v>-5828.08</v>
      </c>
      <c r="AG454" s="9">
        <f t="shared" si="142"/>
        <v>1545.3099999999995</v>
      </c>
      <c r="AI454" s="21">
        <f t="shared" si="143"/>
        <v>0.26514907139229377</v>
      </c>
    </row>
    <row r="455" spans="1:53" s="16" customFormat="1" ht="12.75">
      <c r="A455" s="16" t="s">
        <v>48</v>
      </c>
      <c r="C455" s="16" t="s">
        <v>1360</v>
      </c>
      <c r="D455" s="9"/>
      <c r="E455" s="9">
        <v>-43887.54</v>
      </c>
      <c r="F455" s="9"/>
      <c r="G455" s="9">
        <v>-58127.86</v>
      </c>
      <c r="H455" s="9"/>
      <c r="I455" s="9">
        <f>+E455-G455</f>
        <v>14240.32</v>
      </c>
      <c r="J455" s="37" t="str">
        <f>IF((+E455-G455)=(I455),"  ",$AO$507)</f>
        <v>  </v>
      </c>
      <c r="K455" s="38">
        <f>IF(G455&lt;0,IF(I455=0,0,IF(OR(G455=0,E455=0),"N.M.",IF(ABS(I455/G455)&gt;=10,"N.M.",I455/(-G455)))),IF(I455=0,0,IF(OR(G455=0,E455=0),"N.M.",IF(ABS(I455/G455)&gt;=10,"N.M.",I455/G455))))</f>
        <v>0.24498269848571752</v>
      </c>
      <c r="L455" s="39"/>
      <c r="M455" s="9">
        <v>-128781.46699999999</v>
      </c>
      <c r="N455" s="9"/>
      <c r="O455" s="9">
        <v>-147093.24</v>
      </c>
      <c r="P455" s="9"/>
      <c r="Q455" s="9">
        <f>+M455-O455</f>
        <v>18311.773</v>
      </c>
      <c r="R455" s="37" t="str">
        <f>IF((+M455-O455)=(Q455),"  ",$AO$507)</f>
        <v>  </v>
      </c>
      <c r="S455" s="38">
        <f>IF(O455&lt;0,IF(Q455=0,0,IF(OR(O455=0,M455=0),"N.M.",IF(ABS(Q455/O455)&gt;=10,"N.M.",Q455/(-O455)))),IF(Q455=0,0,IF(OR(O455=0,M455=0),"N.M.",IF(ABS(Q455/O455)&gt;=10,"N.M.",Q455/O455))))</f>
        <v>0.12449092154065002</v>
      </c>
      <c r="T455" s="39"/>
      <c r="U455" s="9">
        <v>-454661.24700000003</v>
      </c>
      <c r="V455" s="9"/>
      <c r="W455" s="9">
        <v>-285550.982</v>
      </c>
      <c r="X455" s="9"/>
      <c r="Y455" s="9">
        <f>+U455-W455</f>
        <v>-169110.265</v>
      </c>
      <c r="Z455" s="37" t="str">
        <f>IF((+U455-W455)=(Y455),"  ",$AO$507)</f>
        <v>  </v>
      </c>
      <c r="AA455" s="38">
        <f>IF(W455&lt;0,IF(Y455=0,0,IF(OR(W455=0,U455=0),"N.M.",IF(ABS(Y455/W455)&gt;=10,"N.M.",Y455/(-W455)))),IF(Y455=0,0,IF(OR(W455=0,U455=0),"N.M.",IF(ABS(Y455/W455)&gt;=10,"N.M.",Y455/W455))))</f>
        <v>-0.5922244210667782</v>
      </c>
      <c r="AB455" s="39"/>
      <c r="AC455" s="9">
        <v>-680324.9669999998</v>
      </c>
      <c r="AD455" s="9"/>
      <c r="AE455" s="9">
        <v>-2424928.3000000003</v>
      </c>
      <c r="AF455" s="9"/>
      <c r="AG455" s="9">
        <f>+AC455-AE455</f>
        <v>1744603.3330000006</v>
      </c>
      <c r="AH455" s="37" t="str">
        <f>IF((+AC455-AE455)=(AG455),"  ",$AO$507)</f>
        <v>  </v>
      </c>
      <c r="AI455" s="38">
        <f>IF(AE455&lt;0,IF(AG455=0,0,IF(OR(AE455=0,AC455=0),"N.M.",IF(ABS(AG455/AE455)&gt;=10,"N.M.",AG455/(-AE455)))),IF(AG455=0,0,IF(OR(AE455=0,AC455=0),"N.M.",IF(ABS(AG455/AE455)&gt;=10,"N.M.",AG455/AE455))))</f>
        <v>0.7194453266927523</v>
      </c>
      <c r="AJ455" s="39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</row>
    <row r="456" spans="1:35" ht="12.75" outlineLevel="1">
      <c r="A456" s="1" t="s">
        <v>1045</v>
      </c>
      <c r="B456" s="16" t="s">
        <v>1046</v>
      </c>
      <c r="C456" s="1" t="s">
        <v>1361</v>
      </c>
      <c r="E456" s="5">
        <v>-6175.37</v>
      </c>
      <c r="G456" s="5">
        <v>-2050.19</v>
      </c>
      <c r="I456" s="9">
        <f aca="true" t="shared" si="144" ref="I456:I462">+E456-G456</f>
        <v>-4125.18</v>
      </c>
      <c r="K456" s="21">
        <f aca="true" t="shared" si="145" ref="K456:K462">IF(G456&lt;0,IF(I456=0,0,IF(OR(G456=0,E456=0),"N.M.",IF(ABS(I456/G456)&gt;=10,"N.M.",I456/(-G456)))),IF(I456=0,0,IF(OR(G456=0,E456=0),"N.M.",IF(ABS(I456/G456)&gt;=10,"N.M.",I456/G456))))</f>
        <v>-2.012096439842161</v>
      </c>
      <c r="M456" s="9">
        <v>43540.590000000004</v>
      </c>
      <c r="O456" s="9">
        <v>22971.96</v>
      </c>
      <c r="Q456" s="9">
        <f aca="true" t="shared" si="146" ref="Q456:Q462">+M456-O456</f>
        <v>20568.630000000005</v>
      </c>
      <c r="S456" s="21">
        <f aca="true" t="shared" si="147" ref="S456:S462">IF(O456&lt;0,IF(Q456=0,0,IF(OR(O456=0,M456=0),"N.M.",IF(ABS(Q456/O456)&gt;=10,"N.M.",Q456/(-O456)))),IF(Q456=0,0,IF(OR(O456=0,M456=0),"N.M.",IF(ABS(Q456/O456)&gt;=10,"N.M.",Q456/O456))))</f>
        <v>0.8953798456901373</v>
      </c>
      <c r="U456" s="9">
        <v>19202.59</v>
      </c>
      <c r="W456" s="9">
        <v>-96143.92</v>
      </c>
      <c r="Y456" s="9">
        <f aca="true" t="shared" si="148" ref="Y456:Y462">+U456-W456</f>
        <v>115346.51</v>
      </c>
      <c r="AA456" s="21">
        <f aca="true" t="shared" si="149" ref="AA456:AA462">IF(W456&lt;0,IF(Y456=0,0,IF(OR(W456=0,U456=0),"N.M.",IF(ABS(Y456/W456)&gt;=10,"N.M.",Y456/(-W456)))),IF(Y456=0,0,IF(OR(W456=0,U456=0),"N.M.",IF(ABS(Y456/W456)&gt;=10,"N.M.",Y456/W456))))</f>
        <v>1.1997275542748829</v>
      </c>
      <c r="AC456" s="9">
        <v>-176953.44</v>
      </c>
      <c r="AE456" s="9">
        <v>-374801.63</v>
      </c>
      <c r="AG456" s="9">
        <f aca="true" t="shared" si="150" ref="AG456:AG462">+AC456-AE456</f>
        <v>197848.19</v>
      </c>
      <c r="AI456" s="21">
        <f aca="true" t="shared" si="151" ref="AI456:AI462">IF(AE456&lt;0,IF(AG456=0,0,IF(OR(AE456=0,AC456=0),"N.M.",IF(ABS(AG456/AE456)&gt;=10,"N.M.",AG456/(-AE456)))),IF(AG456=0,0,IF(OR(AE456=0,AC456=0),"N.M.",IF(ABS(AG456/AE456)&gt;=10,"N.M.",AG456/AE456))))</f>
        <v>0.5278744118588812</v>
      </c>
    </row>
    <row r="457" spans="1:35" ht="12.75" outlineLevel="1">
      <c r="A457" s="1" t="s">
        <v>1047</v>
      </c>
      <c r="B457" s="16" t="s">
        <v>1048</v>
      </c>
      <c r="C457" s="1" t="s">
        <v>1362</v>
      </c>
      <c r="E457" s="5">
        <v>0</v>
      </c>
      <c r="G457" s="5">
        <v>0</v>
      </c>
      <c r="I457" s="9">
        <f t="shared" si="144"/>
        <v>0</v>
      </c>
      <c r="K457" s="21">
        <f t="shared" si="145"/>
        <v>0</v>
      </c>
      <c r="M457" s="9">
        <v>0</v>
      </c>
      <c r="O457" s="9">
        <v>0</v>
      </c>
      <c r="Q457" s="9">
        <f t="shared" si="146"/>
        <v>0</v>
      </c>
      <c r="S457" s="21">
        <f t="shared" si="147"/>
        <v>0</v>
      </c>
      <c r="U457" s="9">
        <v>0</v>
      </c>
      <c r="W457" s="9">
        <v>0</v>
      </c>
      <c r="Y457" s="9">
        <f t="shared" si="148"/>
        <v>0</v>
      </c>
      <c r="AA457" s="21">
        <f t="shared" si="149"/>
        <v>0</v>
      </c>
      <c r="AC457" s="9">
        <v>0</v>
      </c>
      <c r="AE457" s="9">
        <v>-21874.100000000002</v>
      </c>
      <c r="AG457" s="9">
        <f t="shared" si="150"/>
        <v>21874.100000000002</v>
      </c>
      <c r="AI457" s="21" t="str">
        <f t="shared" si="151"/>
        <v>N.M.</v>
      </c>
    </row>
    <row r="458" spans="1:35" ht="12.75" outlineLevel="1">
      <c r="A458" s="1" t="s">
        <v>1049</v>
      </c>
      <c r="B458" s="16" t="s">
        <v>1050</v>
      </c>
      <c r="C458" s="1" t="s">
        <v>1362</v>
      </c>
      <c r="E458" s="5">
        <v>0</v>
      </c>
      <c r="G458" s="5">
        <v>0</v>
      </c>
      <c r="I458" s="9">
        <f t="shared" si="144"/>
        <v>0</v>
      </c>
      <c r="K458" s="21">
        <f t="shared" si="145"/>
        <v>0</v>
      </c>
      <c r="M458" s="9">
        <v>0</v>
      </c>
      <c r="O458" s="9">
        <v>0</v>
      </c>
      <c r="Q458" s="9">
        <f t="shared" si="146"/>
        <v>0</v>
      </c>
      <c r="S458" s="21">
        <f t="shared" si="147"/>
        <v>0</v>
      </c>
      <c r="U458" s="9">
        <v>0</v>
      </c>
      <c r="W458" s="9">
        <v>0</v>
      </c>
      <c r="Y458" s="9">
        <f t="shared" si="148"/>
        <v>0</v>
      </c>
      <c r="AA458" s="21">
        <f t="shared" si="149"/>
        <v>0</v>
      </c>
      <c r="AC458" s="9">
        <v>5460.84</v>
      </c>
      <c r="AE458" s="9">
        <v>-18461.11</v>
      </c>
      <c r="AG458" s="9">
        <f t="shared" si="150"/>
        <v>23921.95</v>
      </c>
      <c r="AI458" s="21">
        <f t="shared" si="151"/>
        <v>1.2958023650798896</v>
      </c>
    </row>
    <row r="459" spans="1:35" ht="12.75" outlineLevel="1">
      <c r="A459" s="1" t="s">
        <v>1051</v>
      </c>
      <c r="B459" s="16" t="s">
        <v>1052</v>
      </c>
      <c r="C459" s="1" t="s">
        <v>1362</v>
      </c>
      <c r="E459" s="5">
        <v>0</v>
      </c>
      <c r="G459" s="5">
        <v>-294.95</v>
      </c>
      <c r="I459" s="9">
        <f t="shared" si="144"/>
        <v>294.95</v>
      </c>
      <c r="K459" s="21" t="str">
        <f t="shared" si="145"/>
        <v>N.M.</v>
      </c>
      <c r="M459" s="9">
        <v>0</v>
      </c>
      <c r="O459" s="9">
        <v>3304.7200000000003</v>
      </c>
      <c r="Q459" s="9">
        <f t="shared" si="146"/>
        <v>-3304.7200000000003</v>
      </c>
      <c r="S459" s="21" t="str">
        <f t="shared" si="147"/>
        <v>N.M.</v>
      </c>
      <c r="U459" s="9">
        <v>0</v>
      </c>
      <c r="W459" s="9">
        <v>-13831.17</v>
      </c>
      <c r="Y459" s="9">
        <f t="shared" si="148"/>
        <v>13831.17</v>
      </c>
      <c r="AA459" s="21" t="str">
        <f t="shared" si="149"/>
        <v>N.M.</v>
      </c>
      <c r="AC459" s="9">
        <v>-35132.37</v>
      </c>
      <c r="AE459" s="9">
        <v>-13831.17</v>
      </c>
      <c r="AG459" s="9">
        <f t="shared" si="150"/>
        <v>-21301.200000000004</v>
      </c>
      <c r="AI459" s="21">
        <f t="shared" si="151"/>
        <v>-1.5400866304152145</v>
      </c>
    </row>
    <row r="460" spans="1:35" ht="12.75" outlineLevel="1">
      <c r="A460" s="1" t="s">
        <v>1053</v>
      </c>
      <c r="B460" s="16" t="s">
        <v>1054</v>
      </c>
      <c r="C460" s="1" t="s">
        <v>1363</v>
      </c>
      <c r="E460" s="5">
        <v>-915.1800000000001</v>
      </c>
      <c r="G460" s="5">
        <v>0</v>
      </c>
      <c r="I460" s="9">
        <f t="shared" si="144"/>
        <v>-915.1800000000001</v>
      </c>
      <c r="K460" s="21" t="str">
        <f t="shared" si="145"/>
        <v>N.M.</v>
      </c>
      <c r="M460" s="9">
        <v>6452.56</v>
      </c>
      <c r="O460" s="9">
        <v>0</v>
      </c>
      <c r="Q460" s="9">
        <f t="shared" si="146"/>
        <v>6452.56</v>
      </c>
      <c r="S460" s="21" t="str">
        <f t="shared" si="147"/>
        <v>N.M.</v>
      </c>
      <c r="U460" s="9">
        <v>2845.75</v>
      </c>
      <c r="W460" s="9">
        <v>0</v>
      </c>
      <c r="Y460" s="9">
        <f t="shared" si="148"/>
        <v>2845.75</v>
      </c>
      <c r="AA460" s="21" t="str">
        <f t="shared" si="149"/>
        <v>N.M.</v>
      </c>
      <c r="AC460" s="9">
        <v>2845.75</v>
      </c>
      <c r="AE460" s="9">
        <v>0</v>
      </c>
      <c r="AG460" s="9">
        <f t="shared" si="150"/>
        <v>2845.75</v>
      </c>
      <c r="AI460" s="21" t="str">
        <f t="shared" si="151"/>
        <v>N.M.</v>
      </c>
    </row>
    <row r="461" spans="1:35" ht="12.75" outlineLevel="1">
      <c r="A461" s="1" t="s">
        <v>1055</v>
      </c>
      <c r="B461" s="16" t="s">
        <v>1056</v>
      </c>
      <c r="C461" s="1" t="s">
        <v>1364</v>
      </c>
      <c r="E461" s="5">
        <v>-15223.6</v>
      </c>
      <c r="G461" s="5">
        <v>-23458.4</v>
      </c>
      <c r="I461" s="9">
        <f t="shared" si="144"/>
        <v>8234.800000000001</v>
      </c>
      <c r="K461" s="21">
        <f t="shared" si="145"/>
        <v>0.3510384339937933</v>
      </c>
      <c r="M461" s="9">
        <v>-38792.25</v>
      </c>
      <c r="O461" s="9">
        <v>-56981.05</v>
      </c>
      <c r="Q461" s="9">
        <f t="shared" si="146"/>
        <v>18188.800000000003</v>
      </c>
      <c r="S461" s="21">
        <f t="shared" si="147"/>
        <v>0.31920787700472353</v>
      </c>
      <c r="U461" s="9">
        <v>-68511.8</v>
      </c>
      <c r="W461" s="9">
        <v>-60504.85</v>
      </c>
      <c r="Y461" s="9">
        <f t="shared" si="148"/>
        <v>-8006.950000000004</v>
      </c>
      <c r="AA461" s="21">
        <f t="shared" si="149"/>
        <v>-0.13233567226428963</v>
      </c>
      <c r="AC461" s="9">
        <v>-951264.67</v>
      </c>
      <c r="AE461" s="9">
        <v>-529140.15</v>
      </c>
      <c r="AG461" s="9">
        <f t="shared" si="150"/>
        <v>-422124.52</v>
      </c>
      <c r="AI461" s="21">
        <f t="shared" si="151"/>
        <v>-0.7977556040682228</v>
      </c>
    </row>
    <row r="462" spans="1:35" ht="12.75" outlineLevel="1">
      <c r="A462" s="1" t="s">
        <v>1057</v>
      </c>
      <c r="B462" s="16" t="s">
        <v>1058</v>
      </c>
      <c r="C462" s="1" t="s">
        <v>1365</v>
      </c>
      <c r="E462" s="5">
        <v>18819.15</v>
      </c>
      <c r="G462" s="5">
        <v>36575.35</v>
      </c>
      <c r="I462" s="9">
        <f t="shared" si="144"/>
        <v>-17756.199999999997</v>
      </c>
      <c r="K462" s="21">
        <f t="shared" si="145"/>
        <v>-0.4854690385737935</v>
      </c>
      <c r="M462" s="9">
        <v>39866.4</v>
      </c>
      <c r="O462" s="9">
        <v>60959.15</v>
      </c>
      <c r="Q462" s="9">
        <f t="shared" si="146"/>
        <v>-21092.75</v>
      </c>
      <c r="S462" s="21">
        <f t="shared" si="147"/>
        <v>-0.34601450315498167</v>
      </c>
      <c r="U462" s="9">
        <v>181507.55000000002</v>
      </c>
      <c r="W462" s="9">
        <v>258771.80000000002</v>
      </c>
      <c r="Y462" s="9">
        <f t="shared" si="148"/>
        <v>-77264.25</v>
      </c>
      <c r="AA462" s="21">
        <f t="shared" si="149"/>
        <v>-0.2985806413218133</v>
      </c>
      <c r="AC462" s="9">
        <v>1894563.89</v>
      </c>
      <c r="AE462" s="9">
        <v>2051265.41</v>
      </c>
      <c r="AG462" s="9">
        <f t="shared" si="150"/>
        <v>-156701.52000000002</v>
      </c>
      <c r="AI462" s="21">
        <f t="shared" si="151"/>
        <v>-0.07639261074460375</v>
      </c>
    </row>
    <row r="463" spans="1:53" s="16" customFormat="1" ht="12.75">
      <c r="A463" s="16" t="s">
        <v>49</v>
      </c>
      <c r="C463" s="16" t="s">
        <v>1366</v>
      </c>
      <c r="D463" s="9"/>
      <c r="E463" s="9">
        <v>-3495</v>
      </c>
      <c r="F463" s="9"/>
      <c r="G463" s="9">
        <v>10771.809999999998</v>
      </c>
      <c r="H463" s="9"/>
      <c r="I463" s="9">
        <f>+E463-G463</f>
        <v>-14266.809999999998</v>
      </c>
      <c r="J463" s="37" t="str">
        <f>IF((+E463-G463)=(I463),"  ",$AO$507)</f>
        <v>  </v>
      </c>
      <c r="K463" s="38">
        <f>IF(G463&lt;0,IF(I463=0,0,IF(OR(G463=0,E463=0),"N.M.",IF(ABS(I463/G463)&gt;=10,"N.M.",I463/(-G463)))),IF(I463=0,0,IF(OR(G463=0,E463=0),"N.M.",IF(ABS(I463/G463)&gt;=10,"N.M.",I463/G463))))</f>
        <v>-1.3244580065931353</v>
      </c>
      <c r="L463" s="39"/>
      <c r="M463" s="9">
        <v>51067.3</v>
      </c>
      <c r="N463" s="9"/>
      <c r="O463" s="9">
        <v>30254.78</v>
      </c>
      <c r="P463" s="9"/>
      <c r="Q463" s="9">
        <f>+M463-O463</f>
        <v>20812.520000000004</v>
      </c>
      <c r="R463" s="37" t="str">
        <f>IF((+M463-O463)=(Q463),"  ",$AO$507)</f>
        <v>  </v>
      </c>
      <c r="S463" s="38">
        <f>IF(O463&lt;0,IF(Q463=0,0,IF(OR(O463=0,M463=0),"N.M.",IF(ABS(Q463/O463)&gt;=10,"N.M.",Q463/(-O463)))),IF(Q463=0,0,IF(OR(O463=0,M463=0),"N.M.",IF(ABS(Q463/O463)&gt;=10,"N.M.",Q463/O463))))</f>
        <v>0.6879084891709675</v>
      </c>
      <c r="T463" s="39"/>
      <c r="U463" s="9">
        <v>135044.09000000003</v>
      </c>
      <c r="V463" s="9"/>
      <c r="W463" s="9">
        <v>88291.86000000002</v>
      </c>
      <c r="X463" s="9"/>
      <c r="Y463" s="9">
        <f>+U463-W463</f>
        <v>46752.23000000001</v>
      </c>
      <c r="Z463" s="37" t="str">
        <f>IF((+U463-W463)=(Y463),"  ",$AO$507)</f>
        <v>  </v>
      </c>
      <c r="AA463" s="38">
        <f>IF(W463&lt;0,IF(Y463=0,0,IF(OR(W463=0,U463=0),"N.M.",IF(ABS(Y463/W463)&gt;=10,"N.M.",Y463/(-W463)))),IF(Y463=0,0,IF(OR(W463=0,U463=0),"N.M.",IF(ABS(Y463/W463)&gt;=10,"N.M.",Y463/W463))))</f>
        <v>0.5295191425347705</v>
      </c>
      <c r="AB463" s="39"/>
      <c r="AC463" s="9">
        <v>739519.9999999999</v>
      </c>
      <c r="AD463" s="9"/>
      <c r="AE463" s="9">
        <v>1093157.2499999998</v>
      </c>
      <c r="AF463" s="9"/>
      <c r="AG463" s="9">
        <f>+AC463-AE463</f>
        <v>-353637.2499999999</v>
      </c>
      <c r="AH463" s="37" t="str">
        <f>IF((+AC463-AE463)=(AG463),"  ",$AO$507)</f>
        <v>  </v>
      </c>
      <c r="AI463" s="38">
        <f>IF(AE463&lt;0,IF(AG463=0,0,IF(OR(AE463=0,AC463=0),"N.M.",IF(ABS(AG463/AE463)&gt;=10,"N.M.",AG463/(-AE463)))),IF(AG463=0,0,IF(OR(AE463=0,AC463=0),"N.M.",IF(ABS(AG463/AE463)&gt;=10,"N.M.",AG463/AE463))))</f>
        <v>-0.32350080466465364</v>
      </c>
      <c r="AJ463" s="39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</row>
    <row r="464" spans="1:53" s="16" customFormat="1" ht="12.75">
      <c r="A464" s="77" t="s">
        <v>50</v>
      </c>
      <c r="C464" s="17" t="s">
        <v>51</v>
      </c>
      <c r="D464" s="18"/>
      <c r="E464" s="18">
        <v>66205.26000000001</v>
      </c>
      <c r="F464" s="18"/>
      <c r="G464" s="18">
        <v>-18122.359999999997</v>
      </c>
      <c r="H464" s="18"/>
      <c r="I464" s="18">
        <f>+E464-G464</f>
        <v>84327.62000000001</v>
      </c>
      <c r="J464" s="37" t="str">
        <f>IF((+E464-G464)=(I464),"  ",$AO$507)</f>
        <v>  </v>
      </c>
      <c r="K464" s="40">
        <f>IF(G464&lt;0,IF(I464=0,0,IF(OR(G464=0,E464=0),"N.M.",IF(ABS(I464/G464)&gt;=10,"N.M.",I464/(-G464)))),IF(I464=0,0,IF(OR(G464=0,E464=0),"N.M.",IF(ABS(I464/G464)&gt;=10,"N.M.",I464/G464))))</f>
        <v>4.65323611273587</v>
      </c>
      <c r="L464" s="39"/>
      <c r="M464" s="18">
        <v>154458.519</v>
      </c>
      <c r="N464" s="18"/>
      <c r="O464" s="18">
        <v>-43958.73000000001</v>
      </c>
      <c r="P464" s="18"/>
      <c r="Q464" s="18">
        <f>+M464-O464</f>
        <v>198417.249</v>
      </c>
      <c r="R464" s="37" t="str">
        <f>IF((+M464-O464)=(Q464),"  ",$AO$507)</f>
        <v>  </v>
      </c>
      <c r="S464" s="40">
        <f>IF(O464&lt;0,IF(Q464=0,0,IF(OR(O464=0,M464=0),"N.M.",IF(ABS(Q464/O464)&gt;=10,"N.M.",Q464/(-O464)))),IF(Q464=0,0,IF(OR(O464=0,M464=0),"N.M.",IF(ABS(Q464/O464)&gt;=10,"N.M.",Q464/O464))))</f>
        <v>4.513716592813304</v>
      </c>
      <c r="T464" s="39"/>
      <c r="U464" s="18">
        <v>165022.53499999997</v>
      </c>
      <c r="V464" s="18"/>
      <c r="W464" s="18">
        <v>-132262.08200000005</v>
      </c>
      <c r="X464" s="18"/>
      <c r="Y464" s="18">
        <f>+U464-W464</f>
        <v>297284.617</v>
      </c>
      <c r="Z464" s="37" t="str">
        <f>IF((+U464-W464)=(Y464),"  ",$AO$507)</f>
        <v>  </v>
      </c>
      <c r="AA464" s="40">
        <f>IF(W464&lt;0,IF(Y464=0,0,IF(OR(W464=0,U464=0),"N.M.",IF(ABS(Y464/W464)&gt;=10,"N.M.",Y464/(-W464)))),IF(Y464=0,0,IF(OR(W464=0,U464=0),"N.M.",IF(ABS(Y464/W464)&gt;=10,"N.M.",Y464/W464))))</f>
        <v>2.247693462136789</v>
      </c>
      <c r="AB464" s="39"/>
      <c r="AC464" s="18">
        <v>1750061.9629999998</v>
      </c>
      <c r="AD464" s="18"/>
      <c r="AE464" s="18">
        <v>-1740119.5299999998</v>
      </c>
      <c r="AF464" s="18"/>
      <c r="AG464" s="18">
        <f>+AC464-AE464</f>
        <v>3490181.493</v>
      </c>
      <c r="AH464" s="37" t="str">
        <f>IF((+AC464-AE464)=(AG464),"  ",$AO$507)</f>
        <v>  </v>
      </c>
      <c r="AI464" s="40">
        <f>IF(AE464&lt;0,IF(AG464=0,0,IF(OR(AE464=0,AC464=0),"N.M.",IF(ABS(AG464/AE464)&gt;=10,"N.M.",AG464/(-AE464)))),IF(AG464=0,0,IF(OR(AE464=0,AC464=0),"N.M.",IF(ABS(AG464/AE464)&gt;=10,"N.M.",AG464/AE464))))</f>
        <v>2.0057136494525754</v>
      </c>
      <c r="AJ464" s="39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</row>
    <row r="465" spans="4:53" s="16" customFormat="1" ht="12.75">
      <c r="D465" s="9"/>
      <c r="E465" s="43" t="str">
        <f>IF(ABS(+E440+E455+E463-E464)&gt;$AO$503,$AO$506," ")</f>
        <v> </v>
      </c>
      <c r="F465" s="28"/>
      <c r="G465" s="43" t="str">
        <f>IF(ABS(+G440+G455+G463-G464)&gt;$AO$503,$AO$506," ")</f>
        <v> </v>
      </c>
      <c r="H465" s="42"/>
      <c r="I465" s="43" t="str">
        <f>IF(ABS(+I440+I455+I463-I464)&gt;$AO$503,$AO$506," ")</f>
        <v> </v>
      </c>
      <c r="J465" s="9"/>
      <c r="K465" s="21"/>
      <c r="L465" s="11"/>
      <c r="M465" s="43" t="str">
        <f>IF(ABS(+M440+M455+M463-M464)&gt;$AO$503,$AO$506," ")</f>
        <v> </v>
      </c>
      <c r="N465" s="42"/>
      <c r="O465" s="43" t="str">
        <f>IF(ABS(+O440+O455+O463-O464)&gt;$AO$503,$AO$506," ")</f>
        <v> </v>
      </c>
      <c r="P465" s="28"/>
      <c r="Q465" s="43" t="str">
        <f>IF(ABS(+Q440+Q455+Q463-Q464)&gt;$AO$503,$AO$506," ")</f>
        <v> </v>
      </c>
      <c r="R465" s="9"/>
      <c r="S465" s="21"/>
      <c r="T465" s="9"/>
      <c r="U465" s="43" t="str">
        <f>IF(ABS(+U440+U455+U463-U464)&gt;$AO$503,$AO$506," ")</f>
        <v> </v>
      </c>
      <c r="V465" s="28"/>
      <c r="W465" s="43" t="str">
        <f>IF(ABS(+W440+W455+W463-W464)&gt;$AO$503,$AO$506," ")</f>
        <v> </v>
      </c>
      <c r="X465" s="28"/>
      <c r="Y465" s="43" t="str">
        <f>IF(ABS(+Y440+Y455+Y463-Y464)&gt;$AO$503,$AO$506," ")</f>
        <v> </v>
      </c>
      <c r="Z465" s="9"/>
      <c r="AA465" s="21"/>
      <c r="AB465" s="9"/>
      <c r="AC465" s="43" t="str">
        <f>IF(ABS(+AC440+AC455+AC463-AC464)&gt;$AO$503,$AO$506," ")</f>
        <v> </v>
      </c>
      <c r="AD465" s="28"/>
      <c r="AE465" s="43" t="str">
        <f>IF(ABS(+AE440+AE455+AE463-AE464)&gt;$AO$503,$AO$506," ")</f>
        <v> </v>
      </c>
      <c r="AF465" s="42"/>
      <c r="AG465" s="43" t="str">
        <f>IF(ABS(+AG440+AG455+AG463-AG464)&gt;$AO$503,$AO$506," ")</f>
        <v> </v>
      </c>
      <c r="AH465" s="9"/>
      <c r="AI465" s="2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</row>
    <row r="466" spans="1:53" s="16" customFormat="1" ht="12.75">
      <c r="A466" s="77" t="s">
        <v>52</v>
      </c>
      <c r="C466" s="17" t="s">
        <v>53</v>
      </c>
      <c r="D466" s="18"/>
      <c r="E466" s="18">
        <v>-2942409.9959999975</v>
      </c>
      <c r="F466" s="18"/>
      <c r="G466" s="18">
        <v>3703097.324000002</v>
      </c>
      <c r="H466" s="18"/>
      <c r="I466" s="18">
        <f>+E466-G466</f>
        <v>-6645507.319999999</v>
      </c>
      <c r="J466" s="37" t="str">
        <f>IF((+E466-G466)=(I466),"  ",$AO$507)</f>
        <v>  </v>
      </c>
      <c r="K466" s="40">
        <f>IF(G466&lt;0,IF(I466=0,0,IF(OR(G466=0,E466=0),"N.M.",IF(ABS(I466/G466)&gt;=10,"N.M.",I466/(-G466)))),IF(I466=0,0,IF(OR(G466=0,E466=0),"N.M.",IF(ABS(I466/G466)&gt;=10,"N.M.",I466/G466))))</f>
        <v>-1.7945807896892305</v>
      </c>
      <c r="L466" s="39"/>
      <c r="M466" s="18">
        <v>2127686.644000002</v>
      </c>
      <c r="N466" s="18"/>
      <c r="O466" s="18">
        <v>13631225.654000014</v>
      </c>
      <c r="P466" s="18"/>
      <c r="Q466" s="18">
        <f>+M466-O466</f>
        <v>-11503539.010000013</v>
      </c>
      <c r="R466" s="37" t="str">
        <f>IF((+M466-O466)=(Q466),"  ",$AO$507)</f>
        <v>  </v>
      </c>
      <c r="S466" s="40">
        <f>IF(O466&lt;0,IF(Q466=0,0,IF(OR(O466=0,M466=0),"N.M.",IF(ABS(Q466/O466)&gt;=10,"N.M.",Q466/(-O466)))),IF(Q466=0,0,IF(OR(O466=0,M466=0),"N.M.",IF(ABS(Q466/O466)&gt;=10,"N.M.",Q466/O466))))</f>
        <v>-0.8439108339919791</v>
      </c>
      <c r="T466" s="39"/>
      <c r="U466" s="18">
        <v>20758333.340000093</v>
      </c>
      <c r="V466" s="18"/>
      <c r="W466" s="18">
        <v>30395742.41399997</v>
      </c>
      <c r="X466" s="18"/>
      <c r="Y466" s="18">
        <f>+U466-W466</f>
        <v>-9637409.073999878</v>
      </c>
      <c r="Z466" s="37" t="str">
        <f>IF((+U466-W466)=(Y466),"  ",$AO$507)</f>
        <v>  </v>
      </c>
      <c r="AA466" s="40">
        <f>IF(W466&lt;0,IF(Y466=0,0,IF(OR(W466=0,U466=0),"N.M.",IF(ABS(Y466/W466)&gt;=10,"N.M.",Y466/(-W466)))),IF(Y466=0,0,IF(OR(W466=0,U466=0),"N.M.",IF(ABS(Y466/W466)&gt;=10,"N.M.",Y466/W466))))</f>
        <v>-0.3170644408922542</v>
      </c>
      <c r="AB466" s="39"/>
      <c r="AC466" s="18">
        <v>48110578.22100015</v>
      </c>
      <c r="AD466" s="18"/>
      <c r="AE466" s="18">
        <v>53037923.78200003</v>
      </c>
      <c r="AF466" s="18"/>
      <c r="AG466" s="18">
        <f>+AC466-AE466</f>
        <v>-4927345.560999878</v>
      </c>
      <c r="AH466" s="37" t="str">
        <f>IF((+AC466-AE466)=(AG466),"  ",$AO$507)</f>
        <v>  </v>
      </c>
      <c r="AI466" s="40">
        <f>IF(AE466&lt;0,IF(AG466=0,0,IF(OR(AE466=0,AC466=0),"N.M.",IF(ABS(AG466/AE466)&gt;=10,"N.M.",AG466/(-AE466)))),IF(AG466=0,0,IF(OR(AE466=0,AC466=0),"N.M.",IF(ABS(AG466/AE466)&gt;=10,"N.M.",AG466/AE466))))</f>
        <v>-0.09290230856797069</v>
      </c>
      <c r="AJ466" s="39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</row>
    <row r="467" spans="4:53" s="16" customFormat="1" ht="12.75">
      <c r="D467" s="9"/>
      <c r="E467" s="43" t="str">
        <f>IF(ABS(E410+E464-E466)&gt;$AO$503,$AO$506," ")</f>
        <v> </v>
      </c>
      <c r="F467" s="28"/>
      <c r="G467" s="43" t="str">
        <f>IF(ABS(G410+G464-G466)&gt;$AO$503,$AO$506," ")</f>
        <v> </v>
      </c>
      <c r="H467" s="42"/>
      <c r="I467" s="43" t="str">
        <f>IF(ABS(I410+I464-I466)&gt;$AO$503,$AO$506," ")</f>
        <v> </v>
      </c>
      <c r="J467" s="9"/>
      <c r="K467" s="21"/>
      <c r="L467" s="11"/>
      <c r="M467" s="43" t="str">
        <f>IF(ABS(M410+M464-M466)&gt;$AO$503,$AO$506," ")</f>
        <v> </v>
      </c>
      <c r="N467" s="42"/>
      <c r="O467" s="43" t="str">
        <f>IF(ABS(O410+O464-O466)&gt;$AO$503,$AO$506," ")</f>
        <v> </v>
      </c>
      <c r="P467" s="28"/>
      <c r="Q467" s="43" t="str">
        <f>IF(ABS(Q410+Q464-Q466)&gt;$AO$503,$AO$506," ")</f>
        <v> </v>
      </c>
      <c r="R467" s="9"/>
      <c r="S467" s="21"/>
      <c r="T467" s="9"/>
      <c r="U467" s="43" t="str">
        <f>IF(ABS(U410+U464-U466)&gt;$AO$503,$AO$506," ")</f>
        <v> </v>
      </c>
      <c r="V467" s="28"/>
      <c r="W467" s="43" t="str">
        <f>IF(ABS(W410+W464-W466)&gt;$AO$503,$AO$506," ")</f>
        <v> </v>
      </c>
      <c r="X467" s="28"/>
      <c r="Y467" s="43" t="str">
        <f>IF(ABS(Y410+Y464-Y466)&gt;$AO$503,$AO$506," ")</f>
        <v> </v>
      </c>
      <c r="Z467" s="9"/>
      <c r="AA467" s="21"/>
      <c r="AB467" s="9"/>
      <c r="AC467" s="43" t="str">
        <f>IF(ABS(AC410+AC464-AC466)&gt;$AO$503,$AO$506," ")</f>
        <v> </v>
      </c>
      <c r="AD467" s="28"/>
      <c r="AE467" s="43" t="str">
        <f>IF(ABS(AE410+AE464-AE466)&gt;$AO$503,$AO$506," ")</f>
        <v> </v>
      </c>
      <c r="AF467" s="42"/>
      <c r="AG467" s="43" t="str">
        <f>IF(ABS(AG410+AG464-AG466)&gt;$AO$503,$AO$506," ")</f>
        <v> </v>
      </c>
      <c r="AH467" s="9"/>
      <c r="AI467" s="2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3:53" s="16" customFormat="1" ht="12.75">
      <c r="C468" s="17" t="s">
        <v>54</v>
      </c>
      <c r="D468" s="18"/>
      <c r="E468" s="9"/>
      <c r="F468" s="9"/>
      <c r="G468" s="9"/>
      <c r="H468" s="9"/>
      <c r="I468" s="9"/>
      <c r="J468" s="9"/>
      <c r="K468" s="21"/>
      <c r="L468" s="11"/>
      <c r="M468" s="9"/>
      <c r="N468" s="9"/>
      <c r="O468" s="9"/>
      <c r="P468" s="9"/>
      <c r="Q468" s="9"/>
      <c r="R468" s="9"/>
      <c r="S468" s="21"/>
      <c r="T468" s="9"/>
      <c r="U468" s="9"/>
      <c r="V468" s="9"/>
      <c r="W468" s="9"/>
      <c r="X468" s="9"/>
      <c r="Y468" s="9"/>
      <c r="Z468" s="9"/>
      <c r="AA468" s="21"/>
      <c r="AB468" s="9"/>
      <c r="AC468" s="9"/>
      <c r="AD468" s="9"/>
      <c r="AE468" s="9"/>
      <c r="AF468" s="9"/>
      <c r="AG468" s="9"/>
      <c r="AH468" s="9"/>
      <c r="AI468" s="2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1:35" ht="12.75" outlineLevel="1">
      <c r="A469" s="1" t="s">
        <v>1059</v>
      </c>
      <c r="B469" s="16" t="s">
        <v>1060</v>
      </c>
      <c r="C469" s="1" t="s">
        <v>1367</v>
      </c>
      <c r="E469" s="5">
        <v>2833225.52</v>
      </c>
      <c r="G469" s="5">
        <v>2352172.74</v>
      </c>
      <c r="I469" s="9">
        <f>(+E469-G469)</f>
        <v>481052.7799999998</v>
      </c>
      <c r="K469" s="21">
        <f>IF(G469&lt;0,IF(I469=0,0,IF(OR(G469=0,E469=0),"N.M.",IF(ABS(I469/G469)&gt;=10,"N.M.",I469/(-G469)))),IF(I469=0,0,IF(OR(G469=0,E469=0),"N.M.",IF(ABS(I469/G469)&gt;=10,"N.M.",I469/G469))))</f>
        <v>0.2045142228797362</v>
      </c>
      <c r="M469" s="9">
        <v>8499676.56</v>
      </c>
      <c r="O469" s="9">
        <v>6320790.44</v>
      </c>
      <c r="Q469" s="9">
        <f>(+M469-O469)</f>
        <v>2178886.12</v>
      </c>
      <c r="S469" s="21">
        <f>IF(O469&lt;0,IF(Q469=0,0,IF(OR(O469=0,M469=0),"N.M.",IF(ABS(Q469/O469)&gt;=10,"N.M.",Q469/(-O469)))),IF(Q469=0,0,IF(OR(O469=0,M469=0),"N.M.",IF(ABS(Q469/O469)&gt;=10,"N.M.",Q469/O469))))</f>
        <v>0.3447173483574627</v>
      </c>
      <c r="U469" s="9">
        <v>16999353.12</v>
      </c>
      <c r="W469" s="9">
        <v>12273716.99</v>
      </c>
      <c r="Y469" s="9">
        <f>(+U469-W469)</f>
        <v>4725636.130000001</v>
      </c>
      <c r="AA469" s="21">
        <f>IF(W469&lt;0,IF(Y469=0,0,IF(OR(W469=0,U469=0),"N.M.",IF(ABS(Y469/W469)&gt;=10,"N.M.",Y469/(-W469)))),IF(Y469=0,0,IF(OR(W469=0,U469=0),"N.M.",IF(ABS(Y469/W469)&gt;=10,"N.M.",Y469/W469))))</f>
        <v>0.38502078334136336</v>
      </c>
      <c r="AC469" s="9">
        <v>33998706.230000004</v>
      </c>
      <c r="AE469" s="9">
        <v>24872945.09</v>
      </c>
      <c r="AG469" s="9">
        <f>(+AC469-AE469)</f>
        <v>9125761.140000004</v>
      </c>
      <c r="AI469" s="21">
        <f>IF(AE469&lt;0,IF(AG469=0,0,IF(OR(AE469=0,AC469=0),"N.M.",IF(ABS(AG469/AE469)&gt;=10,"N.M.",AG469/(-AE469)))),IF(AG469=0,0,IF(OR(AE469=0,AC469=0),"N.M.",IF(ABS(AG469/AE469)&gt;=10,"N.M.",AG469/AE469))))</f>
        <v>0.36689507844686053</v>
      </c>
    </row>
    <row r="470" spans="1:35" ht="12.75" outlineLevel="1">
      <c r="A470" s="1" t="s">
        <v>1061</v>
      </c>
      <c r="B470" s="16" t="s">
        <v>1062</v>
      </c>
      <c r="C470" s="1" t="s">
        <v>1368</v>
      </c>
      <c r="E470" s="5">
        <v>87500</v>
      </c>
      <c r="G470" s="5">
        <v>87500</v>
      </c>
      <c r="I470" s="9">
        <f>(+E470-G470)</f>
        <v>0</v>
      </c>
      <c r="K470" s="21">
        <f>IF(G470&lt;0,IF(I470=0,0,IF(OR(G470=0,E470=0),"N.M.",IF(ABS(I470/G470)&gt;=10,"N.M.",I470/(-G470)))),IF(I470=0,0,IF(OR(G470=0,E470=0),"N.M.",IF(ABS(I470/G470)&gt;=10,"N.M.",I470/G470))))</f>
        <v>0</v>
      </c>
      <c r="M470" s="9">
        <v>262500</v>
      </c>
      <c r="O470" s="9">
        <v>262500</v>
      </c>
      <c r="Q470" s="9">
        <f>(+M470-O470)</f>
        <v>0</v>
      </c>
      <c r="S470" s="21">
        <f>IF(O470&lt;0,IF(Q470=0,0,IF(OR(O470=0,M470=0),"N.M.",IF(ABS(Q470/O470)&gt;=10,"N.M.",Q470/(-O470)))),IF(Q470=0,0,IF(OR(O470=0,M470=0),"N.M.",IF(ABS(Q470/O470)&gt;=10,"N.M.",Q470/O470))))</f>
        <v>0</v>
      </c>
      <c r="U470" s="9">
        <v>525000</v>
      </c>
      <c r="W470" s="9">
        <v>583527</v>
      </c>
      <c r="Y470" s="9">
        <f>(+U470-W470)</f>
        <v>-58527</v>
      </c>
      <c r="AA470" s="21">
        <f>IF(W470&lt;0,IF(Y470=0,0,IF(OR(W470=0,U470=0),"N.M.",IF(ABS(Y470/W470)&gt;=10,"N.M.",Y470/(-W470)))),IF(Y470=0,0,IF(OR(W470=0,U470=0),"N.M.",IF(ABS(Y470/W470)&gt;=10,"N.M.",Y470/W470))))</f>
        <v>-0.100298700831324</v>
      </c>
      <c r="AC470" s="9">
        <v>1050000</v>
      </c>
      <c r="AE470" s="9">
        <v>6936121.83</v>
      </c>
      <c r="AG470" s="9">
        <f>(+AC470-AE470)</f>
        <v>-5886121.83</v>
      </c>
      <c r="AI470" s="21">
        <f>IF(AE470&lt;0,IF(AG470=0,0,IF(OR(AE470=0,AC470=0),"N.M.",IF(ABS(AG470/AE470)&gt;=10,"N.M.",AG470/(-AE470)))),IF(AG470=0,0,IF(OR(AE470=0,AC470=0),"N.M.",IF(ABS(AG470/AE470)&gt;=10,"N.M.",AG470/AE470))))</f>
        <v>-0.8486185759513973</v>
      </c>
    </row>
    <row r="471" spans="1:53" s="16" customFormat="1" ht="12.75">
      <c r="A471" s="16" t="s">
        <v>55</v>
      </c>
      <c r="C471" s="16" t="s">
        <v>1369</v>
      </c>
      <c r="D471" s="9"/>
      <c r="E471" s="9">
        <v>2920725.52</v>
      </c>
      <c r="F471" s="9"/>
      <c r="G471" s="9">
        <v>2439672.74</v>
      </c>
      <c r="H471" s="9"/>
      <c r="I471" s="9">
        <f aca="true" t="shared" si="152" ref="I471:I487">(+E471-G471)</f>
        <v>481052.7799999998</v>
      </c>
      <c r="J471" s="37" t="str">
        <f aca="true" t="shared" si="153" ref="J471:J487">IF((+E471-G471)=(I471),"  ",$AO$507)</f>
        <v>  </v>
      </c>
      <c r="K471" s="38">
        <f aca="true" t="shared" si="154" ref="K471:K487">IF(G471&lt;0,IF(I471=0,0,IF(OR(G471=0,E471=0),"N.M.",IF(ABS(I471/G471)&gt;=10,"N.M.",I471/(-G471)))),IF(I471=0,0,IF(OR(G471=0,E471=0),"N.M.",IF(ABS(I471/G471)&gt;=10,"N.M.",I471/G471))))</f>
        <v>0.19717922494801485</v>
      </c>
      <c r="L471" s="39"/>
      <c r="M471" s="9">
        <v>8762176.56</v>
      </c>
      <c r="N471" s="9"/>
      <c r="O471" s="9">
        <v>6583290.44</v>
      </c>
      <c r="P471" s="9"/>
      <c r="Q471" s="9">
        <f aca="true" t="shared" si="155" ref="Q471:Q487">(+M471-O471)</f>
        <v>2178886.12</v>
      </c>
      <c r="R471" s="37" t="str">
        <f aca="true" t="shared" si="156" ref="R471:R487">IF((+M471-O471)=(Q471),"  ",$AO$507)</f>
        <v>  </v>
      </c>
      <c r="S471" s="38">
        <f aca="true" t="shared" si="157" ref="S471:S487">IF(O471&lt;0,IF(Q471=0,0,IF(OR(O471=0,M471=0),"N.M.",IF(ABS(Q471/O471)&gt;=10,"N.M.",Q471/(-O471)))),IF(Q471=0,0,IF(OR(O471=0,M471=0),"N.M.",IF(ABS(Q471/O471)&gt;=10,"N.M.",Q471/O471))))</f>
        <v>0.33097219997481986</v>
      </c>
      <c r="T471" s="39"/>
      <c r="U471" s="9">
        <v>17524353.12</v>
      </c>
      <c r="V471" s="9"/>
      <c r="W471" s="9">
        <v>12857243.99</v>
      </c>
      <c r="X471" s="9"/>
      <c r="Y471" s="9">
        <f aca="true" t="shared" si="158" ref="Y471:Y487">(+U471-W471)</f>
        <v>4667109.130000001</v>
      </c>
      <c r="Z471" s="37" t="str">
        <f aca="true" t="shared" si="159" ref="Z471:Z487">IF((+U471-W471)=(Y471),"  ",$AO$507)</f>
        <v>  </v>
      </c>
      <c r="AA471" s="38">
        <f aca="true" t="shared" si="160" ref="AA471:AA487">IF(W471&lt;0,IF(Y471=0,0,IF(OR(W471=0,U471=0),"N.M.",IF(ABS(Y471/W471)&gt;=10,"N.M.",Y471/(-W471)))),IF(Y471=0,0,IF(OR(W471=0,U471=0),"N.M.",IF(ABS(Y471/W471)&gt;=10,"N.M.",Y471/W471))))</f>
        <v>0.36299452150320444</v>
      </c>
      <c r="AB471" s="39"/>
      <c r="AC471" s="9">
        <v>35048706.230000004</v>
      </c>
      <c r="AD471" s="9"/>
      <c r="AE471" s="9">
        <v>31809066.92</v>
      </c>
      <c r="AF471" s="9"/>
      <c r="AG471" s="9">
        <f aca="true" t="shared" si="161" ref="AG471:AG487">(+AC471-AE471)</f>
        <v>3239639.3100000024</v>
      </c>
      <c r="AH471" s="37" t="str">
        <f aca="true" t="shared" si="162" ref="AH471:AH487">IF((+AC471-AE471)=(AG471),"  ",$AO$507)</f>
        <v>  </v>
      </c>
      <c r="AI471" s="38">
        <f aca="true" t="shared" si="163" ref="AI471:AI487">IF(AE471&lt;0,IF(AG471=0,0,IF(OR(AE471=0,AC471=0),"N.M.",IF(ABS(AG471/AE471)&gt;=10,"N.M.",AG471/(-AE471)))),IF(AG471=0,0,IF(OR(AE471=0,AC471=0),"N.M.",IF(ABS(AG471/AE471)&gt;=10,"N.M.",AG471/AE471))))</f>
        <v>0.10184641121815095</v>
      </c>
      <c r="AJ471" s="39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1:35" ht="12.75" outlineLevel="1">
      <c r="A472" s="1" t="s">
        <v>1063</v>
      </c>
      <c r="B472" s="16" t="s">
        <v>1064</v>
      </c>
      <c r="C472" s="1" t="s">
        <v>1370</v>
      </c>
      <c r="E472" s="5">
        <v>4259.4</v>
      </c>
      <c r="G472" s="5">
        <v>82885.33</v>
      </c>
      <c r="I472" s="9">
        <f>(+E472-G472)</f>
        <v>-78625.93000000001</v>
      </c>
      <c r="K472" s="21">
        <f>IF(G472&lt;0,IF(I472=0,0,IF(OR(G472=0,E472=0),"N.M.",IF(ABS(I472/G472)&gt;=10,"N.M.",I472/(-G472)))),IF(I472=0,0,IF(OR(G472=0,E472=0),"N.M.",IF(ABS(I472/G472)&gt;=10,"N.M.",I472/G472))))</f>
        <v>-0.948610930305761</v>
      </c>
      <c r="M472" s="9">
        <v>4984.06</v>
      </c>
      <c r="O472" s="9">
        <v>368849.5</v>
      </c>
      <c r="Q472" s="9">
        <f>(+M472-O472)</f>
        <v>-363865.44</v>
      </c>
      <c r="S472" s="21">
        <f>IF(O472&lt;0,IF(Q472=0,0,IF(OR(O472=0,M472=0),"N.M.",IF(ABS(Q472/O472)&gt;=10,"N.M.",Q472/(-O472)))),IF(Q472=0,0,IF(OR(O472=0,M472=0),"N.M.",IF(ABS(Q472/O472)&gt;=10,"N.M.",Q472/O472))))</f>
        <v>-0.9864875511556882</v>
      </c>
      <c r="U472" s="9">
        <v>5780.46</v>
      </c>
      <c r="W472" s="9">
        <v>983512.1</v>
      </c>
      <c r="Y472" s="9">
        <f>(+U472-W472)</f>
        <v>-977731.64</v>
      </c>
      <c r="AA472" s="21">
        <f>IF(W472&lt;0,IF(Y472=0,0,IF(OR(W472=0,U472=0),"N.M.",IF(ABS(Y472/W472)&gt;=10,"N.M.",Y472/(-W472)))),IF(Y472=0,0,IF(OR(W472=0,U472=0),"N.M.",IF(ABS(Y472/W472)&gt;=10,"N.M.",Y472/W472))))</f>
        <v>-0.9941226345868038</v>
      </c>
      <c r="AC472" s="9">
        <v>8538.89</v>
      </c>
      <c r="AE472" s="9">
        <v>2336495.69</v>
      </c>
      <c r="AG472" s="9">
        <f>(+AC472-AE472)</f>
        <v>-2327956.8</v>
      </c>
      <c r="AI472" s="21">
        <f>IF(AE472&lt;0,IF(AG472=0,0,IF(OR(AE472=0,AC472=0),"N.M.",IF(ABS(AG472/AE472)&gt;=10,"N.M.",AG472/(-AE472)))),IF(AG472=0,0,IF(OR(AE472=0,AC472=0),"N.M.",IF(ABS(AG472/AE472)&gt;=10,"N.M.",AG472/AE472))))</f>
        <v>-0.9963454287390532</v>
      </c>
    </row>
    <row r="473" spans="1:53" s="16" customFormat="1" ht="12.75" customHeight="1">
      <c r="A473" s="16" t="s">
        <v>85</v>
      </c>
      <c r="C473" s="16" t="s">
        <v>1371</v>
      </c>
      <c r="D473" s="9"/>
      <c r="E473" s="9">
        <v>4259.4</v>
      </c>
      <c r="F473" s="9"/>
      <c r="G473" s="9">
        <v>82885.33</v>
      </c>
      <c r="H473" s="9"/>
      <c r="I473" s="9">
        <f>(+E473-G473)</f>
        <v>-78625.93000000001</v>
      </c>
      <c r="J473" s="37" t="str">
        <f>IF((+E473-G473)=(I473),"  ",$AO$507)</f>
        <v>  </v>
      </c>
      <c r="K473" s="38">
        <f>IF(G473&lt;0,IF(I473=0,0,IF(OR(G473=0,E473=0),"N.M.",IF(ABS(I473/G473)&gt;=10,"N.M.",I473/(-G473)))),IF(I473=0,0,IF(OR(G473=0,E473=0),"N.M.",IF(ABS(I473/G473)&gt;=10,"N.M.",I473/G473))))</f>
        <v>-0.948610930305761</v>
      </c>
      <c r="L473" s="39"/>
      <c r="M473" s="9">
        <v>4984.06</v>
      </c>
      <c r="N473" s="9"/>
      <c r="O473" s="9">
        <v>368849.5</v>
      </c>
      <c r="P473" s="9"/>
      <c r="Q473" s="9">
        <f>(+M473-O473)</f>
        <v>-363865.44</v>
      </c>
      <c r="R473" s="37" t="str">
        <f>IF((+M473-O473)=(Q473),"  ",$AO$507)</f>
        <v>  </v>
      </c>
      <c r="S473" s="38">
        <f>IF(O473&lt;0,IF(Q473=0,0,IF(OR(O473=0,M473=0),"N.M.",IF(ABS(Q473/O473)&gt;=10,"N.M.",Q473/(-O473)))),IF(Q473=0,0,IF(OR(O473=0,M473=0),"N.M.",IF(ABS(Q473/O473)&gt;=10,"N.M.",Q473/O473))))</f>
        <v>-0.9864875511556882</v>
      </c>
      <c r="T473" s="39"/>
      <c r="U473" s="9">
        <v>5780.46</v>
      </c>
      <c r="V473" s="9"/>
      <c r="W473" s="9">
        <v>983512.1</v>
      </c>
      <c r="X473" s="9"/>
      <c r="Y473" s="9">
        <f>(+U473-W473)</f>
        <v>-977731.64</v>
      </c>
      <c r="Z473" s="37" t="str">
        <f>IF((+U473-W473)=(Y473),"  ",$AO$507)</f>
        <v>  </v>
      </c>
      <c r="AA473" s="38">
        <f>IF(W473&lt;0,IF(Y473=0,0,IF(OR(W473=0,U473=0),"N.M.",IF(ABS(Y473/W473)&gt;=10,"N.M.",Y473/(-W473)))),IF(Y473=0,0,IF(OR(W473=0,U473=0),"N.M.",IF(ABS(Y473/W473)&gt;=10,"N.M.",Y473/W473))))</f>
        <v>-0.9941226345868038</v>
      </c>
      <c r="AB473" s="39"/>
      <c r="AC473" s="9">
        <v>8538.89</v>
      </c>
      <c r="AD473" s="9"/>
      <c r="AE473" s="9">
        <v>2336495.69</v>
      </c>
      <c r="AF473" s="9"/>
      <c r="AG473" s="9">
        <f>(+AC473-AE473)</f>
        <v>-2327956.8</v>
      </c>
      <c r="AH473" s="37" t="str">
        <f>IF((+AC473-AE473)=(AG473),"  ",$AO$507)</f>
        <v>  </v>
      </c>
      <c r="AI473" s="38">
        <f>IF(AE473&lt;0,IF(AG473=0,0,IF(OR(AE473=0,AC473=0),"N.M.",IF(ABS(AG473/AE473)&gt;=10,"N.M.",AG473/(-AE473)))),IF(AG473=0,0,IF(OR(AE473=0,AC473=0),"N.M.",IF(ABS(AG473/AE473)&gt;=10,"N.M.",AG473/AE473))))</f>
        <v>-0.9963454287390532</v>
      </c>
      <c r="AJ473" s="39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</row>
    <row r="474" spans="1:35" ht="12.75" outlineLevel="1">
      <c r="A474" s="1" t="s">
        <v>1065</v>
      </c>
      <c r="B474" s="16" t="s">
        <v>1066</v>
      </c>
      <c r="C474" s="1" t="s">
        <v>1372</v>
      </c>
      <c r="E474" s="5">
        <v>26168.39</v>
      </c>
      <c r="G474" s="5">
        <v>7210.59</v>
      </c>
      <c r="I474" s="9">
        <f>(+E474-G474)</f>
        <v>18957.8</v>
      </c>
      <c r="K474" s="21">
        <f>IF(G474&lt;0,IF(I474=0,0,IF(OR(G474=0,E474=0),"N.M.",IF(ABS(I474/G474)&gt;=10,"N.M.",I474/(-G474)))),IF(I474=0,0,IF(OR(G474=0,E474=0),"N.M.",IF(ABS(I474/G474)&gt;=10,"N.M.",I474/G474))))</f>
        <v>2.6291607205513</v>
      </c>
      <c r="M474" s="9">
        <v>51263.840000000004</v>
      </c>
      <c r="O474" s="9">
        <v>22732.37</v>
      </c>
      <c r="Q474" s="9">
        <f>(+M474-O474)</f>
        <v>28531.470000000005</v>
      </c>
      <c r="S474" s="21">
        <f>IF(O474&lt;0,IF(Q474=0,0,IF(OR(O474=0,M474=0),"N.M.",IF(ABS(Q474/O474)&gt;=10,"N.M.",Q474/(-O474)))),IF(Q474=0,0,IF(OR(O474=0,M474=0),"N.M.",IF(ABS(Q474/O474)&gt;=10,"N.M.",Q474/O474))))</f>
        <v>1.2551031854575658</v>
      </c>
      <c r="U474" s="9">
        <v>80838.51</v>
      </c>
      <c r="W474" s="9">
        <v>55040.29</v>
      </c>
      <c r="Y474" s="9">
        <f>(+U474-W474)</f>
        <v>25798.219999999994</v>
      </c>
      <c r="AA474" s="21">
        <f>IF(W474&lt;0,IF(Y474=0,0,IF(OR(W474=0,U474=0),"N.M.",IF(ABS(Y474/W474)&gt;=10,"N.M.",Y474/(-W474)))),IF(Y474=0,0,IF(OR(W474=0,U474=0),"N.M.",IF(ABS(Y474/W474)&gt;=10,"N.M.",Y474/W474))))</f>
        <v>0.46871519027243486</v>
      </c>
      <c r="AC474" s="9">
        <v>189477.28</v>
      </c>
      <c r="AE474" s="9">
        <v>132924.93</v>
      </c>
      <c r="AG474" s="9">
        <f>(+AC474-AE474)</f>
        <v>56552.350000000006</v>
      </c>
      <c r="AI474" s="21">
        <f>IF(AE474&lt;0,IF(AG474=0,0,IF(OR(AE474=0,AC474=0),"N.M.",IF(ABS(AG474/AE474)&gt;=10,"N.M.",AG474/(-AE474)))),IF(AG474=0,0,IF(OR(AE474=0,AC474=0),"N.M.",IF(ABS(AG474/AE474)&gt;=10,"N.M.",AG474/AE474))))</f>
        <v>0.42544577604818007</v>
      </c>
    </row>
    <row r="475" spans="1:53" s="16" customFormat="1" ht="12.75" customHeight="1">
      <c r="A475" s="16" t="s">
        <v>86</v>
      </c>
      <c r="C475" s="16" t="s">
        <v>1373</v>
      </c>
      <c r="D475" s="9"/>
      <c r="E475" s="9">
        <v>26168.39</v>
      </c>
      <c r="F475" s="9"/>
      <c r="G475" s="9">
        <v>7210.59</v>
      </c>
      <c r="H475" s="9"/>
      <c r="I475" s="9">
        <f t="shared" si="152"/>
        <v>18957.8</v>
      </c>
      <c r="J475" s="85" t="str">
        <f t="shared" si="153"/>
        <v>  </v>
      </c>
      <c r="K475" s="38">
        <f t="shared" si="154"/>
        <v>2.6291607205513</v>
      </c>
      <c r="L475" s="39"/>
      <c r="M475" s="9">
        <v>51263.840000000004</v>
      </c>
      <c r="N475" s="9"/>
      <c r="O475" s="9">
        <v>22732.37</v>
      </c>
      <c r="P475" s="9"/>
      <c r="Q475" s="9">
        <f t="shared" si="155"/>
        <v>28531.470000000005</v>
      </c>
      <c r="R475" s="85" t="str">
        <f t="shared" si="156"/>
        <v>  </v>
      </c>
      <c r="S475" s="38">
        <f t="shared" si="157"/>
        <v>1.2551031854575658</v>
      </c>
      <c r="T475" s="39"/>
      <c r="U475" s="9">
        <v>80838.51</v>
      </c>
      <c r="V475" s="9"/>
      <c r="W475" s="9">
        <v>55040.29</v>
      </c>
      <c r="X475" s="9"/>
      <c r="Y475" s="9">
        <f t="shared" si="158"/>
        <v>25798.219999999994</v>
      </c>
      <c r="Z475" s="85" t="str">
        <f t="shared" si="159"/>
        <v>  </v>
      </c>
      <c r="AA475" s="38">
        <f t="shared" si="160"/>
        <v>0.46871519027243486</v>
      </c>
      <c r="AB475" s="39"/>
      <c r="AC475" s="9">
        <v>189477.28</v>
      </c>
      <c r="AD475" s="9"/>
      <c r="AE475" s="9">
        <v>132924.93</v>
      </c>
      <c r="AF475" s="9"/>
      <c r="AG475" s="9">
        <f t="shared" si="161"/>
        <v>56552.350000000006</v>
      </c>
      <c r="AH475" s="85" t="str">
        <f t="shared" si="162"/>
        <v>  </v>
      </c>
      <c r="AI475" s="38">
        <f t="shared" si="163"/>
        <v>0.42544577604818007</v>
      </c>
      <c r="AJ475" s="39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</row>
    <row r="476" spans="1:35" ht="12.75" outlineLevel="1">
      <c r="A476" s="1" t="s">
        <v>1067</v>
      </c>
      <c r="B476" s="16" t="s">
        <v>1068</v>
      </c>
      <c r="C476" s="1" t="s">
        <v>1374</v>
      </c>
      <c r="E476" s="5">
        <v>39265.54</v>
      </c>
      <c r="G476" s="5">
        <v>39586.11</v>
      </c>
      <c r="I476" s="9">
        <f>(+E476-G476)</f>
        <v>-320.5699999999997</v>
      </c>
      <c r="K476" s="21">
        <f>IF(G476&lt;0,IF(I476=0,0,IF(OR(G476=0,E476=0),"N.M.",IF(ABS(I476/G476)&gt;=10,"N.M.",I476/(-G476)))),IF(I476=0,0,IF(OR(G476=0,E476=0),"N.M.",IF(ABS(I476/G476)&gt;=10,"N.M.",I476/G476))))</f>
        <v>-0.008098042469947154</v>
      </c>
      <c r="M476" s="9">
        <v>117796.62</v>
      </c>
      <c r="O476" s="9">
        <v>111968.81</v>
      </c>
      <c r="Q476" s="9">
        <f>(+M476-O476)</f>
        <v>5827.809999999998</v>
      </c>
      <c r="S476" s="21">
        <f>IF(O476&lt;0,IF(Q476=0,0,IF(OR(O476=0,M476=0),"N.M.",IF(ABS(Q476/O476)&gt;=10,"N.M.",Q476/(-O476)))),IF(Q476=0,0,IF(OR(O476=0,M476=0),"N.M.",IF(ABS(Q476/O476)&gt;=10,"N.M.",Q476/O476))))</f>
        <v>0.052048512438419216</v>
      </c>
      <c r="U476" s="9">
        <v>235593.24</v>
      </c>
      <c r="W476" s="9">
        <v>220542.86000000002</v>
      </c>
      <c r="Y476" s="9">
        <f>(+U476-W476)</f>
        <v>15050.379999999976</v>
      </c>
      <c r="AA476" s="21">
        <f>IF(W476&lt;0,IF(Y476=0,0,IF(OR(W476=0,U476=0),"N.M.",IF(ABS(Y476/W476)&gt;=10,"N.M.",Y476/(-W476)))),IF(Y476=0,0,IF(OR(W476=0,U476=0),"N.M.",IF(ABS(Y476/W476)&gt;=10,"N.M.",Y476/W476))))</f>
        <v>0.0682424268915347</v>
      </c>
      <c r="AC476" s="9">
        <v>472148.19</v>
      </c>
      <c r="AE476" s="9">
        <v>446171.83</v>
      </c>
      <c r="AG476" s="9">
        <f>(+AC476-AE476)</f>
        <v>25976.359999999986</v>
      </c>
      <c r="AI476" s="21">
        <f>IF(AE476&lt;0,IF(AG476=0,0,IF(OR(AE476=0,AC476=0),"N.M.",IF(ABS(AG476/AE476)&gt;=10,"N.M.",AG476/(-AE476)))),IF(AG476=0,0,IF(OR(AE476=0,AC476=0),"N.M.",IF(ABS(AG476/AE476)&gt;=10,"N.M.",AG476/AE476))))</f>
        <v>0.05822052907284618</v>
      </c>
    </row>
    <row r="477" spans="1:53" s="16" customFormat="1" ht="12.75">
      <c r="A477" s="16" t="s">
        <v>56</v>
      </c>
      <c r="C477" s="16" t="s">
        <v>1375</v>
      </c>
      <c r="D477" s="9"/>
      <c r="E477" s="9">
        <v>39265.54</v>
      </c>
      <c r="F477" s="9"/>
      <c r="G477" s="9">
        <v>39586.11</v>
      </c>
      <c r="H477" s="9"/>
      <c r="I477" s="9">
        <f t="shared" si="152"/>
        <v>-320.5699999999997</v>
      </c>
      <c r="J477" s="37" t="str">
        <f t="shared" si="153"/>
        <v>  </v>
      </c>
      <c r="K477" s="38">
        <f t="shared" si="154"/>
        <v>-0.008098042469947154</v>
      </c>
      <c r="L477" s="39"/>
      <c r="M477" s="9">
        <v>117796.62</v>
      </c>
      <c r="N477" s="9"/>
      <c r="O477" s="9">
        <v>111968.81</v>
      </c>
      <c r="P477" s="9"/>
      <c r="Q477" s="9">
        <f t="shared" si="155"/>
        <v>5827.809999999998</v>
      </c>
      <c r="R477" s="37" t="str">
        <f t="shared" si="156"/>
        <v>  </v>
      </c>
      <c r="S477" s="38">
        <f t="shared" si="157"/>
        <v>0.052048512438419216</v>
      </c>
      <c r="T477" s="39"/>
      <c r="U477" s="9">
        <v>235593.24</v>
      </c>
      <c r="V477" s="9"/>
      <c r="W477" s="9">
        <v>220542.86000000002</v>
      </c>
      <c r="X477" s="9"/>
      <c r="Y477" s="9">
        <f t="shared" si="158"/>
        <v>15050.379999999976</v>
      </c>
      <c r="Z477" s="37" t="str">
        <f t="shared" si="159"/>
        <v>  </v>
      </c>
      <c r="AA477" s="38">
        <f t="shared" si="160"/>
        <v>0.0682424268915347</v>
      </c>
      <c r="AB477" s="39"/>
      <c r="AC477" s="9">
        <v>472148.19</v>
      </c>
      <c r="AD477" s="9"/>
      <c r="AE477" s="9">
        <v>446171.83</v>
      </c>
      <c r="AF477" s="9"/>
      <c r="AG477" s="9">
        <f t="shared" si="161"/>
        <v>25976.359999999986</v>
      </c>
      <c r="AH477" s="37" t="str">
        <f t="shared" si="162"/>
        <v>  </v>
      </c>
      <c r="AI477" s="38">
        <f t="shared" si="163"/>
        <v>0.05822052907284618</v>
      </c>
      <c r="AJ477" s="39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</row>
    <row r="478" spans="1:35" ht="12.75" outlineLevel="1">
      <c r="A478" s="1" t="s">
        <v>1069</v>
      </c>
      <c r="B478" s="16" t="s">
        <v>1070</v>
      </c>
      <c r="C478" s="1" t="s">
        <v>1376</v>
      </c>
      <c r="E478" s="5">
        <v>2807.98</v>
      </c>
      <c r="G478" s="5">
        <v>2804.05</v>
      </c>
      <c r="I478" s="9">
        <f>(+E478-G478)</f>
        <v>3.9299999999998363</v>
      </c>
      <c r="K478" s="21">
        <f>IF(G478&lt;0,IF(I478=0,0,IF(OR(G478=0,E478=0),"N.M.",IF(ABS(I478/G478)&gt;=10,"N.M.",I478/(-G478)))),IF(I478=0,0,IF(OR(G478=0,E478=0),"N.M.",IF(ABS(I478/G478)&gt;=10,"N.M.",I478/G478))))</f>
        <v>0.001401544195003597</v>
      </c>
      <c r="M478" s="9">
        <v>8416.08</v>
      </c>
      <c r="O478" s="9">
        <v>8412.15</v>
      </c>
      <c r="Q478" s="9">
        <f>(+M478-O478)</f>
        <v>3.930000000000291</v>
      </c>
      <c r="S478" s="21">
        <f>IF(O478&lt;0,IF(Q478=0,0,IF(OR(O478=0,M478=0),"N.M.",IF(ABS(Q478/O478)&gt;=10,"N.M.",Q478/(-O478)))),IF(Q478=0,0,IF(OR(O478=0,M478=0),"N.M.",IF(ABS(Q478/O478)&gt;=10,"N.M.",Q478/O478))))</f>
        <v>0.00046718139833458645</v>
      </c>
      <c r="U478" s="9">
        <v>16828.23</v>
      </c>
      <c r="W478" s="9">
        <v>16824.3</v>
      </c>
      <c r="Y478" s="9">
        <f>(+U478-W478)</f>
        <v>3.930000000000291</v>
      </c>
      <c r="AA478" s="21">
        <f>IF(W478&lt;0,IF(Y478=0,0,IF(OR(W478=0,U478=0),"N.M.",IF(ABS(Y478/W478)&gt;=10,"N.M.",Y478/(-W478)))),IF(Y478=0,0,IF(OR(W478=0,U478=0),"N.M.",IF(ABS(Y478/W478)&gt;=10,"N.M.",Y478/W478))))</f>
        <v>0.00023359069916729323</v>
      </c>
      <c r="AC478" s="9">
        <v>33652.53</v>
      </c>
      <c r="AE478" s="9">
        <v>33648.6</v>
      </c>
      <c r="AG478" s="9">
        <f>(+AC478-AE478)</f>
        <v>3.930000000000291</v>
      </c>
      <c r="AI478" s="21">
        <f>IF(AE478&lt;0,IF(AG478=0,0,IF(OR(AE478=0,AC478=0),"N.M.",IF(ABS(AG478/AE478)&gt;=10,"N.M.",AG478/(-AE478)))),IF(AG478=0,0,IF(OR(AE478=0,AC478=0),"N.M.",IF(ABS(AG478/AE478)&gt;=10,"N.M.",AG478/AE478))))</f>
        <v>0.00011679534958364661</v>
      </c>
    </row>
    <row r="479" spans="1:36" s="16" customFormat="1" ht="12.75">
      <c r="A479" s="16" t="s">
        <v>57</v>
      </c>
      <c r="C479" s="16" t="s">
        <v>1377</v>
      </c>
      <c r="D479" s="9"/>
      <c r="E479" s="9">
        <v>2807.98</v>
      </c>
      <c r="F479" s="9"/>
      <c r="G479" s="9">
        <v>2804.05</v>
      </c>
      <c r="H479" s="9"/>
      <c r="I479" s="9">
        <f t="shared" si="152"/>
        <v>3.9299999999998363</v>
      </c>
      <c r="J479" s="37" t="str">
        <f t="shared" si="153"/>
        <v>  </v>
      </c>
      <c r="K479" s="38">
        <f t="shared" si="154"/>
        <v>0.001401544195003597</v>
      </c>
      <c r="L479" s="39"/>
      <c r="M479" s="9">
        <v>8416.08</v>
      </c>
      <c r="N479" s="9"/>
      <c r="O479" s="9">
        <v>8412.15</v>
      </c>
      <c r="P479" s="9"/>
      <c r="Q479" s="9">
        <f t="shared" si="155"/>
        <v>3.930000000000291</v>
      </c>
      <c r="R479" s="37" t="str">
        <f t="shared" si="156"/>
        <v>  </v>
      </c>
      <c r="S479" s="38">
        <f t="shared" si="157"/>
        <v>0.00046718139833458645</v>
      </c>
      <c r="T479" s="39"/>
      <c r="U479" s="9">
        <v>16828.23</v>
      </c>
      <c r="V479" s="9"/>
      <c r="W479" s="9">
        <v>16824.3</v>
      </c>
      <c r="X479" s="9"/>
      <c r="Y479" s="9">
        <f t="shared" si="158"/>
        <v>3.930000000000291</v>
      </c>
      <c r="Z479" s="37" t="str">
        <f t="shared" si="159"/>
        <v>  </v>
      </c>
      <c r="AA479" s="38">
        <f t="shared" si="160"/>
        <v>0.00023359069916729323</v>
      </c>
      <c r="AB479" s="39"/>
      <c r="AC479" s="9">
        <v>33652.53</v>
      </c>
      <c r="AD479" s="9"/>
      <c r="AE479" s="9">
        <v>33648.6</v>
      </c>
      <c r="AF479" s="9"/>
      <c r="AG479" s="9">
        <f t="shared" si="161"/>
        <v>3.930000000000291</v>
      </c>
      <c r="AH479" s="37" t="str">
        <f t="shared" si="162"/>
        <v>  </v>
      </c>
      <c r="AI479" s="38">
        <f t="shared" si="163"/>
        <v>0.00011679534958364661</v>
      </c>
      <c r="AJ479" s="39"/>
    </row>
    <row r="480" spans="1:36" s="16" customFormat="1" ht="12.75">
      <c r="A480" s="16" t="s">
        <v>58</v>
      </c>
      <c r="C480" s="16" t="s">
        <v>1378</v>
      </c>
      <c r="D480" s="9"/>
      <c r="E480" s="9">
        <v>0</v>
      </c>
      <c r="F480" s="9"/>
      <c r="G480" s="9">
        <v>0</v>
      </c>
      <c r="H480" s="9"/>
      <c r="I480" s="9">
        <f t="shared" si="152"/>
        <v>0</v>
      </c>
      <c r="J480" s="37" t="str">
        <f t="shared" si="153"/>
        <v>  </v>
      </c>
      <c r="K480" s="38">
        <f t="shared" si="154"/>
        <v>0</v>
      </c>
      <c r="L480" s="39"/>
      <c r="M480" s="9">
        <v>0</v>
      </c>
      <c r="N480" s="9"/>
      <c r="O480" s="9">
        <v>0</v>
      </c>
      <c r="P480" s="9"/>
      <c r="Q480" s="9">
        <f t="shared" si="155"/>
        <v>0</v>
      </c>
      <c r="R480" s="37" t="str">
        <f t="shared" si="156"/>
        <v>  </v>
      </c>
      <c r="S480" s="38">
        <f t="shared" si="157"/>
        <v>0</v>
      </c>
      <c r="T480" s="39"/>
      <c r="U480" s="9">
        <v>0</v>
      </c>
      <c r="V480" s="9"/>
      <c r="W480" s="9">
        <v>0</v>
      </c>
      <c r="X480" s="9"/>
      <c r="Y480" s="9">
        <f t="shared" si="158"/>
        <v>0</v>
      </c>
      <c r="Z480" s="37" t="str">
        <f t="shared" si="159"/>
        <v>  </v>
      </c>
      <c r="AA480" s="38">
        <f t="shared" si="160"/>
        <v>0</v>
      </c>
      <c r="AB480" s="39"/>
      <c r="AC480" s="9">
        <v>0</v>
      </c>
      <c r="AD480" s="9"/>
      <c r="AE480" s="9">
        <v>0</v>
      </c>
      <c r="AF480" s="9"/>
      <c r="AG480" s="9">
        <f t="shared" si="161"/>
        <v>0</v>
      </c>
      <c r="AH480" s="37" t="str">
        <f t="shared" si="162"/>
        <v>  </v>
      </c>
      <c r="AI480" s="38">
        <f t="shared" si="163"/>
        <v>0</v>
      </c>
      <c r="AJ480" s="39"/>
    </row>
    <row r="481" spans="1:35" ht="12.75" outlineLevel="1">
      <c r="A481" s="1" t="s">
        <v>1071</v>
      </c>
      <c r="B481" s="16" t="s">
        <v>1072</v>
      </c>
      <c r="C481" s="1" t="s">
        <v>1379</v>
      </c>
      <c r="E481" s="5">
        <v>4312.45</v>
      </c>
      <c r="G481" s="5">
        <v>139026.45</v>
      </c>
      <c r="I481" s="9">
        <f>(+E481-G481)</f>
        <v>-134714</v>
      </c>
      <c r="K481" s="21">
        <f>IF(G481&lt;0,IF(I481=0,0,IF(OR(G481=0,E481=0),"N.M.",IF(ABS(I481/G481)&gt;=10,"N.M.",I481/(-G481)))),IF(I481=0,0,IF(OR(G481=0,E481=0),"N.M.",IF(ABS(I481/G481)&gt;=10,"N.M.",I481/G481))))</f>
        <v>-0.9689810823767707</v>
      </c>
      <c r="M481" s="9">
        <v>124538.67</v>
      </c>
      <c r="O481" s="9">
        <v>147667.17</v>
      </c>
      <c r="Q481" s="9">
        <f>(+M481-O481)</f>
        <v>-23128.500000000015</v>
      </c>
      <c r="S481" s="21">
        <f>IF(O481&lt;0,IF(Q481=0,0,IF(OR(O481=0,M481=0),"N.M.",IF(ABS(Q481/O481)&gt;=10,"N.M.",Q481/(-O481)))),IF(Q481=0,0,IF(OR(O481=0,M481=0),"N.M.",IF(ABS(Q481/O481)&gt;=10,"N.M.",Q481/O481))))</f>
        <v>-0.1566258769637152</v>
      </c>
      <c r="U481" s="9">
        <v>243391.55000000002</v>
      </c>
      <c r="W481" s="9">
        <v>234548.86000000002</v>
      </c>
      <c r="Y481" s="9">
        <f>(+U481-W481)</f>
        <v>8842.690000000002</v>
      </c>
      <c r="AA481" s="21">
        <f>IF(W481&lt;0,IF(Y481=0,0,IF(OR(W481=0,U481=0),"N.M.",IF(ABS(Y481/W481)&gt;=10,"N.M.",Y481/(-W481)))),IF(Y481=0,0,IF(OR(W481=0,U481=0),"N.M.",IF(ABS(Y481/W481)&gt;=10,"N.M.",Y481/W481))))</f>
        <v>0.03770084407999255</v>
      </c>
      <c r="AC481" s="9">
        <v>1189813.66</v>
      </c>
      <c r="AE481" s="9">
        <v>303468.21</v>
      </c>
      <c r="AG481" s="9">
        <f>(+AC481-AE481)</f>
        <v>886345.45</v>
      </c>
      <c r="AI481" s="21">
        <f>IF(AE481&lt;0,IF(AG481=0,0,IF(OR(AE481=0,AC481=0),"N.M.",IF(ABS(AG481/AE481)&gt;=10,"N.M.",AG481/(-AE481)))),IF(AG481=0,0,IF(OR(AE481=0,AC481=0),"N.M.",IF(ABS(AG481/AE481)&gt;=10,"N.M.",AG481/AE481))))</f>
        <v>2.920719274022145</v>
      </c>
    </row>
    <row r="482" spans="1:35" ht="12.75" outlineLevel="1">
      <c r="A482" s="1" t="s">
        <v>1073</v>
      </c>
      <c r="B482" s="16" t="s">
        <v>1074</v>
      </c>
      <c r="C482" s="1" t="s">
        <v>1380</v>
      </c>
      <c r="E482" s="5">
        <v>91728.24</v>
      </c>
      <c r="G482" s="5">
        <v>82161.03</v>
      </c>
      <c r="I482" s="9">
        <f>(+E482-G482)</f>
        <v>9567.210000000006</v>
      </c>
      <c r="K482" s="21">
        <f>IF(G482&lt;0,IF(I482=0,0,IF(OR(G482=0,E482=0),"N.M.",IF(ABS(I482/G482)&gt;=10,"N.M.",I482/(-G482)))),IF(I482=0,0,IF(OR(G482=0,E482=0),"N.M.",IF(ABS(I482/G482)&gt;=10,"N.M.",I482/G482))))</f>
        <v>0.11644462100828101</v>
      </c>
      <c r="M482" s="9">
        <v>276210.93</v>
      </c>
      <c r="O482" s="9">
        <v>245182.67</v>
      </c>
      <c r="Q482" s="9">
        <f>(+M482-O482)</f>
        <v>31028.25999999998</v>
      </c>
      <c r="S482" s="21">
        <f>IF(O482&lt;0,IF(Q482=0,0,IF(OR(O482=0,M482=0),"N.M.",IF(ABS(Q482/O482)&gt;=10,"N.M.",Q482/(-O482)))),IF(Q482=0,0,IF(OR(O482=0,M482=0),"N.M.",IF(ABS(Q482/O482)&gt;=10,"N.M.",Q482/O482))))</f>
        <v>0.12655160334129642</v>
      </c>
      <c r="U482" s="9">
        <v>542668.5</v>
      </c>
      <c r="W482" s="9">
        <v>478681.69</v>
      </c>
      <c r="Y482" s="9">
        <f>(+U482-W482)</f>
        <v>63986.81</v>
      </c>
      <c r="AA482" s="21">
        <f>IF(W482&lt;0,IF(Y482=0,0,IF(OR(W482=0,U482=0),"N.M.",IF(ABS(Y482/W482)&gt;=10,"N.M.",Y482/(-W482)))),IF(Y482=0,0,IF(OR(W482=0,U482=0),"N.M.",IF(ABS(Y482/W482)&gt;=10,"N.M.",Y482/W482))))</f>
        <v>0.13367298423300877</v>
      </c>
      <c r="AC482" s="9">
        <v>1067469.8399999999</v>
      </c>
      <c r="AE482" s="9">
        <v>940157.7</v>
      </c>
      <c r="AG482" s="9">
        <f>(+AC482-AE482)</f>
        <v>127312.1399999999</v>
      </c>
      <c r="AI482" s="21">
        <f>IF(AE482&lt;0,IF(AG482=0,0,IF(OR(AE482=0,AC482=0),"N.M.",IF(ABS(AG482/AE482)&gt;=10,"N.M.",AG482/(-AE482)))),IF(AG482=0,0,IF(OR(AE482=0,AC482=0),"N.M.",IF(ABS(AG482/AE482)&gt;=10,"N.M.",AG482/AE482))))</f>
        <v>0.13541572865913867</v>
      </c>
    </row>
    <row r="483" spans="1:36" s="16" customFormat="1" ht="12.75">
      <c r="A483" s="16" t="s">
        <v>59</v>
      </c>
      <c r="C483" s="16" t="s">
        <v>1381</v>
      </c>
      <c r="D483" s="9"/>
      <c r="E483" s="9">
        <v>96040.69</v>
      </c>
      <c r="F483" s="9"/>
      <c r="G483" s="9">
        <v>221187.48</v>
      </c>
      <c r="H483" s="9"/>
      <c r="I483" s="9">
        <f t="shared" si="152"/>
        <v>-125146.79000000001</v>
      </c>
      <c r="J483" s="37" t="str">
        <f t="shared" si="153"/>
        <v>  </v>
      </c>
      <c r="K483" s="38">
        <f t="shared" si="154"/>
        <v>-0.5657950893061398</v>
      </c>
      <c r="L483" s="39"/>
      <c r="M483" s="9">
        <v>400749.6</v>
      </c>
      <c r="N483" s="9"/>
      <c r="O483" s="9">
        <v>392849.84</v>
      </c>
      <c r="P483" s="9"/>
      <c r="Q483" s="9">
        <f t="shared" si="155"/>
        <v>7899.759999999951</v>
      </c>
      <c r="R483" s="37" t="str">
        <f t="shared" si="156"/>
        <v>  </v>
      </c>
      <c r="S483" s="38">
        <f t="shared" si="157"/>
        <v>0.020108853805311338</v>
      </c>
      <c r="T483" s="39"/>
      <c r="U483" s="9">
        <v>786060.05</v>
      </c>
      <c r="V483" s="9"/>
      <c r="W483" s="9">
        <v>713230.55</v>
      </c>
      <c r="X483" s="9"/>
      <c r="Y483" s="9">
        <f t="shared" si="158"/>
        <v>72829.5</v>
      </c>
      <c r="Z483" s="37" t="str">
        <f t="shared" si="159"/>
        <v>  </v>
      </c>
      <c r="AA483" s="38">
        <f t="shared" si="160"/>
        <v>0.1021121431211829</v>
      </c>
      <c r="AB483" s="39"/>
      <c r="AC483" s="9">
        <v>2257283.5</v>
      </c>
      <c r="AD483" s="9"/>
      <c r="AE483" s="9">
        <v>1243625.91</v>
      </c>
      <c r="AF483" s="9"/>
      <c r="AG483" s="9">
        <f t="shared" si="161"/>
        <v>1013657.5900000001</v>
      </c>
      <c r="AH483" s="37" t="str">
        <f t="shared" si="162"/>
        <v>  </v>
      </c>
      <c r="AI483" s="38">
        <f t="shared" si="163"/>
        <v>0.81508239885417</v>
      </c>
      <c r="AJ483" s="39"/>
    </row>
    <row r="484" spans="1:36" s="16" customFormat="1" ht="12.75">
      <c r="A484" s="77" t="s">
        <v>60</v>
      </c>
      <c r="C484" s="17" t="s">
        <v>61</v>
      </c>
      <c r="D484" s="18"/>
      <c r="E484" s="18">
        <v>3089267.52</v>
      </c>
      <c r="F484" s="18"/>
      <c r="G484" s="18">
        <v>2793346.3</v>
      </c>
      <c r="H484" s="18"/>
      <c r="I484" s="18">
        <f t="shared" si="152"/>
        <v>295921.2200000002</v>
      </c>
      <c r="J484" s="37" t="str">
        <f t="shared" si="153"/>
        <v>  </v>
      </c>
      <c r="K484" s="40">
        <f t="shared" si="154"/>
        <v>0.10593789248400752</v>
      </c>
      <c r="L484" s="39"/>
      <c r="M484" s="18">
        <v>9345386.76</v>
      </c>
      <c r="N484" s="18"/>
      <c r="O484" s="18">
        <v>7488103.11</v>
      </c>
      <c r="P484" s="18"/>
      <c r="Q484" s="18">
        <f t="shared" si="155"/>
        <v>1857283.6499999994</v>
      </c>
      <c r="R484" s="37" t="str">
        <f t="shared" si="156"/>
        <v>  </v>
      </c>
      <c r="S484" s="40">
        <f t="shared" si="157"/>
        <v>0.2480312600823681</v>
      </c>
      <c r="T484" s="39"/>
      <c r="U484" s="18">
        <v>18649453.610000003</v>
      </c>
      <c r="V484" s="18"/>
      <c r="W484" s="18">
        <v>14846394.09</v>
      </c>
      <c r="X484" s="18"/>
      <c r="Y484" s="18">
        <f t="shared" si="158"/>
        <v>3803059.5200000033</v>
      </c>
      <c r="Z484" s="37" t="str">
        <f t="shared" si="159"/>
        <v>  </v>
      </c>
      <c r="AA484" s="40">
        <f t="shared" si="160"/>
        <v>0.25616048563345145</v>
      </c>
      <c r="AB484" s="39"/>
      <c r="AC484" s="18">
        <v>38009806.61999999</v>
      </c>
      <c r="AD484" s="18"/>
      <c r="AE484" s="18">
        <v>36001933.879999995</v>
      </c>
      <c r="AF484" s="18"/>
      <c r="AG484" s="18">
        <f t="shared" si="161"/>
        <v>2007872.7399999946</v>
      </c>
      <c r="AH484" s="37" t="str">
        <f t="shared" si="162"/>
        <v>  </v>
      </c>
      <c r="AI484" s="40">
        <f t="shared" si="163"/>
        <v>0.05577124680836714</v>
      </c>
      <c r="AJ484" s="39"/>
    </row>
    <row r="485" spans="1:35" ht="12.75" outlineLevel="1">
      <c r="A485" s="1" t="s">
        <v>1075</v>
      </c>
      <c r="B485" s="16" t="s">
        <v>1076</v>
      </c>
      <c r="C485" s="1" t="s">
        <v>1382</v>
      </c>
      <c r="E485" s="5">
        <v>-45611.25</v>
      </c>
      <c r="G485" s="5">
        <v>-20243.79</v>
      </c>
      <c r="I485" s="9">
        <f>(+E485-G485)</f>
        <v>-25367.46</v>
      </c>
      <c r="K485" s="21">
        <f>IF(G485&lt;0,IF(I485=0,0,IF(OR(G485=0,E485=0),"N.M.",IF(ABS(I485/G485)&gt;=10,"N.M.",I485/(-G485)))),IF(I485=0,0,IF(OR(G485=0,E485=0),"N.M.",IF(ABS(I485/G485)&gt;=10,"N.M.",I485/G485))))</f>
        <v>-1.2530983575703956</v>
      </c>
      <c r="M485" s="9">
        <v>-172806.99</v>
      </c>
      <c r="O485" s="9">
        <v>-64969.32</v>
      </c>
      <c r="Q485" s="9">
        <f>(+M485-O485)</f>
        <v>-107837.66999999998</v>
      </c>
      <c r="S485" s="21">
        <f>IF(O485&lt;0,IF(Q485=0,0,IF(OR(O485=0,M485=0),"N.M.",IF(ABS(Q485/O485)&gt;=10,"N.M.",Q485/(-O485)))),IF(Q485=0,0,IF(OR(O485=0,M485=0),"N.M.",IF(ABS(Q485/O485)&gt;=10,"N.M.",Q485/O485))))</f>
        <v>-1.6598245140937289</v>
      </c>
      <c r="U485" s="9">
        <v>-337396.56</v>
      </c>
      <c r="W485" s="9">
        <v>-112826.45</v>
      </c>
      <c r="Y485" s="9">
        <f>(+U485-W485)</f>
        <v>-224570.11</v>
      </c>
      <c r="AA485" s="21">
        <f>IF(W485&lt;0,IF(Y485=0,0,IF(OR(W485=0,U485=0),"N.M.",IF(ABS(Y485/W485)&gt;=10,"N.M.",Y485/(-W485)))),IF(Y485=0,0,IF(OR(W485=0,U485=0),"N.M.",IF(ABS(Y485/W485)&gt;=10,"N.M.",Y485/W485))))</f>
        <v>-1.9904030482214055</v>
      </c>
      <c r="AC485" s="9">
        <v>-618880.0900000001</v>
      </c>
      <c r="AE485" s="9">
        <v>-1083482.6400000001</v>
      </c>
      <c r="AG485" s="9">
        <f>(+AC485-AE485)</f>
        <v>464602.55000000005</v>
      </c>
      <c r="AI485" s="21">
        <f>IF(AE485&lt;0,IF(AG485=0,0,IF(OR(AE485=0,AC485=0),"N.M.",IF(ABS(AG485/AE485)&gt;=10,"N.M.",AG485/(-AE485)))),IF(AG485=0,0,IF(OR(AE485=0,AC485=0),"N.M.",IF(ABS(AG485/AE485)&gt;=10,"N.M.",AG485/AE485))))</f>
        <v>0.42880479377131503</v>
      </c>
    </row>
    <row r="486" spans="1:36" s="16" customFormat="1" ht="12.75">
      <c r="A486" s="16" t="s">
        <v>62</v>
      </c>
      <c r="C486" s="16" t="s">
        <v>1383</v>
      </c>
      <c r="D486" s="9"/>
      <c r="E486" s="9">
        <v>-45611.25</v>
      </c>
      <c r="F486" s="9"/>
      <c r="G486" s="9">
        <v>-20243.79</v>
      </c>
      <c r="H486" s="9"/>
      <c r="I486" s="9">
        <f t="shared" si="152"/>
        <v>-25367.46</v>
      </c>
      <c r="J486" s="37" t="str">
        <f t="shared" si="153"/>
        <v>  </v>
      </c>
      <c r="K486" s="38">
        <f t="shared" si="154"/>
        <v>-1.2530983575703956</v>
      </c>
      <c r="L486" s="39"/>
      <c r="M486" s="9">
        <v>-172806.99</v>
      </c>
      <c r="N486" s="9"/>
      <c r="O486" s="9">
        <v>-64969.32</v>
      </c>
      <c r="P486" s="9"/>
      <c r="Q486" s="9">
        <f t="shared" si="155"/>
        <v>-107837.66999999998</v>
      </c>
      <c r="R486" s="37" t="str">
        <f t="shared" si="156"/>
        <v>  </v>
      </c>
      <c r="S486" s="38">
        <f t="shared" si="157"/>
        <v>-1.6598245140937289</v>
      </c>
      <c r="T486" s="39"/>
      <c r="U486" s="9">
        <v>-337396.56</v>
      </c>
      <c r="V486" s="9"/>
      <c r="W486" s="9">
        <v>-112826.45</v>
      </c>
      <c r="X486" s="9"/>
      <c r="Y486" s="9">
        <f t="shared" si="158"/>
        <v>-224570.11</v>
      </c>
      <c r="Z486" s="37" t="str">
        <f t="shared" si="159"/>
        <v>  </v>
      </c>
      <c r="AA486" s="38">
        <f t="shared" si="160"/>
        <v>-1.9904030482214055</v>
      </c>
      <c r="AB486" s="39"/>
      <c r="AC486" s="9">
        <v>-618880.0900000001</v>
      </c>
      <c r="AD486" s="9"/>
      <c r="AE486" s="9">
        <v>-1083482.6400000001</v>
      </c>
      <c r="AF486" s="9"/>
      <c r="AG486" s="9">
        <f t="shared" si="161"/>
        <v>464602.55000000005</v>
      </c>
      <c r="AH486" s="37" t="str">
        <f t="shared" si="162"/>
        <v>  </v>
      </c>
      <c r="AI486" s="38">
        <f t="shared" si="163"/>
        <v>0.42880479377131503</v>
      </c>
      <c r="AJ486" s="39"/>
    </row>
    <row r="487" spans="1:44" s="16" customFormat="1" ht="12.75">
      <c r="A487" s="77" t="s">
        <v>63</v>
      </c>
      <c r="C487" s="17" t="s">
        <v>64</v>
      </c>
      <c r="D487" s="18"/>
      <c r="E487" s="18">
        <v>3043656.27</v>
      </c>
      <c r="F487" s="18"/>
      <c r="G487" s="18">
        <v>2773102.51</v>
      </c>
      <c r="H487" s="18"/>
      <c r="I487" s="18">
        <f t="shared" si="152"/>
        <v>270553.76000000024</v>
      </c>
      <c r="J487" s="37" t="str">
        <f t="shared" si="153"/>
        <v>  </v>
      </c>
      <c r="K487" s="40">
        <f t="shared" si="154"/>
        <v>0.09756356248078267</v>
      </c>
      <c r="L487" s="39"/>
      <c r="M487" s="18">
        <v>9172579.77</v>
      </c>
      <c r="N487" s="18"/>
      <c r="O487" s="18">
        <v>7423133.79</v>
      </c>
      <c r="P487" s="18"/>
      <c r="Q487" s="18">
        <f t="shared" si="155"/>
        <v>1749445.9799999995</v>
      </c>
      <c r="R487" s="37" t="str">
        <f t="shared" si="156"/>
        <v>  </v>
      </c>
      <c r="S487" s="40">
        <f t="shared" si="157"/>
        <v>0.23567485505336683</v>
      </c>
      <c r="T487" s="39"/>
      <c r="U487" s="18">
        <v>18312057.050000004</v>
      </c>
      <c r="V487" s="18"/>
      <c r="W487" s="18">
        <v>14733567.64</v>
      </c>
      <c r="X487" s="18"/>
      <c r="Y487" s="18">
        <f t="shared" si="158"/>
        <v>3578489.410000004</v>
      </c>
      <c r="Z487" s="37" t="str">
        <f t="shared" si="159"/>
        <v>  </v>
      </c>
      <c r="AA487" s="40">
        <f t="shared" si="160"/>
        <v>0.24288003404449052</v>
      </c>
      <c r="AB487" s="39"/>
      <c r="AC487" s="18">
        <v>37390926.529999994</v>
      </c>
      <c r="AD487" s="18"/>
      <c r="AE487" s="18">
        <v>34918451.239999995</v>
      </c>
      <c r="AF487" s="18"/>
      <c r="AG487" s="18">
        <f t="shared" si="161"/>
        <v>2472475.289999999</v>
      </c>
      <c r="AH487" s="37" t="str">
        <f t="shared" si="162"/>
        <v>  </v>
      </c>
      <c r="AI487" s="40">
        <f t="shared" si="163"/>
        <v>0.07080712924540349</v>
      </c>
      <c r="AJ487" s="39"/>
      <c r="AL487" s="1"/>
      <c r="AM487" s="1"/>
      <c r="AN487" s="1"/>
      <c r="AO487" s="1"/>
      <c r="AP487" s="1"/>
      <c r="AQ487" s="1"/>
      <c r="AR487" s="1"/>
    </row>
    <row r="488" spans="4:44" s="16" customFormat="1" ht="12.75">
      <c r="D488" s="9"/>
      <c r="E488" s="43" t="str">
        <f>IF(ABS(E471+E473+E475+E477+E479+E480+E483+E484+E486-E484-E487)&gt;$AO$503,$AO$506," ")</f>
        <v> </v>
      </c>
      <c r="F488" s="28"/>
      <c r="G488" s="43" t="str">
        <f>IF(ABS(G471+G473+G475+G477+G479+G480+G483+G484+G486-G484-G487)&gt;$AO$503,$AO$506," ")</f>
        <v> </v>
      </c>
      <c r="H488" s="42"/>
      <c r="I488" s="43" t="str">
        <f>IF(ABS(I471+I473+I475+I477+I479+I480+I483+I484+I486-I484-I487)&gt;$AO$503,$AO$506," ")</f>
        <v> </v>
      </c>
      <c r="J488" s="9"/>
      <c r="K488" s="21"/>
      <c r="L488" s="11"/>
      <c r="M488" s="43" t="str">
        <f>IF(ABS(M471+M473+M475+M477+M479+M480+M483+M484+M486-M484-M487)&gt;$AO$503,$AO$506," ")</f>
        <v> </v>
      </c>
      <c r="N488" s="42"/>
      <c r="O488" s="43" t="str">
        <f>IF(ABS(O471+O473+O475+O477+O479+O480+O483+O484+O486-O484-O487)&gt;$AO$503,$AO$506," ")</f>
        <v> </v>
      </c>
      <c r="P488" s="28"/>
      <c r="Q488" s="43" t="str">
        <f>IF(ABS(Q471+Q473+Q475+Q477+Q479+Q480+Q483+Q484+Q486-Q484-Q487)&gt;$AO$503,$AO$506," ")</f>
        <v> </v>
      </c>
      <c r="R488" s="9"/>
      <c r="S488" s="21"/>
      <c r="T488" s="9"/>
      <c r="U488" s="43" t="str">
        <f>IF(ABS(U471+U473+U475+U477+U479+U480+U483+U484+U486-U484-U487)&gt;$AO$503,$AO$506," ")</f>
        <v> </v>
      </c>
      <c r="V488" s="28"/>
      <c r="W488" s="43" t="str">
        <f>IF(ABS(W471+W473+W475+W477+W479+W480+W483+W484+W486-W484-W487)&gt;$AO$503,$AO$506," ")</f>
        <v> </v>
      </c>
      <c r="X488" s="28"/>
      <c r="Y488" s="43" t="str">
        <f>IF(ABS(Y471+Y473+Y475+Y477+Y479+Y480+Y483+Y484+Y486-Y484-Y487)&gt;$AO$503,$AO$506," ")</f>
        <v> </v>
      </c>
      <c r="Z488" s="9"/>
      <c r="AA488" s="21"/>
      <c r="AB488" s="9"/>
      <c r="AC488" s="43" t="str">
        <f>IF(ABS(AC471+AC473+AC475+AC477+AC479+AC480+AC483+AC484+AC486-AC484-AC487)&gt;$AO$503,$AO$506," ")</f>
        <v> </v>
      </c>
      <c r="AD488" s="28"/>
      <c r="AE488" s="43" t="str">
        <f>IF(ABS(AE471+AE473+AE475+AE477+AE479+AE480+AE483+AE484+AE486-AE484-AE487)&gt;$AO$503,$AO$506," ")</f>
        <v> </v>
      </c>
      <c r="AF488" s="42"/>
      <c r="AG488" s="43" t="str">
        <f>IF(ABS(AG471+AG473+AG475+AG477+AG479+AG480+AG483+AG484+AG486-AG484-AG487)&gt;$AO$503,$AO$506," ")</f>
        <v> </v>
      </c>
      <c r="AH488" s="9"/>
      <c r="AI488" s="21"/>
      <c r="AL488" s="1"/>
      <c r="AM488" s="1"/>
      <c r="AN488" s="1"/>
      <c r="AO488" s="1"/>
      <c r="AP488" s="1"/>
      <c r="AQ488" s="1"/>
      <c r="AR488" s="1"/>
    </row>
    <row r="489" spans="1:44" s="16" customFormat="1" ht="12.75">
      <c r="A489" s="77" t="s">
        <v>84</v>
      </c>
      <c r="C489" s="17" t="s">
        <v>83</v>
      </c>
      <c r="D489" s="9"/>
      <c r="E489" s="18">
        <v>0</v>
      </c>
      <c r="F489" s="18"/>
      <c r="G489" s="18">
        <v>0</v>
      </c>
      <c r="H489" s="18"/>
      <c r="I489" s="18">
        <f>(+E489-G489)</f>
        <v>0</v>
      </c>
      <c r="J489" s="37" t="str">
        <f>IF((+E489-G489)=(I489),"  ",$AO$507)</f>
        <v>  </v>
      </c>
      <c r="K489" s="40">
        <f>IF(G489&lt;0,IF(I489=0,0,IF(OR(G489=0,E489=0),"N.M.",IF(ABS(I489/G489)&gt;=10,"N.M.",I489/(-G489)))),IF(I489=0,0,IF(OR(G489=0,E489=0),"N.M.",IF(ABS(I489/G489)&gt;=10,"N.M.",I489/G489))))</f>
        <v>0</v>
      </c>
      <c r="L489" s="39"/>
      <c r="M489" s="18">
        <v>0</v>
      </c>
      <c r="N489" s="18"/>
      <c r="O489" s="18">
        <v>0</v>
      </c>
      <c r="P489" s="18"/>
      <c r="Q489" s="18">
        <f>(+M489-O489)</f>
        <v>0</v>
      </c>
      <c r="R489" s="37" t="str">
        <f>IF((+M489-O489)=(Q489),"  ",$AO$507)</f>
        <v>  </v>
      </c>
      <c r="S489" s="40">
        <f>IF(O489&lt;0,IF(Q489=0,0,IF(OR(O489=0,M489=0),"N.M.",IF(ABS(Q489/O489)&gt;=10,"N.M.",Q489/(-O489)))),IF(Q489=0,0,IF(OR(O489=0,M489=0),"N.M.",IF(ABS(Q489/O489)&gt;=10,"N.M.",Q489/O489))))</f>
        <v>0</v>
      </c>
      <c r="T489" s="39"/>
      <c r="U489" s="18">
        <v>0</v>
      </c>
      <c r="V489" s="18"/>
      <c r="W489" s="18">
        <v>0</v>
      </c>
      <c r="X489" s="18"/>
      <c r="Y489" s="18">
        <f>(+U489-W489)</f>
        <v>0</v>
      </c>
      <c r="Z489" s="37" t="str">
        <f>IF((+U489-W489)=(Y489),"  ",$AO$507)</f>
        <v>  </v>
      </c>
      <c r="AA489" s="40">
        <f>IF(W489&lt;0,IF(Y489=0,0,IF(OR(W489=0,U489=0),"N.M.",IF(ABS(Y489/W489)&gt;=10,"N.M.",Y489/(-W489)))),IF(Y489=0,0,IF(OR(W489=0,U489=0),"N.M.",IF(ABS(Y489/W489)&gt;=10,"N.M.",Y489/W489))))</f>
        <v>0</v>
      </c>
      <c r="AB489" s="39"/>
      <c r="AC489" s="18">
        <v>0</v>
      </c>
      <c r="AD489" s="18"/>
      <c r="AE489" s="18">
        <v>0</v>
      </c>
      <c r="AF489" s="18"/>
      <c r="AG489" s="18">
        <f>(+AC489-AE489)</f>
        <v>0</v>
      </c>
      <c r="AH489" s="37" t="str">
        <f>IF((+AC489-AE489)=(AG489),"  ",$AO$507)</f>
        <v>  </v>
      </c>
      <c r="AI489" s="40">
        <f>IF(AE489&lt;0,IF(AG489=0,0,IF(OR(AE489=0,AC489=0),"N.M.",IF(ABS(AG489/AE489)&gt;=10,"N.M.",AG489/(-AE489)))),IF(AG489=0,0,IF(OR(AE489=0,AC489=0),"N.M.",IF(ABS(AG489/AE489)&gt;=10,"N.M.",AG489/AE489))))</f>
        <v>0</v>
      </c>
      <c r="AL489" s="1"/>
      <c r="AM489" s="1"/>
      <c r="AN489" s="1"/>
      <c r="AO489" s="1"/>
      <c r="AP489" s="1"/>
      <c r="AQ489" s="1"/>
      <c r="AR489" s="1"/>
    </row>
    <row r="490" spans="4:44" s="16" customFormat="1" ht="12.75">
      <c r="D490" s="9"/>
      <c r="E490" s="43"/>
      <c r="F490" s="28"/>
      <c r="G490" s="43"/>
      <c r="H490" s="42"/>
      <c r="I490" s="43"/>
      <c r="J490" s="9"/>
      <c r="K490" s="21"/>
      <c r="L490" s="11"/>
      <c r="M490" s="43"/>
      <c r="N490" s="42"/>
      <c r="O490" s="43"/>
      <c r="P490" s="28"/>
      <c r="Q490" s="43"/>
      <c r="R490" s="9"/>
      <c r="S490" s="21"/>
      <c r="T490" s="9"/>
      <c r="U490" s="43"/>
      <c r="V490" s="28"/>
      <c r="W490" s="43"/>
      <c r="X490" s="28"/>
      <c r="Y490" s="43"/>
      <c r="Z490" s="9"/>
      <c r="AA490" s="21"/>
      <c r="AB490" s="9"/>
      <c r="AC490" s="43"/>
      <c r="AD490" s="28"/>
      <c r="AE490" s="43"/>
      <c r="AF490" s="42"/>
      <c r="AG490" s="43"/>
      <c r="AH490" s="9"/>
      <c r="AI490" s="21"/>
      <c r="AL490" s="1"/>
      <c r="AM490" s="1"/>
      <c r="AN490" s="1"/>
      <c r="AO490" s="1"/>
      <c r="AP490" s="1"/>
      <c r="AQ490" s="1"/>
      <c r="AR490" s="1"/>
    </row>
    <row r="491" spans="1:37" ht="12.75">
      <c r="A491" s="77" t="s">
        <v>65</v>
      </c>
      <c r="B491" s="16"/>
      <c r="C491" s="17" t="s">
        <v>66</v>
      </c>
      <c r="D491" s="18"/>
      <c r="E491" s="18">
        <v>-5986066.265999999</v>
      </c>
      <c r="F491" s="18"/>
      <c r="G491" s="18">
        <v>929994.814000008</v>
      </c>
      <c r="H491" s="18"/>
      <c r="I491" s="18">
        <f>+E491-G491</f>
        <v>-6916061.080000007</v>
      </c>
      <c r="J491" s="37" t="str">
        <f>IF((+E491-G491)=(I491),"  ",$AO$507)</f>
        <v>  </v>
      </c>
      <c r="K491" s="40">
        <f>IF(G491&lt;0,IF(I491=0,0,IF(OR(G491=0,E491=0),"N.M.",IF(ABS(I491/G491)&gt;=10,"N.M.",I491/(-G491)))),IF(I491=0,0,IF(OR(G491=0,E491=0),"N.M.",IF(ABS(I491/G491)&gt;=10,"N.M.",I491/G491))))</f>
        <v>-7.436666286614311</v>
      </c>
      <c r="L491" s="39"/>
      <c r="M491" s="18">
        <v>-7044893.126000021</v>
      </c>
      <c r="N491" s="18"/>
      <c r="O491" s="18">
        <v>6208091.863999971</v>
      </c>
      <c r="P491" s="18"/>
      <c r="Q491" s="18">
        <f>+M491-O491</f>
        <v>-13252984.98999999</v>
      </c>
      <c r="R491" s="37" t="str">
        <f>IF((+M491-O491)=(Q491),"  ",$AO$507)</f>
        <v>  </v>
      </c>
      <c r="S491" s="40">
        <f>IF(O491&lt;0,IF(Q491=0,0,IF(OR(O491=0,M491=0),"N.M.",IF(ABS(Q491/O491)&gt;=10,"N.M.",Q491/(-O491)))),IF(Q491=0,0,IF(OR(O491=0,M491=0),"N.M.",IF(ABS(Q491/O491)&gt;=10,"N.M.",Q491/O491))))</f>
        <v>-2.1347920231098003</v>
      </c>
      <c r="T491" s="39"/>
      <c r="U491" s="18">
        <v>2446276.2900000145</v>
      </c>
      <c r="V491" s="18"/>
      <c r="W491" s="18">
        <v>15662174.774000013</v>
      </c>
      <c r="X491" s="18"/>
      <c r="Y491" s="18">
        <f>+U491-W491</f>
        <v>-13215898.484</v>
      </c>
      <c r="Z491" s="37" t="str">
        <f>IF((+U491-W491)=(Y491),"  ",$AO$507)</f>
        <v>  </v>
      </c>
      <c r="AA491" s="40">
        <f>IF(W491&lt;0,IF(Y491=0,0,IF(OR(W491=0,U491=0),"N.M.",IF(ABS(Y491/W491)&gt;=10,"N.M.",Y491/(-W491)))),IF(Y491=0,0,IF(OR(W491=0,U491=0),"N.M.",IF(ABS(Y491/W491)&gt;=10,"N.M.",Y491/W491))))</f>
        <v>-0.8438099226129852</v>
      </c>
      <c r="AB491" s="39"/>
      <c r="AC491" s="18">
        <v>10719651.691000039</v>
      </c>
      <c r="AD491" s="18"/>
      <c r="AE491" s="18">
        <v>18119472.542000014</v>
      </c>
      <c r="AF491" s="18"/>
      <c r="AG491" s="18">
        <f>+AC491-AE491</f>
        <v>-7399820.850999976</v>
      </c>
      <c r="AH491" s="37" t="str">
        <f>IF((+AC491-AE491)=(AG491),"  ",$AO$507)</f>
        <v>  </v>
      </c>
      <c r="AI491" s="40">
        <f>IF(AE491&lt;0,IF(AG491=0,0,IF(OR(AE491=0,AC491=0),"N.M.",IF(ABS(AG491/AE491)&gt;=10,"N.M.",AG491/(-AE491)))),IF(AG491=0,0,IF(OR(AE491=0,AC491=0),"N.M.",IF(ABS(AG491/AE491)&gt;=10,"N.M.",AG491/AE491))))</f>
        <v>-0.4083905220666644</v>
      </c>
      <c r="AJ491" s="39"/>
      <c r="AK491" s="39"/>
    </row>
    <row r="492" spans="1:36" ht="12.75">
      <c r="A492" s="1" t="s">
        <v>67</v>
      </c>
      <c r="C492" s="1" t="s">
        <v>1384</v>
      </c>
      <c r="E492" s="5">
        <v>0</v>
      </c>
      <c r="G492" s="5">
        <v>0</v>
      </c>
      <c r="I492" s="9">
        <f>+E492-G492</f>
        <v>0</v>
      </c>
      <c r="J492" s="44" t="str">
        <f>IF((+E492-G492)=(I492),"  ",$AO$507)</f>
        <v>  </v>
      </c>
      <c r="K492" s="38">
        <f>IF(G492&lt;0,IF(I492=0,0,IF(OR(G492=0,E492=0),"N.M.",IF(ABS(I492/G492)&gt;=10,"N.M.",I492/(-G492)))),IF(I492=0,0,IF(OR(G492=0,E492=0),"N.M.",IF(ABS(I492/G492)&gt;=10,"N.M.",I492/G492))))</f>
        <v>0</v>
      </c>
      <c r="L492" s="45"/>
      <c r="M492" s="5">
        <v>0</v>
      </c>
      <c r="N492" s="9"/>
      <c r="O492" s="5">
        <v>0</v>
      </c>
      <c r="P492" s="9"/>
      <c r="Q492" s="9">
        <f>+M492-O492</f>
        <v>0</v>
      </c>
      <c r="R492" s="44" t="str">
        <f>IF((+M492-O492)=(Q492),"  ",$AO$507)</f>
        <v>  </v>
      </c>
      <c r="S492" s="38">
        <f>IF(O492&lt;0,IF(Q492=0,0,IF(OR(O492=0,M492=0),"N.M.",IF(ABS(Q492/O492)&gt;=10,"N.M.",Q492/(-O492)))),IF(Q492=0,0,IF(OR(O492=0,M492=0),"N.M.",IF(ABS(Q492/O492)&gt;=10,"N.M.",Q492/O492))))</f>
        <v>0</v>
      </c>
      <c r="T492" s="45"/>
      <c r="U492" s="9">
        <v>0</v>
      </c>
      <c r="W492" s="9">
        <v>0</v>
      </c>
      <c r="Y492" s="9">
        <f>+U492-W492</f>
        <v>0</v>
      </c>
      <c r="Z492" s="44" t="str">
        <f>IF((+U492-W492)=(Y492),"  ",$AO$507)</f>
        <v>  </v>
      </c>
      <c r="AA492" s="38">
        <f>IF(W492&lt;0,IF(Y492=0,0,IF(OR(W492=0,U492=0),"N.M.",IF(ABS(Y492/W492)&gt;=10,"N.M.",Y492/(-W492)))),IF(Y492=0,0,IF(OR(W492=0,U492=0),"N.M.",IF(ABS(Y492/W492)&gt;=10,"N.M.",Y492/W492))))</f>
        <v>0</v>
      </c>
      <c r="AB492" s="45"/>
      <c r="AC492" s="9">
        <v>0</v>
      </c>
      <c r="AE492" s="9">
        <v>0</v>
      </c>
      <c r="AG492" s="9">
        <f>+AC492-AE492</f>
        <v>0</v>
      </c>
      <c r="AH492" s="44" t="str">
        <f>IF((+AC492-AE492)=(AG492),"  ",$AO$507)</f>
        <v>  </v>
      </c>
      <c r="AI492" s="38">
        <f>IF(AE492&lt;0,IF(AG492=0,0,IF(OR(AE492=0,AC492=0),"N.M.",IF(ABS(AG492/AE492)&gt;=10,"N.M.",AG492/(-AE492)))),IF(AG492=0,0,IF(OR(AE492=0,AC492=0),"N.M.",IF(ABS(AG492/AE492)&gt;=10,"N.M.",AG492/AE492))))</f>
        <v>0</v>
      </c>
      <c r="AJ492" s="45"/>
    </row>
    <row r="493" spans="3:36" ht="12.75">
      <c r="C493" s="2" t="s">
        <v>68</v>
      </c>
      <c r="D493" s="8"/>
      <c r="E493" s="8">
        <f>+E491-E492</f>
        <v>-5986066.265999999</v>
      </c>
      <c r="F493" s="8"/>
      <c r="G493" s="8">
        <f>+G491-G492</f>
        <v>929994.814000008</v>
      </c>
      <c r="H493" s="18"/>
      <c r="I493" s="18">
        <f>+E493-G493</f>
        <v>-6916061.080000007</v>
      </c>
      <c r="J493" s="37" t="str">
        <f>IF((+E493-G493)=(I493),"  ",$AO$507)</f>
        <v>  </v>
      </c>
      <c r="K493" s="40">
        <f>IF(G493&lt;0,IF(I493=0,0,IF(OR(G493=0,E493=0),"N.M.",IF(ABS(I493/G493)&gt;=10,"N.M.",I493/(-G493)))),IF(I493=0,0,IF(OR(G493=0,E493=0),"N.M.",IF(ABS(I493/G493)&gt;=10,"N.M.",I493/G493))))</f>
        <v>-7.436666286614311</v>
      </c>
      <c r="L493" s="39"/>
      <c r="M493" s="8">
        <f>+M491-M492</f>
        <v>-7044893.126000021</v>
      </c>
      <c r="N493" s="18"/>
      <c r="O493" s="8">
        <f>+O491-O492</f>
        <v>6208091.863999971</v>
      </c>
      <c r="P493" s="18"/>
      <c r="Q493" s="18">
        <f>+M493-O493</f>
        <v>-13252984.98999999</v>
      </c>
      <c r="R493" s="37" t="str">
        <f>IF((+M493-O493)=(Q493),"  ",$AO$507)</f>
        <v>  </v>
      </c>
      <c r="S493" s="40">
        <f>IF(O493&lt;0,IF(Q493=0,0,IF(OR(O493=0,M493=0),"N.M.",IF(ABS(Q493/O493)&gt;=10,"N.M.",Q493/(-O493)))),IF(Q493=0,0,IF(OR(O493=0,M493=0),"N.M.",IF(ABS(Q493/O493)&gt;=10,"N.M.",Q493/O493))))</f>
        <v>-2.1347920231098003</v>
      </c>
      <c r="T493" s="39"/>
      <c r="U493" s="8">
        <f>+U491-U492</f>
        <v>2446276.2900000145</v>
      </c>
      <c r="V493" s="18"/>
      <c r="W493" s="8">
        <f>+W491-W492</f>
        <v>15662174.774000013</v>
      </c>
      <c r="X493" s="18"/>
      <c r="Y493" s="18">
        <f>+U493-W493</f>
        <v>-13215898.484</v>
      </c>
      <c r="Z493" s="37" t="str">
        <f>IF((+U493-W493)=(Y493),"  ",$AO$507)</f>
        <v>  </v>
      </c>
      <c r="AA493" s="40">
        <f>IF(W493&lt;0,IF(Y493=0,0,IF(OR(W493=0,U493=0),"N.M.",IF(ABS(Y493/W493)&gt;=10,"N.M.",Y493/(-W493)))),IF(Y493=0,0,IF(OR(W493=0,U493=0),"N.M.",IF(ABS(Y493/W493)&gt;=10,"N.M.",Y493/W493))))</f>
        <v>-0.8438099226129852</v>
      </c>
      <c r="AB493" s="39"/>
      <c r="AC493" s="8">
        <f>+AC491-AC492</f>
        <v>10719651.691000039</v>
      </c>
      <c r="AD493" s="18"/>
      <c r="AE493" s="8">
        <f>+AE491-AE492</f>
        <v>18119472.542000014</v>
      </c>
      <c r="AF493" s="18"/>
      <c r="AG493" s="18">
        <f>+AC493-AE493</f>
        <v>-7399820.850999976</v>
      </c>
      <c r="AH493" s="37" t="str">
        <f>IF((+AC493-AE493)=(AG493),"  ",$AO$507)</f>
        <v>  </v>
      </c>
      <c r="AI493" s="40">
        <f>IF(AE493&lt;0,IF(AG493=0,0,IF(OR(AE493=0,AC493=0),"N.M.",IF(ABS(AG493/AE493)&gt;=10,"N.M.",AG493/(-AE493)))),IF(AG493=0,0,IF(OR(AE493=0,AC493=0),"N.M.",IF(ABS(AG493/AE493)&gt;=10,"N.M.",AG493/AE493))))</f>
        <v>-0.4083905220666644</v>
      </c>
      <c r="AJ493" s="39"/>
    </row>
    <row r="494" spans="5:37" ht="12.75">
      <c r="E494" s="41" t="str">
        <f>IF(ABS(E466-E487+E489-E491)&gt;$AO$503,$AO$506," ")</f>
        <v> </v>
      </c>
      <c r="F494" s="27"/>
      <c r="G494" s="41" t="str">
        <f>IF(ABS(G466-G487+G489-G491)&gt;$AO$503,$AO$506," ")</f>
        <v> </v>
      </c>
      <c r="H494" s="42"/>
      <c r="I494" s="41" t="str">
        <f>IF(ABS(I466-I487+I489-I491)&gt;$AO$503,$AO$506," ")</f>
        <v> </v>
      </c>
      <c r="M494" s="41" t="str">
        <f>IF(ABS(M466-M487+M489-M491)&gt;$AO$503,$AO$506," ")</f>
        <v> </v>
      </c>
      <c r="N494" s="46"/>
      <c r="O494" s="41" t="str">
        <f>IF(ABS(O466-O487+O489-O491)&gt;$AO$503,$AO$506," ")</f>
        <v> </v>
      </c>
      <c r="P494" s="29"/>
      <c r="Q494" s="41" t="str">
        <f>IF(ABS(Q466-Q487+Q489-Q491)&gt;$AO$503,$AO$506," ")</f>
        <v> </v>
      </c>
      <c r="U494" s="41" t="str">
        <f>IF(ABS(U466-U487+U489-U491)&gt;$AO$503,$AO$506," ")</f>
        <v> </v>
      </c>
      <c r="V494" s="28"/>
      <c r="W494" s="41" t="str">
        <f>IF(ABS(W466-W487+W489-W491)&gt;$AO$503,$AO$506," ")</f>
        <v> </v>
      </c>
      <c r="X494" s="28"/>
      <c r="Y494" s="41" t="str">
        <f>IF(ABS(Y466-Y487+Y489-Y491)&gt;$AO$503,$AO$506," ")</f>
        <v> </v>
      </c>
      <c r="AC494" s="41" t="str">
        <f>IF(ABS(AC466-AC487+AC489-AC491)&gt;$AO$503,$AO$506," ")</f>
        <v> </v>
      </c>
      <c r="AD494" s="28"/>
      <c r="AE494" s="41" t="str">
        <f>IF(ABS(AE466-AE487+AE489-AE491)&gt;$AO$503,$AO$506," ")</f>
        <v> </v>
      </c>
      <c r="AF494" s="42"/>
      <c r="AG494" s="41" t="str">
        <f>IF(ABS(AG466-AG487+AG489-AG491)&gt;$AO$503,$AO$506," ")</f>
        <v> </v>
      </c>
      <c r="AK494" s="31"/>
    </row>
    <row r="495" spans="3:15" ht="12.75">
      <c r="C495" s="2" t="s">
        <v>69</v>
      </c>
      <c r="M495" s="5"/>
      <c r="O495" s="5"/>
    </row>
    <row r="496" spans="5:40" ht="12.75">
      <c r="E496" s="5" t="s">
        <v>13</v>
      </c>
      <c r="O496" s="5"/>
      <c r="AK496" s="31"/>
      <c r="AL496" s="31"/>
      <c r="AM496" s="31"/>
      <c r="AN496" s="31"/>
    </row>
    <row r="497" spans="3:40" ht="12.75">
      <c r="C497" s="1" t="s">
        <v>13</v>
      </c>
      <c r="E497" s="5" t="s">
        <v>13</v>
      </c>
      <c r="O497" s="5"/>
      <c r="AK497" s="31"/>
      <c r="AL497" s="31"/>
      <c r="AM497" s="31"/>
      <c r="AN497" s="31"/>
    </row>
    <row r="498" spans="3:45" ht="12.75">
      <c r="C498" s="1" t="s">
        <v>13</v>
      </c>
      <c r="E498" s="5" t="s">
        <v>13</v>
      </c>
      <c r="AK498" s="47" t="s">
        <v>70</v>
      </c>
      <c r="AL498" s="48"/>
      <c r="AM498" s="48"/>
      <c r="AN498" s="26"/>
      <c r="AO498" s="48"/>
      <c r="AP498" s="48"/>
      <c r="AQ498" s="31"/>
      <c r="AR498" s="31"/>
      <c r="AS498" s="31"/>
    </row>
    <row r="499" spans="5:45" ht="12.75">
      <c r="E499" s="5" t="s">
        <v>13</v>
      </c>
      <c r="AK499" s="49"/>
      <c r="AL499" s="49"/>
      <c r="AM499" s="49"/>
      <c r="AN499" s="25"/>
      <c r="AO499" s="49"/>
      <c r="AP499" s="49"/>
      <c r="AQ499" s="31"/>
      <c r="AR499" s="31"/>
      <c r="AS499" s="31"/>
    </row>
    <row r="500" spans="5:53" ht="12.75">
      <c r="E500" s="5" t="s">
        <v>13</v>
      </c>
      <c r="AK500" s="50" t="s">
        <v>71</v>
      </c>
      <c r="AL500" s="49"/>
      <c r="AM500" s="49"/>
      <c r="AN500" s="49"/>
      <c r="AO500" s="119" t="s">
        <v>1386</v>
      </c>
      <c r="AP500" s="49"/>
      <c r="AQ500" s="31"/>
      <c r="AR500" s="31"/>
      <c r="AS500" s="31"/>
      <c r="AT500" s="2"/>
      <c r="AU500" s="2"/>
      <c r="AV500" s="2"/>
      <c r="AW500" s="2"/>
      <c r="AX500" s="2"/>
      <c r="AY500" s="2"/>
      <c r="AZ500" s="2"/>
      <c r="BA500" s="2"/>
    </row>
    <row r="501" spans="1:42" ht="12.75">
      <c r="A501" s="31"/>
      <c r="B501" s="31"/>
      <c r="C501" s="31"/>
      <c r="AK501" s="25"/>
      <c r="AL501" s="25"/>
      <c r="AM501" s="25"/>
      <c r="AN501" s="25"/>
      <c r="AO501" s="25"/>
      <c r="AP501" s="49"/>
    </row>
    <row r="502" spans="1:42" ht="12.75">
      <c r="A502" s="31"/>
      <c r="B502" s="31"/>
      <c r="C502" s="31"/>
      <c r="AK502" s="25"/>
      <c r="AL502" s="25"/>
      <c r="AM502" s="25"/>
      <c r="AN502" s="25"/>
      <c r="AO502" s="25"/>
      <c r="AP502" s="49"/>
    </row>
    <row r="503" spans="1:42" ht="12.75">
      <c r="A503" s="31"/>
      <c r="B503" s="31"/>
      <c r="C503" s="31"/>
      <c r="AK503" s="51" t="s">
        <v>72</v>
      </c>
      <c r="AL503" s="25"/>
      <c r="AM503" s="49"/>
      <c r="AN503" s="49"/>
      <c r="AO503" s="25">
        <v>0.001</v>
      </c>
      <c r="AP503" s="49"/>
    </row>
    <row r="504" spans="1:42" ht="12.75">
      <c r="A504" s="31"/>
      <c r="B504" s="31"/>
      <c r="C504" s="31"/>
      <c r="AK504" s="51"/>
      <c r="AL504" s="25"/>
      <c r="AM504" s="25"/>
      <c r="AN504" s="25"/>
      <c r="AO504" s="25"/>
      <c r="AP504" s="49"/>
    </row>
    <row r="505" spans="1:42" ht="12.75">
      <c r="A505" s="31"/>
      <c r="B505" s="31"/>
      <c r="C505" s="31"/>
      <c r="AK505" s="25"/>
      <c r="AL505" s="25"/>
      <c r="AM505" s="25"/>
      <c r="AN505" s="25"/>
      <c r="AO505" s="25"/>
      <c r="AP505" s="49"/>
    </row>
    <row r="506" spans="1:42" ht="12.75">
      <c r="A506" s="31"/>
      <c r="B506" s="31"/>
      <c r="C506" s="31"/>
      <c r="AK506" s="51" t="s">
        <v>73</v>
      </c>
      <c r="AL506" s="51"/>
      <c r="AM506" s="49"/>
      <c r="AN506" s="49"/>
      <c r="AO506" s="52" t="s">
        <v>74</v>
      </c>
      <c r="AP506" s="49"/>
    </row>
    <row r="507" spans="1:42" ht="12.75">
      <c r="A507" s="31"/>
      <c r="B507" s="31"/>
      <c r="C507" s="31"/>
      <c r="AK507" s="51" t="s">
        <v>73</v>
      </c>
      <c r="AL507" s="25"/>
      <c r="AM507" s="25"/>
      <c r="AN507" s="49"/>
      <c r="AO507" s="52" t="s">
        <v>75</v>
      </c>
      <c r="AP507" s="49"/>
    </row>
    <row r="508" spans="1:42" ht="12.75">
      <c r="A508" s="31"/>
      <c r="B508" s="31"/>
      <c r="C508" s="31"/>
      <c r="AK508" s="51"/>
      <c r="AL508" s="25"/>
      <c r="AM508" s="25"/>
      <c r="AN508" s="52"/>
      <c r="AO508" s="25"/>
      <c r="AP508" s="49"/>
    </row>
    <row r="509" spans="1:42" ht="12.75">
      <c r="A509" s="31"/>
      <c r="B509" s="31"/>
      <c r="C509" s="31"/>
      <c r="AK509" s="25"/>
      <c r="AL509" s="25"/>
      <c r="AM509" s="25"/>
      <c r="AN509" s="25"/>
      <c r="AO509" s="25"/>
      <c r="AP509" s="49"/>
    </row>
    <row r="510" spans="1:42" ht="12.75">
      <c r="A510" s="31"/>
      <c r="B510" s="31"/>
      <c r="C510" s="31"/>
      <c r="AK510" s="51" t="s">
        <v>76</v>
      </c>
      <c r="AL510" s="25"/>
      <c r="AM510" s="25"/>
      <c r="AN510" s="49"/>
      <c r="AO510" s="53">
        <f>COUNTIF($E$409:$AJ$494,+AO506)</f>
        <v>0</v>
      </c>
      <c r="AP510" s="49"/>
    </row>
    <row r="511" spans="1:42" ht="12.75">
      <c r="A511" s="31"/>
      <c r="B511" s="31"/>
      <c r="C511" s="31"/>
      <c r="AK511" s="51" t="s">
        <v>76</v>
      </c>
      <c r="AL511" s="25"/>
      <c r="AM511" s="25"/>
      <c r="AN511" s="49"/>
      <c r="AO511" s="53">
        <f>COUNTIF($E$409:$AJ$494,+AO507)</f>
        <v>0</v>
      </c>
      <c r="AP511" s="49"/>
    </row>
    <row r="512" spans="1:42" ht="12.75">
      <c r="A512" s="31"/>
      <c r="B512" s="31"/>
      <c r="C512" s="31"/>
      <c r="AK512" s="49"/>
      <c r="AL512" s="49"/>
      <c r="AM512" s="49"/>
      <c r="AN512" s="49"/>
      <c r="AO512" s="54" t="s">
        <v>77</v>
      </c>
      <c r="AP512" s="49"/>
    </row>
    <row r="513" spans="1:42" ht="12.75">
      <c r="A513" s="31"/>
      <c r="B513" s="31"/>
      <c r="C513" s="31"/>
      <c r="AK513" s="51" t="s">
        <v>78</v>
      </c>
      <c r="AL513" s="25"/>
      <c r="AM513" s="25"/>
      <c r="AN513" s="49"/>
      <c r="AO513" s="53">
        <f>SUM(AO510:AO511)</f>
        <v>0</v>
      </c>
      <c r="AP513" s="49"/>
    </row>
    <row r="514" spans="1:42" ht="12.75">
      <c r="A514" s="31"/>
      <c r="B514" s="31"/>
      <c r="C514" s="31"/>
      <c r="AK514" s="49"/>
      <c r="AL514" s="25"/>
      <c r="AM514" s="25"/>
      <c r="AN514" s="25"/>
      <c r="AO514" s="55" t="s">
        <v>79</v>
      </c>
      <c r="AP514" s="49"/>
    </row>
    <row r="515" spans="1:42" ht="12.75">
      <c r="A515" s="31"/>
      <c r="B515" s="31"/>
      <c r="C515" s="31"/>
      <c r="AK515" s="80" t="s">
        <v>80</v>
      </c>
      <c r="AL515" s="81"/>
      <c r="AM515" s="81"/>
      <c r="AN515" s="82"/>
      <c r="AO515" s="81"/>
      <c r="AP515" s="83"/>
    </row>
    <row r="516" spans="1:42" ht="12.75">
      <c r="A516" s="31"/>
      <c r="B516" s="31"/>
      <c r="C516" s="31"/>
      <c r="AK516" s="84"/>
      <c r="AL516" s="84" t="s">
        <v>81</v>
      </c>
      <c r="AM516" s="84"/>
      <c r="AN516" s="120" t="s">
        <v>1387</v>
      </c>
      <c r="AO516" s="81"/>
      <c r="AP516" s="83"/>
    </row>
    <row r="517" spans="1:42" ht="12.75">
      <c r="A517" s="31"/>
      <c r="B517" s="31"/>
      <c r="C517" s="31"/>
      <c r="AK517" s="84"/>
      <c r="AL517" s="84" t="s">
        <v>82</v>
      </c>
      <c r="AM517" s="84"/>
      <c r="AN517" s="120" t="s">
        <v>1388</v>
      </c>
      <c r="AO517" s="81"/>
      <c r="AP517" s="83"/>
    </row>
    <row r="518" spans="1:42" ht="12.75">
      <c r="A518" s="31"/>
      <c r="B518" s="31"/>
      <c r="C518" s="31"/>
      <c r="AK518" s="84"/>
      <c r="AL518" s="84" t="s">
        <v>95</v>
      </c>
      <c r="AM518" s="84"/>
      <c r="AN518" s="120" t="s">
        <v>1389</v>
      </c>
      <c r="AO518" s="81"/>
      <c r="AP518" s="83"/>
    </row>
    <row r="519" spans="1:42" ht="12.75">
      <c r="A519" s="31"/>
      <c r="B519" s="31"/>
      <c r="C519" s="31"/>
      <c r="AK519" s="87" t="s">
        <v>87</v>
      </c>
      <c r="AL519" s="88"/>
      <c r="AM519" s="88"/>
      <c r="AN519" s="88"/>
      <c r="AO519" s="89" t="str">
        <f>UPPER(TEXT(NvsElapsedTime,"hh:mm:ss"))</f>
        <v>00:00:22</v>
      </c>
      <c r="AP519" s="88"/>
    </row>
    <row r="520" spans="1:38" ht="12.75">
      <c r="A520" s="31"/>
      <c r="B520" s="31"/>
      <c r="C520" s="31"/>
      <c r="AL520" s="16"/>
    </row>
    <row r="521" spans="1:38" ht="12.75">
      <c r="A521" s="31"/>
      <c r="B521" s="31"/>
      <c r="C521" s="31"/>
      <c r="AL521" s="16"/>
    </row>
    <row r="522" spans="1:38" ht="12.75">
      <c r="A522" s="31"/>
      <c r="B522" s="31"/>
      <c r="C522" s="31"/>
      <c r="AL522" s="16"/>
    </row>
    <row r="523" spans="1:38" ht="12.75">
      <c r="A523" s="31"/>
      <c r="B523" s="31"/>
      <c r="C523" s="31"/>
      <c r="AL523" s="16"/>
    </row>
    <row r="524" spans="1:3" ht="12.75">
      <c r="A524" s="31"/>
      <c r="B524" s="31"/>
      <c r="C524" s="31"/>
    </row>
    <row r="525" spans="1:3" ht="12.75">
      <c r="A525" s="31"/>
      <c r="B525" s="31"/>
      <c r="C525" s="31"/>
    </row>
    <row r="526" spans="1:53" ht="12.75">
      <c r="A526" s="31"/>
      <c r="B526" s="31"/>
      <c r="C526" s="31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</row>
    <row r="527" spans="1:53" ht="12.75">
      <c r="A527" s="31"/>
      <c r="B527" s="31"/>
      <c r="C527" s="31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</row>
    <row r="528" spans="1:53" ht="12.75">
      <c r="A528" s="31"/>
      <c r="B528" s="31"/>
      <c r="C528" s="31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3" ht="12.75">
      <c r="A542" s="31"/>
      <c r="B542" s="31"/>
      <c r="C542" s="31"/>
    </row>
    <row r="543" spans="1:3" ht="12.75">
      <c r="A543" s="31"/>
      <c r="B543" s="31"/>
      <c r="C543" s="31"/>
    </row>
    <row r="544" spans="1:3" ht="12.75">
      <c r="A544" s="31"/>
      <c r="B544" s="31"/>
      <c r="C544" s="31"/>
    </row>
    <row r="545" spans="1:3" ht="12.75">
      <c r="A545" s="31"/>
      <c r="B545" s="31"/>
      <c r="C545" s="31"/>
    </row>
    <row r="546" spans="1:3" ht="12.75">
      <c r="A546" s="31"/>
      <c r="B546" s="31"/>
      <c r="C546" s="31"/>
    </row>
    <row r="547" spans="1:3" ht="12.75">
      <c r="A547" s="31"/>
      <c r="B547" s="31"/>
      <c r="C547" s="31"/>
    </row>
  </sheetData>
  <sheetProtection/>
  <printOptions horizontalCentered="1"/>
  <pageMargins left="0.25" right="0.25" top="0.94" bottom="0.49" header="0.84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American Electric Power®</cp:lastModifiedBy>
  <cp:lastPrinted>2012-01-26T00:26:33Z</cp:lastPrinted>
  <dcterms:created xsi:type="dcterms:W3CDTF">1997-11-19T15:48:19Z</dcterms:created>
  <dcterms:modified xsi:type="dcterms:W3CDTF">2012-01-26T00:26:35Z</dcterms:modified>
  <cp:category/>
  <cp:version/>
  <cp:contentType/>
  <cp:contentStatus/>
</cp:coreProperties>
</file>