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"V2008-06-30"</definedName>
    <definedName name="NvsAutoDrillOk">"VN"</definedName>
    <definedName name="NvsElapsedTime">0.000416666662204079</definedName>
    <definedName name="NvsEndTime">39638.7308796296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"V2008-06-30"</definedName>
    <definedName name="NvsValTbl.CURRENCY_CD">"CURRENCY_CD_TBL"</definedName>
    <definedName name="_xlnm.Print_Area" localSheetId="0">'Sheet1'!$B$2:$H$502</definedName>
    <definedName name="_xlnm.Print_Titles" localSheetId="0">'Sheet1'!$B:$C,'Sheet1'!$2:$8</definedName>
    <definedName name="Reserved_Section">'Sheet1'!$AK$506:$AP$522</definedName>
  </definedNames>
  <calcPr fullCalcOnLoad="1"/>
</workbook>
</file>

<file path=xl/sharedStrings.xml><?xml version="1.0" encoding="utf-8"?>
<sst xmlns="http://schemas.openxmlformats.org/spreadsheetml/2006/main" count="1482" uniqueCount="1416">
  <si>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</si>
  <si>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</si>
  <si>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</si>
  <si>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</si>
  <si>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</si>
  <si>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</si>
  <si>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</si>
  <si>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</si>
  <si>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</si>
  <si>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</si>
  <si>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</si>
  <si>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</si>
  <si>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</si>
  <si>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</si>
  <si>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</si>
  <si>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</si>
  <si>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</si>
  <si>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</si>
  <si>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</si>
  <si>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</si>
  <si>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</si>
  <si>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</si>
  <si>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</si>
  <si>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</si>
  <si>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</si>
  <si>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</si>
  <si>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</si>
  <si>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</si>
  <si>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</si>
  <si>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</si>
  <si>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</si>
  <si>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</si>
  <si>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</si>
  <si>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</si>
  <si>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</si>
  <si>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</si>
  <si>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</si>
  <si>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</si>
  <si>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</si>
  <si>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</si>
  <si>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</si>
  <si>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</si>
  <si>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</si>
  <si>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</si>
  <si>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</si>
  <si>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</si>
  <si>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</si>
  <si>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</si>
  <si>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</si>
  <si>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</si>
  <si>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</si>
  <si>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</si>
  <si>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</si>
  <si>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</si>
  <si>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</si>
  <si>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</si>
  <si>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</si>
  <si>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</si>
  <si>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</si>
  <si>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</si>
  <si>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</si>
  <si>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</si>
  <si>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</si>
  <si>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</si>
  <si>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</si>
  <si>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</si>
  <si>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</si>
  <si>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</si>
  <si>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</si>
  <si>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</si>
  <si>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</si>
  <si>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</si>
  <si>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</si>
  <si>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</si>
  <si>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</si>
  <si>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</si>
  <si>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</si>
  <si>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</si>
  <si>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</si>
  <si>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</si>
  <si>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</si>
  <si>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</si>
  <si>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</si>
  <si>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</si>
  <si>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</si>
  <si>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</si>
  <si>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</si>
  <si>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</si>
  <si>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</si>
  <si>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</si>
  <si>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</si>
  <si>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</si>
  <si>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</si>
  <si>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</si>
  <si>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</si>
  <si>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</si>
  <si>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</si>
  <si>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</si>
  <si>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%,V4118002</t>
  </si>
  <si>
    <t>4118002</t>
  </si>
  <si>
    <t>Comp. Allow. Gains SO2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</si>
  <si>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</si>
  <si>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</si>
  <si>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</si>
  <si>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</si>
  <si>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</si>
  <si>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</si>
  <si>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</si>
  <si>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</si>
  <si>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</si>
  <si>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</si>
  <si>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</si>
  <si>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</si>
  <si>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</si>
  <si>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</si>
  <si>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</si>
  <si>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</si>
  <si>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</si>
  <si>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</si>
  <si>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</si>
  <si>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</si>
  <si>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</si>
  <si>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</si>
  <si>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</si>
  <si>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</si>
  <si>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</si>
  <si>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</si>
  <si>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</si>
  <si>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</si>
  <si>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</si>
  <si>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</si>
  <si>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</si>
  <si>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</si>
  <si>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</si>
  <si>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</si>
  <si>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</si>
  <si>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</si>
  <si>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</si>
  <si>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</si>
  <si>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</si>
  <si>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</si>
  <si>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</si>
  <si>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</si>
  <si>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</si>
  <si>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</si>
  <si>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</si>
  <si>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</si>
  <si>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</si>
  <si>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</si>
  <si>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</si>
  <si>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</si>
  <si>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</si>
  <si>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%,V4470007</t>
  </si>
  <si>
    <t>4470007</t>
  </si>
  <si>
    <t>Sales for Resale-Option Sales</t>
  </si>
  <si>
    <t>%,V4470010</t>
  </si>
  <si>
    <t>4470010</t>
  </si>
  <si>
    <t>Sales for Resale-Bookout Purch</t>
  </si>
  <si>
    <t>%,V4470011</t>
  </si>
  <si>
    <t>4470011</t>
  </si>
  <si>
    <t>Sales for Resale-Option Purch</t>
  </si>
  <si>
    <t>%,V4470026</t>
  </si>
  <si>
    <t>4470026</t>
  </si>
  <si>
    <t>Sale for Resl - Real from East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</si>
  <si>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</si>
  <si>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</si>
  <si>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</si>
  <si>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</si>
  <si>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</si>
  <si>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</si>
  <si>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</si>
  <si>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</si>
  <si>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</si>
  <si>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</si>
  <si>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</si>
  <si>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</si>
  <si>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</si>
  <si>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</si>
  <si>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</si>
  <si>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%,V4470072</t>
  </si>
  <si>
    <t>4470072</t>
  </si>
  <si>
    <t>Sales for Resale - Hedge Trans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</si>
  <si>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</si>
  <si>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</si>
  <si>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</si>
  <si>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</si>
  <si>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</si>
  <si>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</si>
  <si>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</si>
  <si>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</si>
  <si>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</si>
  <si>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%,V4470090</t>
  </si>
  <si>
    <t>4470090</t>
  </si>
  <si>
    <t>PJM Spot Energy Purchases</t>
  </si>
  <si>
    <t>%,V4470091</t>
  </si>
  <si>
    <t>4470091</t>
  </si>
  <si>
    <t>PJM Explicit Congestion OSS</t>
  </si>
  <si>
    <t>%,V4470092</t>
  </si>
  <si>
    <t>4470092</t>
  </si>
  <si>
    <t>PJM Implicit Congestion-OSS</t>
  </si>
  <si>
    <t>%,V4470093</t>
  </si>
  <si>
    <t>4470093</t>
  </si>
  <si>
    <t>PJM Implicit Congestion-LSE</t>
  </si>
  <si>
    <t>%,V4470094</t>
  </si>
  <si>
    <t>4470094</t>
  </si>
  <si>
    <t>PJM Transm. Loss - OSS</t>
  </si>
  <si>
    <t>%,V4470095</t>
  </si>
  <si>
    <t>4470095</t>
  </si>
  <si>
    <t>PJM Ancillary Serv.-Reg</t>
  </si>
  <si>
    <t>%,V4470096</t>
  </si>
  <si>
    <t>4470096</t>
  </si>
  <si>
    <t>PJM Ancillary Serv.-Spin</t>
  </si>
  <si>
    <t>%,V4470098</t>
  </si>
  <si>
    <t>4470098</t>
  </si>
  <si>
    <t>PJM Oper.Reserve Rev-OSS</t>
  </si>
  <si>
    <t>%,V4470099</t>
  </si>
  <si>
    <t>4470099</t>
  </si>
  <si>
    <t>PJM 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</si>
  <si>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</si>
  <si>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</si>
  <si>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</si>
  <si>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</si>
  <si>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</si>
  <si>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</si>
  <si>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</si>
  <si>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</si>
  <si>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</si>
  <si>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</si>
  <si>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</si>
  <si>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</si>
  <si>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</si>
  <si>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</si>
  <si>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</si>
  <si>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%,V4470108</t>
  </si>
  <si>
    <t>4470108</t>
  </si>
  <si>
    <t>PJM Oper.Reserve Rev-LSE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</si>
  <si>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</si>
  <si>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</si>
  <si>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</si>
  <si>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</si>
  <si>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</si>
  <si>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</si>
  <si>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</si>
  <si>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</si>
  <si>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Non-ECR Phys. Sales-OSS</t>
  </si>
  <si>
    <t>%,V4470114</t>
  </si>
  <si>
    <t>4470114</t>
  </si>
  <si>
    <t>PJM Transm. Loss - LSE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</si>
  <si>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</si>
  <si>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</si>
  <si>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</si>
  <si>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</si>
  <si>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</si>
  <si>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</si>
  <si>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%,V4470117</t>
  </si>
  <si>
    <t>4470117</t>
  </si>
  <si>
    <t>Realiz. Sharing-447 Optim</t>
  </si>
  <si>
    <t>%,V4470118</t>
  </si>
  <si>
    <t>4470118</t>
  </si>
  <si>
    <t>Realiz. Sharing-PJM OSS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</si>
  <si>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</si>
  <si>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</si>
  <si>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</si>
  <si>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</si>
  <si>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</si>
  <si>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</si>
  <si>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</si>
  <si>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</si>
  <si>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</si>
  <si>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</si>
  <si>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</si>
  <si>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 ECR Purchased Power 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</si>
  <si>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</si>
  <si>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</si>
  <si>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</si>
  <si>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</si>
  <si>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</si>
  <si>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</si>
  <si>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</si>
  <si>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</si>
  <si>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</si>
  <si>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%,V4470145</t>
  </si>
  <si>
    <t>4470145</t>
  </si>
  <si>
    <t>PJM Hourly Net Purch.-FERC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</si>
  <si>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</si>
  <si>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</si>
  <si>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</si>
  <si>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</si>
  <si>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</si>
  <si>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</si>
  <si>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</si>
  <si>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</si>
  <si>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</si>
  <si>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</si>
  <si>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</si>
  <si>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</si>
  <si>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</si>
  <si>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</si>
  <si>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</si>
  <si>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</si>
  <si>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</si>
  <si>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</si>
  <si>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</si>
  <si>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</si>
  <si>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</si>
  <si>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</si>
  <si>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</si>
  <si>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</si>
  <si>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</si>
  <si>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</si>
  <si>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</si>
  <si>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</si>
  <si>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</si>
  <si>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</si>
  <si>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</si>
  <si>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</si>
  <si>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</si>
  <si>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</si>
  <si>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</si>
  <si>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</si>
  <si>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</si>
  <si>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</si>
  <si>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</si>
  <si>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</si>
  <si>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</si>
  <si>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</si>
  <si>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</si>
  <si>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</si>
  <si>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</si>
  <si>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</si>
  <si>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</si>
  <si>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</si>
  <si>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</si>
  <si>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</si>
  <si>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</si>
  <si>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</si>
  <si>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</si>
  <si>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</si>
  <si>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%,V4470216</t>
  </si>
  <si>
    <t>4470216</t>
  </si>
  <si>
    <t>PJM Explicit Loss not in ECR</t>
  </si>
  <si>
    <t>%,V4500000</t>
  </si>
  <si>
    <t>4500000</t>
  </si>
  <si>
    <t>Forfeited Discounts</t>
  </si>
  <si>
    <t>%,V4510001</t>
  </si>
  <si>
    <t>4510001</t>
  </si>
  <si>
    <t>Misc Service Rev - Nonaffil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</si>
  <si>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</si>
  <si>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</si>
  <si>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</si>
  <si>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</si>
  <si>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</si>
  <si>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</si>
  <si>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</si>
  <si>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</si>
  <si>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</si>
  <si>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</si>
  <si>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</si>
  <si>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</si>
  <si>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</si>
  <si>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</si>
  <si>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</si>
  <si>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</si>
  <si>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</si>
  <si>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</si>
  <si>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</si>
  <si>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</si>
  <si>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</si>
  <si>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</si>
  <si>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</si>
  <si>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</si>
  <si>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</si>
  <si>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</si>
  <si>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</si>
  <si>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%,V4560058</t>
  </si>
  <si>
    <t>4560058</t>
  </si>
  <si>
    <t>PJM NITS Revenue-NonAff.</t>
  </si>
  <si>
    <t>%,V4560060</t>
  </si>
  <si>
    <t>4560060</t>
  </si>
  <si>
    <t>PJM Pt2Pt Trans.Rev.-NonAff.</t>
  </si>
  <si>
    <t>%,V4560062</t>
  </si>
  <si>
    <t>4560062</t>
  </si>
  <si>
    <t>PJM TO Admin. Rev..-NonAff.</t>
  </si>
  <si>
    <t>%,V4560064</t>
  </si>
  <si>
    <t>4560064</t>
  </si>
  <si>
    <t>Buckeye Admin. Fee Revenue</t>
  </si>
  <si>
    <t>%,V4560068</t>
  </si>
  <si>
    <t>4560068</t>
  </si>
  <si>
    <t>SECA Transmission Revenue</t>
  </si>
  <si>
    <t>%,V4560085</t>
  </si>
  <si>
    <t>4560085</t>
  </si>
  <si>
    <t>PJM Expansion Cost Recov</t>
  </si>
  <si>
    <t>%,V4560095</t>
  </si>
  <si>
    <t>4560095</t>
  </si>
  <si>
    <t>RTO Form. Cost Recovery</t>
  </si>
  <si>
    <t>%,V4560097</t>
  </si>
  <si>
    <t>4560097</t>
  </si>
  <si>
    <t>Sales of Renew. Energy Credits</t>
  </si>
  <si>
    <t>%,V4560106</t>
  </si>
  <si>
    <t>4560106</t>
  </si>
  <si>
    <t>MTM-Emissions Compliance</t>
  </si>
  <si>
    <t>%,V4560109</t>
  </si>
  <si>
    <t>4560109</t>
  </si>
  <si>
    <t>Interest Rate Swaps-Coal</t>
  </si>
  <si>
    <t>%,V4561002</t>
  </si>
  <si>
    <t>4561002</t>
  </si>
  <si>
    <t>RTO Formation Cost Recovery</t>
  </si>
  <si>
    <t>%,V4561003</t>
  </si>
  <si>
    <t>4561003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</si>
  <si>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</si>
  <si>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</si>
  <si>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</si>
  <si>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</si>
  <si>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</si>
  <si>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</si>
  <si>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</si>
  <si>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</si>
  <si>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</si>
  <si>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%,V4470001</t>
  </si>
  <si>
    <t>4470001</t>
  </si>
  <si>
    <t>%,V4470035</t>
  </si>
  <si>
    <t>4470035</t>
  </si>
  <si>
    <t>%,V4470088</t>
  </si>
  <si>
    <t>4470088</t>
  </si>
  <si>
    <t>%,V4470128</t>
  </si>
  <si>
    <t>4470128</t>
  </si>
  <si>
    <t>%,V4540001</t>
  </si>
  <si>
    <t>4540001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</si>
  <si>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</si>
  <si>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</si>
  <si>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</si>
  <si>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</si>
  <si>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</si>
  <si>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</si>
  <si>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</si>
  <si>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</si>
  <si>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%,V5010013</t>
  </si>
  <si>
    <t>5010013</t>
  </si>
  <si>
    <t>%,V5010019</t>
  </si>
  <si>
    <t>5010019</t>
  </si>
  <si>
    <t>%,V5010200</t>
  </si>
  <si>
    <t>5010200</t>
  </si>
  <si>
    <t>%,V5010201</t>
  </si>
  <si>
    <t>5010201</t>
  </si>
  <si>
    <t>%,V5550001</t>
  </si>
  <si>
    <t>5550001</t>
  </si>
  <si>
    <t>%,V5550032</t>
  </si>
  <si>
    <t>5550032</t>
  </si>
  <si>
    <t>%,V5550035</t>
  </si>
  <si>
    <t>5550035</t>
  </si>
  <si>
    <t>%,V5550036</t>
  </si>
  <si>
    <t>5550036</t>
  </si>
  <si>
    <t>%,V5550038</t>
  </si>
  <si>
    <t>5550038</t>
  </si>
  <si>
    <t>%,V5550039</t>
  </si>
  <si>
    <t>5550039</t>
  </si>
  <si>
    <t>%,V5550040</t>
  </si>
  <si>
    <t>5550040</t>
  </si>
  <si>
    <t>%,V5550041</t>
  </si>
  <si>
    <t>5550041</t>
  </si>
  <si>
    <t>%,V5550042</t>
  </si>
  <si>
    <t>5550042</t>
  </si>
  <si>
    <t>%,V5550043</t>
  </si>
  <si>
    <t>5550043</t>
  </si>
  <si>
    <t>%,V5550044</t>
  </si>
  <si>
    <t>5550044</t>
  </si>
  <si>
    <t>%,V5550057</t>
  </si>
  <si>
    <t>5550057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</si>
  <si>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</si>
  <si>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</si>
  <si>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</si>
  <si>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</si>
  <si>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</si>
  <si>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</si>
  <si>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</si>
  <si>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</si>
  <si>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</si>
  <si>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</si>
  <si>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</si>
  <si>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</si>
  <si>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</si>
  <si>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</si>
  <si>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</si>
  <si>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</si>
  <si>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</si>
  <si>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</si>
  <si>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</si>
  <si>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</si>
  <si>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</si>
  <si>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</si>
  <si>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</si>
  <si>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</si>
  <si>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</si>
  <si>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</si>
  <si>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</si>
  <si>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</si>
  <si>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%,V5550034</t>
  </si>
  <si>
    <t>5550034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</si>
  <si>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</si>
  <si>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</si>
  <si>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</si>
  <si>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</si>
  <si>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</si>
  <si>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</si>
  <si>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</si>
  <si>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</si>
  <si>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</si>
  <si>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</si>
  <si>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</si>
  <si>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</si>
  <si>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</si>
  <si>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</si>
  <si>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</si>
  <si>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</si>
  <si>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%,V5020002</t>
  </si>
  <si>
    <t>5020002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</si>
  <si>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</si>
  <si>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</si>
  <si>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</si>
  <si>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</si>
  <si>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</si>
  <si>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</si>
  <si>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</si>
  <si>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</si>
  <si>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</si>
  <si>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</si>
  <si>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%,V5090000</t>
  </si>
  <si>
    <t>5090000</t>
  </si>
  <si>
    <t>%,V5090002</t>
  </si>
  <si>
    <t>5090002</t>
  </si>
  <si>
    <t>%,V5090003</t>
  </si>
  <si>
    <t>5090003</t>
  </si>
  <si>
    <t>%,V5490000</t>
  </si>
  <si>
    <t>5490000</t>
  </si>
  <si>
    <t>%,V5560000</t>
  </si>
  <si>
    <t>5560000</t>
  </si>
  <si>
    <t>%,V5570000</t>
  </si>
  <si>
    <t>5570000</t>
  </si>
  <si>
    <t>%,V5570006</t>
  </si>
  <si>
    <t>5570006</t>
  </si>
  <si>
    <t>%,V5570007</t>
  </si>
  <si>
    <t>5570007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</si>
  <si>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</si>
  <si>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</si>
  <si>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</si>
  <si>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</si>
  <si>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</si>
  <si>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</si>
  <si>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</si>
  <si>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</si>
  <si>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</si>
  <si>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</si>
  <si>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</si>
  <si>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</si>
  <si>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</si>
  <si>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</si>
  <si>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</si>
  <si>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</si>
  <si>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</si>
  <si>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</si>
  <si>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</si>
  <si>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</si>
  <si>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</si>
  <si>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</si>
  <si>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</si>
  <si>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</si>
  <si>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</si>
  <si>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</si>
  <si>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</si>
  <si>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</si>
  <si>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</si>
  <si>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</si>
  <si>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</si>
  <si>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</si>
  <si>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</si>
  <si>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</si>
  <si>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</si>
  <si>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</si>
  <si>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</si>
  <si>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</si>
  <si>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</si>
  <si>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</si>
  <si>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</si>
  <si>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</si>
  <si>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</si>
  <si>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</si>
  <si>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</si>
  <si>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</si>
  <si>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</si>
  <si>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</si>
  <si>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</si>
  <si>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</si>
  <si>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</si>
  <si>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</si>
  <si>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</si>
  <si>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</si>
  <si>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</si>
  <si>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</si>
  <si>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</si>
  <si>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</si>
  <si>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</si>
  <si>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</si>
  <si>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</si>
  <si>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</si>
  <si>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</si>
  <si>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</si>
  <si>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</si>
  <si>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</si>
  <si>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</si>
  <si>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</si>
  <si>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</si>
  <si>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</si>
  <si>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</si>
  <si>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</si>
  <si>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</si>
  <si>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</si>
  <si>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</si>
  <si>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</si>
  <si>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</si>
  <si>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</si>
  <si>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</si>
  <si>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</si>
  <si>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</si>
  <si>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</si>
  <si>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</si>
  <si>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</si>
  <si>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</si>
  <si>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</si>
  <si>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</si>
  <si>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</si>
  <si>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</si>
  <si>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</si>
  <si>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</si>
  <si>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</si>
  <si>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</si>
  <si>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</si>
  <si>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</si>
  <si>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</si>
  <si>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</si>
  <si>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</si>
  <si>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</si>
  <si>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</si>
  <si>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</si>
  <si>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</si>
  <si>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</si>
  <si>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</si>
  <si>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</si>
  <si>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</si>
  <si>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</si>
  <si>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</si>
  <si>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</si>
  <si>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</si>
  <si>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</si>
  <si>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</si>
  <si>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%,V9110002</t>
  </si>
  <si>
    <t>9110002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</si>
  <si>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</si>
  <si>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</si>
  <si>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</si>
  <si>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</si>
  <si>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</si>
  <si>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</si>
  <si>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</si>
  <si>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</si>
  <si>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</si>
  <si>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</si>
  <si>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</si>
  <si>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</si>
  <si>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</si>
  <si>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</si>
  <si>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</si>
  <si>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</si>
  <si>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</si>
  <si>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</si>
  <si>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%,V9230001</t>
  </si>
  <si>
    <t>9230001</t>
  </si>
  <si>
    <t>%,V9230002</t>
  </si>
  <si>
    <t>9230002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</si>
  <si>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</si>
  <si>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</si>
  <si>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</si>
  <si>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</si>
  <si>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</si>
  <si>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</si>
  <si>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</si>
  <si>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</si>
  <si>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</si>
  <si>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</si>
  <si>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</si>
  <si>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</si>
  <si>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</si>
  <si>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</si>
  <si>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</si>
  <si>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</si>
  <si>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%,V9250009</t>
  </si>
  <si>
    <t>9250009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</si>
  <si>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</si>
  <si>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</si>
  <si>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</si>
  <si>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</si>
  <si>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</si>
  <si>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</si>
  <si>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</si>
  <si>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</si>
  <si>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</si>
  <si>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</si>
  <si>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</si>
  <si>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</si>
  <si>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</si>
  <si>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</si>
  <si>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</si>
  <si>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</si>
  <si>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</si>
  <si>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</si>
  <si>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</si>
  <si>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</si>
  <si>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</si>
  <si>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</si>
  <si>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</si>
  <si>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</si>
  <si>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</si>
  <si>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</si>
  <si>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%,V9260019</t>
  </si>
  <si>
    <t>9260019</t>
  </si>
  <si>
    <t>%,V9260021</t>
  </si>
  <si>
    <t>9260021</t>
  </si>
  <si>
    <t>%,V9260026</t>
  </si>
  <si>
    <t>9260026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</si>
  <si>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</si>
  <si>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</si>
  <si>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</si>
  <si>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</si>
  <si>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</si>
  <si>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</si>
  <si>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</si>
  <si>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</si>
  <si>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</si>
  <si>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</si>
  <si>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</si>
  <si>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</si>
  <si>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</si>
  <si>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</si>
  <si>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</si>
  <si>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</si>
  <si>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</si>
  <si>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</si>
  <si>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</si>
  <si>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</si>
  <si>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</si>
  <si>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</si>
  <si>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</si>
  <si>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</si>
  <si>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</si>
  <si>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</si>
  <si>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</si>
  <si>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</si>
  <si>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</si>
  <si>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</si>
  <si>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</si>
  <si>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</si>
  <si>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</si>
  <si>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</si>
  <si>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</si>
  <si>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</si>
  <si>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</si>
  <si>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</si>
  <si>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</si>
  <si>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</si>
  <si>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</si>
  <si>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</si>
  <si>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</si>
  <si>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</si>
  <si>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</si>
  <si>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</si>
  <si>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</si>
  <si>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</si>
  <si>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</si>
  <si>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</si>
  <si>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</si>
  <si>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</si>
  <si>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%,V9301016</t>
  </si>
  <si>
    <t>9301016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</si>
  <si>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</si>
  <si>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</si>
  <si>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</si>
  <si>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</si>
  <si>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</si>
  <si>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</si>
  <si>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</si>
  <si>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</si>
  <si>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</si>
  <si>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</si>
  <si>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</si>
  <si>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</si>
  <si>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</si>
  <si>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</si>
  <si>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</si>
  <si>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</si>
  <si>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</si>
  <si>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</si>
  <si>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</si>
  <si>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</si>
  <si>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</si>
  <si>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</si>
  <si>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</si>
  <si>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</si>
  <si>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</si>
  <si>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</si>
  <si>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</si>
  <si>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</si>
  <si>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</si>
  <si>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</si>
  <si>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</si>
  <si>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</si>
  <si>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</si>
  <si>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</si>
  <si>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</si>
  <si>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</si>
  <si>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</si>
  <si>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</si>
  <si>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</si>
  <si>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</si>
  <si>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</si>
  <si>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</si>
  <si>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</si>
  <si>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</si>
  <si>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</si>
  <si>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</si>
  <si>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</si>
  <si>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</si>
  <si>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</si>
  <si>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</si>
  <si>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</si>
  <si>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</si>
  <si>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</si>
  <si>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</si>
  <si>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</si>
  <si>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</si>
  <si>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</si>
  <si>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</si>
  <si>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</si>
  <si>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</si>
  <si>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</si>
  <si>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</si>
  <si>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</si>
  <si>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</si>
  <si>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</si>
  <si>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</si>
  <si>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</si>
  <si>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</si>
  <si>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%,V9350003</t>
  </si>
  <si>
    <t>9350003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</si>
  <si>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</si>
  <si>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</si>
  <si>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</si>
  <si>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</si>
  <si>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</si>
  <si>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</si>
  <si>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</si>
  <si>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</si>
  <si>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%,V4031001</t>
  </si>
  <si>
    <t>4031001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</si>
  <si>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</si>
  <si>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</si>
  <si>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</si>
  <si>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</si>
  <si>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</si>
  <si>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</si>
  <si>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</si>
  <si>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</si>
  <si>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%,V4074001</t>
  </si>
  <si>
    <t>4074001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</si>
  <si>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</si>
  <si>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</si>
  <si>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</si>
  <si>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</si>
  <si>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</si>
  <si>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</si>
  <si>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</si>
  <si>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</si>
  <si>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</si>
  <si>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</si>
  <si>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</si>
  <si>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</si>
  <si>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%,V408100606</t>
  </si>
  <si>
    <t>408100606</t>
  </si>
  <si>
    <t>%,V408100607</t>
  </si>
  <si>
    <t>408100607</t>
  </si>
  <si>
    <t>%,V408100608</t>
  </si>
  <si>
    <t>408100608</t>
  </si>
  <si>
    <t>%,V4081007</t>
  </si>
  <si>
    <t>4081007</t>
  </si>
  <si>
    <t>%,V408100805</t>
  </si>
  <si>
    <t>408100805</t>
  </si>
  <si>
    <t>%,V408100806</t>
  </si>
  <si>
    <t>408100806</t>
  </si>
  <si>
    <t>%,V408100807</t>
  </si>
  <si>
    <t>408100807</t>
  </si>
  <si>
    <t>%,V408100808</t>
  </si>
  <si>
    <t>408100808</t>
  </si>
  <si>
    <t>%,V408101406</t>
  </si>
  <si>
    <t>408101406</t>
  </si>
  <si>
    <t>%,V408101407</t>
  </si>
  <si>
    <t>408101407</t>
  </si>
  <si>
    <t>%,V408101706</t>
  </si>
  <si>
    <t>408101706</t>
  </si>
  <si>
    <t>%,V408101707</t>
  </si>
  <si>
    <t>408101707</t>
  </si>
  <si>
    <t>%,V408101708</t>
  </si>
  <si>
    <t>408101708</t>
  </si>
  <si>
    <t>%,V408101806</t>
  </si>
  <si>
    <t>408101806</t>
  </si>
  <si>
    <t>%,V408101807</t>
  </si>
  <si>
    <t>408101807</t>
  </si>
  <si>
    <t>%,V408101900</t>
  </si>
  <si>
    <t>408101900</t>
  </si>
  <si>
    <t>%,V408101906</t>
  </si>
  <si>
    <t>408101906</t>
  </si>
  <si>
    <t>%,V408101907</t>
  </si>
  <si>
    <t>408101907</t>
  </si>
  <si>
    <t>%,V408101908</t>
  </si>
  <si>
    <t>408101908</t>
  </si>
  <si>
    <t>%,V408102207</t>
  </si>
  <si>
    <t>408102207</t>
  </si>
  <si>
    <t>%,V408102208</t>
  </si>
  <si>
    <t>408102208</t>
  </si>
  <si>
    <t>%,V408102905</t>
  </si>
  <si>
    <t>408102905</t>
  </si>
  <si>
    <t>%,V408102906</t>
  </si>
  <si>
    <t>408102906</t>
  </si>
  <si>
    <t>%,V408102907</t>
  </si>
  <si>
    <t>408102907</t>
  </si>
  <si>
    <t>%,V408102908</t>
  </si>
  <si>
    <t>408102908</t>
  </si>
  <si>
    <t>%,V4081033</t>
  </si>
  <si>
    <t>4081033</t>
  </si>
  <si>
    <t>%,V4081034</t>
  </si>
  <si>
    <t>4081034</t>
  </si>
  <si>
    <t>%,V4081035</t>
  </si>
  <si>
    <t>4081035</t>
  </si>
  <si>
    <t>%,V408103606</t>
  </si>
  <si>
    <t>408103606</t>
  </si>
  <si>
    <t>%,V408103607</t>
  </si>
  <si>
    <t>408103607</t>
  </si>
  <si>
    <t>%,V408103608</t>
  </si>
  <si>
    <t>408103608</t>
  </si>
  <si>
    <t>%,V409100200</t>
  </si>
  <si>
    <t>409100200</t>
  </si>
  <si>
    <t>%,V409100205</t>
  </si>
  <si>
    <t>409100205</t>
  </si>
  <si>
    <t>%,V409100206</t>
  </si>
  <si>
    <t>409100206</t>
  </si>
  <si>
    <t>%,V409100207</t>
  </si>
  <si>
    <t>409100207</t>
  </si>
  <si>
    <t>%,V409100208</t>
  </si>
  <si>
    <t>409100208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</si>
  <si>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</si>
  <si>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</si>
  <si>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</si>
  <si>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</si>
  <si>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</si>
  <si>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</si>
  <si>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</si>
  <si>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</si>
  <si>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%,V4160004</t>
  </si>
  <si>
    <t>4160004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</si>
  <si>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</si>
  <si>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</si>
  <si>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</si>
  <si>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</si>
  <si>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</si>
  <si>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</si>
  <si>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</si>
  <si>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</si>
  <si>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</si>
  <si>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</si>
  <si>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</si>
  <si>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</si>
  <si>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</si>
  <si>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</si>
  <si>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</si>
  <si>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</si>
  <si>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</si>
  <si>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</si>
  <si>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</si>
  <si>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</si>
  <si>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</si>
  <si>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</si>
  <si>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</si>
  <si>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</si>
  <si>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%,V4210018</t>
  </si>
  <si>
    <t>4210018</t>
  </si>
  <si>
    <t>%,V4210021</t>
  </si>
  <si>
    <t>4210021</t>
  </si>
  <si>
    <t>%,V4210022</t>
  </si>
  <si>
    <t>4210022</t>
  </si>
  <si>
    <t>%,V4210023</t>
  </si>
  <si>
    <t>4210023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</si>
  <si>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</si>
  <si>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</si>
  <si>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</si>
  <si>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</si>
  <si>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</si>
  <si>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</si>
  <si>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</si>
  <si>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</si>
  <si>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</si>
  <si>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</si>
  <si>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</si>
  <si>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</si>
  <si>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</si>
  <si>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</si>
  <si>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</si>
  <si>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</si>
  <si>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</si>
  <si>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</si>
  <si>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</si>
  <si>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</si>
  <si>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</si>
  <si>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</si>
  <si>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</si>
  <si>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</si>
  <si>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%,V4210044</t>
  </si>
  <si>
    <t>4210044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</si>
  <si>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</si>
  <si>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</si>
  <si>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</si>
  <si>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</si>
  <si>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</si>
  <si>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</si>
  <si>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</si>
  <si>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</si>
  <si>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%,V4210056</t>
  </si>
  <si>
    <t>4210056</t>
  </si>
  <si>
    <t>%,V4211000</t>
  </si>
  <si>
    <t>4211000</t>
  </si>
  <si>
    <t>%,V408201406</t>
  </si>
  <si>
    <t>408201406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</si>
  <si>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</si>
  <si>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</si>
  <si>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</si>
  <si>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</si>
  <si>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</si>
  <si>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</si>
  <si>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</si>
  <si>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</si>
  <si>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</si>
  <si>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</si>
  <si>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</si>
  <si>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</si>
  <si>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</si>
  <si>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</si>
  <si>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</si>
  <si>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</si>
  <si>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</si>
  <si>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</si>
  <si>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%,V4265011</t>
  </si>
  <si>
    <t>4265011</t>
  </si>
  <si>
    <t>%,V4265053</t>
  </si>
  <si>
    <t>4265053</t>
  </si>
  <si>
    <t>%,V4265056</t>
  </si>
  <si>
    <t>4265056</t>
  </si>
  <si>
    <t>%,V4092001</t>
  </si>
  <si>
    <t>4092001</t>
  </si>
  <si>
    <t>%,V409200208</t>
  </si>
  <si>
    <t>409200208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</si>
  <si>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</si>
  <si>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</si>
  <si>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</si>
  <si>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</si>
  <si>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</si>
  <si>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</si>
  <si>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</si>
  <si>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</si>
  <si>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</si>
  <si>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</si>
  <si>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</si>
  <si>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</si>
  <si>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</si>
  <si>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</si>
  <si>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</si>
  <si>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</si>
  <si>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</si>
  <si>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</si>
  <si>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</si>
  <si>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</si>
  <si>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</si>
  <si>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</si>
  <si>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</si>
  <si>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</si>
  <si>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</si>
  <si>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</si>
  <si>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Sales for Resale - Assoc Cos</t>
  </si>
  <si>
    <t>Sls for Rsl - Fuel Rev - Assoc</t>
  </si>
  <si>
    <t>Pool Sales to Dow Plt- Affil</t>
  </si>
  <si>
    <t>Sales for Res-Aff. Pool Energy</t>
  </si>
  <si>
    <t>Rent From Elect Property - Af</t>
  </si>
  <si>
    <t>SALES TO AFFILIATES</t>
  </si>
  <si>
    <t>GROSS OPERATING REVENUES</t>
  </si>
  <si>
    <t>PROVISION FOR RATE REFUND</t>
  </si>
  <si>
    <t>Fuel</t>
  </si>
  <si>
    <t>Fuel Consumed</t>
  </si>
  <si>
    <t>Fuel - Procure Unload &amp; Handle</t>
  </si>
  <si>
    <t>Fuel - Deferred</t>
  </si>
  <si>
    <t>Fuel Survey Activity</t>
  </si>
  <si>
    <t>Fuel Oil Consumed</t>
  </si>
  <si>
    <t>PJM Fuel ML 3 Pct -DR</t>
  </si>
  <si>
    <t>PJM Fuel ML 3 Pct -CR</t>
  </si>
  <si>
    <t>FUEL</t>
  </si>
  <si>
    <t>Purch Pwr-NonTrading-Nonassoc</t>
  </si>
  <si>
    <t>Gas-Conversion-Mone Plant</t>
  </si>
  <si>
    <t>PJM Normal Purchases (non-ECR)</t>
  </si>
  <si>
    <t>PJM Emer.Energy Purch.</t>
  </si>
  <si>
    <t>Buckeye Excess Energy-OSS</t>
  </si>
  <si>
    <t>PJM Inadvertent Mtr Res-OSS</t>
  </si>
  <si>
    <t>PJM Inadvertent Mtr Res-LSE</t>
  </si>
  <si>
    <t>PJM Ancillary Serv.-Sync</t>
  </si>
  <si>
    <t>PJM OATT Ancill.-Reactive</t>
  </si>
  <si>
    <t>PJM OATT Ancill. - Black</t>
  </si>
  <si>
    <t>Realiz. Sharing-555 Optim.</t>
  </si>
  <si>
    <t>PJM Ancill. Regulation Purch.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</si>
  <si>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</si>
  <si>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</si>
  <si>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</si>
  <si>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</si>
  <si>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</si>
  <si>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</si>
  <si>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Spinning Reserve-Charge</t>
  </si>
  <si>
    <t>PJM Spinning Reserve-Credit</t>
  </si>
  <si>
    <t>PJM Capacity Normal Purchases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</si>
  <si>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</si>
  <si>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</si>
  <si>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</si>
  <si>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</si>
  <si>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</si>
  <si>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Pool Purch-Optimization-Affil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</si>
  <si>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</si>
  <si>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</si>
  <si>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</si>
  <si>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</si>
  <si>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</si>
  <si>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</si>
  <si>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</si>
  <si>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</si>
  <si>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</si>
  <si>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Urea Expense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</si>
  <si>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</si>
  <si>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</si>
  <si>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</si>
  <si>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</si>
  <si>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</si>
  <si>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</si>
  <si>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</si>
  <si>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</si>
  <si>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</si>
  <si>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</si>
  <si>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Other Expenses</t>
  </si>
  <si>
    <t>PJM Trans.Mkt Expan. Exp.</t>
  </si>
  <si>
    <t>Other Pwr Exp-RECs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</si>
  <si>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</si>
  <si>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</si>
  <si>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</si>
  <si>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</si>
  <si>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</si>
  <si>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</si>
  <si>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</si>
  <si>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</si>
  <si>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</si>
  <si>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</si>
  <si>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</si>
  <si>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</si>
  <si>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</si>
  <si>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</si>
  <si>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</si>
  <si>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</si>
  <si>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</si>
  <si>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</si>
  <si>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</si>
  <si>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</si>
  <si>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</si>
  <si>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</si>
  <si>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</si>
  <si>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</si>
  <si>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</si>
  <si>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</si>
  <si>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</si>
  <si>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</si>
  <si>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</si>
  <si>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</si>
  <si>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</si>
  <si>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</si>
  <si>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</si>
  <si>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</si>
  <si>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</si>
  <si>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</si>
  <si>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</si>
  <si>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</si>
  <si>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</si>
  <si>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</si>
  <si>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</si>
  <si>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</si>
  <si>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</si>
  <si>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</si>
  <si>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</si>
  <si>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</si>
  <si>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</si>
  <si>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</si>
  <si>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</si>
  <si>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</si>
  <si>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</si>
  <si>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Comm &amp; Ind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</si>
  <si>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</si>
  <si>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</si>
  <si>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</si>
  <si>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</si>
  <si>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</si>
  <si>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Administrative Exp Trnsf - Cr</t>
  </si>
  <si>
    <t>Admin Exp Trnsf to Cnstrction</t>
  </si>
  <si>
    <t>Admin Exp Trnsf to ABD</t>
  </si>
  <si>
    <t>SSA Expense Transfers BL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</si>
  <si>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</si>
  <si>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</si>
  <si>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</si>
  <si>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</si>
  <si>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</si>
  <si>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</si>
  <si>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</si>
  <si>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</si>
  <si>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</si>
  <si>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</si>
  <si>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Directors Travel/Accident Ins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</si>
  <si>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</si>
  <si>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</si>
  <si>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</si>
  <si>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</si>
  <si>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</si>
  <si>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</si>
  <si>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</si>
  <si>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</si>
  <si>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</si>
  <si>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</si>
  <si>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</si>
  <si>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</si>
  <si>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</si>
  <si>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Employee Benefit Exp - COLI</t>
  </si>
  <si>
    <t>Postretirement Benefits - OPEB</t>
  </si>
  <si>
    <t>Savings Plan Administration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</si>
  <si>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</si>
  <si>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</si>
  <si>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</si>
  <si>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</si>
  <si>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</si>
  <si>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</si>
  <si>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</si>
  <si>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</si>
  <si>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</si>
  <si>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</si>
  <si>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</si>
  <si>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</si>
  <si>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</si>
  <si>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</si>
  <si>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</si>
  <si>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</si>
  <si>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</si>
  <si>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</si>
  <si>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</si>
  <si>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</si>
  <si>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</si>
  <si>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</si>
  <si>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</si>
  <si>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</si>
  <si>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</si>
  <si>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</si>
  <si>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Corporate Comm Exp Transferred</t>
  </si>
  <si>
    <t>Misc General Expenses</t>
  </si>
  <si>
    <t>Corporate &amp; Fiscal Expenses</t>
  </si>
  <si>
    <t>Research, Develop&amp;Demonstr Exp</t>
  </si>
  <si>
    <t>Assoc Business Development Exp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</si>
  <si>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</si>
  <si>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</si>
  <si>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</si>
  <si>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</si>
  <si>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</si>
  <si>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</si>
  <si>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</si>
  <si>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</si>
  <si>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</si>
  <si>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</si>
  <si>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</si>
  <si>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</si>
  <si>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</si>
  <si>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</si>
  <si>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</si>
  <si>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</si>
  <si>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</si>
  <si>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</si>
  <si>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</si>
  <si>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</si>
  <si>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</si>
  <si>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</si>
  <si>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</si>
  <si>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</si>
  <si>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</si>
  <si>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Data Equipment</t>
  </si>
  <si>
    <t>Maint of Cmmncation Eq-Unall</t>
  </si>
  <si>
    <t>Maint of Office Furniture &amp; Eq</t>
  </si>
  <si>
    <t>MAINTENANCE</t>
  </si>
  <si>
    <t>Depreciation Exp</t>
  </si>
  <si>
    <t>Depr - Asset Retirement Oblig</t>
  </si>
  <si>
    <t>Depr Exp - Removal Cost</t>
  </si>
  <si>
    <t>Amort. of Plant</t>
  </si>
  <si>
    <t>Amort of Plt Acq Adj</t>
  </si>
  <si>
    <t>Regulatory Debits</t>
  </si>
  <si>
    <t>Regulatory Credits - ARO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</si>
  <si>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</si>
  <si>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</si>
  <si>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</si>
  <si>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</si>
  <si>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</si>
  <si>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</si>
  <si>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</si>
  <si>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</si>
  <si>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</si>
  <si>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</si>
  <si>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</si>
  <si>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</si>
  <si>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</si>
  <si>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</si>
  <si>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</si>
  <si>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</si>
  <si>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</si>
  <si>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</si>
  <si>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</si>
  <si>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</si>
  <si>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</si>
  <si>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</si>
  <si>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</si>
  <si>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Water Heater - Other Expenses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</si>
  <si>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</si>
  <si>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</si>
  <si>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</si>
  <si>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</si>
  <si>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</si>
  <si>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</si>
  <si>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</si>
  <si>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</si>
  <si>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</si>
  <si>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</si>
  <si>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</si>
  <si>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</si>
  <si>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Power Trading Gains - Realized</t>
  </si>
  <si>
    <t>MTM Credit Reserve (B/L)</t>
  </si>
  <si>
    <t>PWR Trding Loss\Phys Purchases</t>
  </si>
  <si>
    <t>PWR Trding Loss\Real Financial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</si>
  <si>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</si>
  <si>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</si>
  <si>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</si>
  <si>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</si>
  <si>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</si>
  <si>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</si>
  <si>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</si>
  <si>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</si>
  <si>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</si>
  <si>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</si>
  <si>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</si>
  <si>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</si>
  <si>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Realiz Sharing NY ISO</t>
  </si>
  <si>
    <t>UnReal Aff Fin Assign SNWA</t>
  </si>
  <si>
    <t>Real Aff Fin Assign SNWA</t>
  </si>
  <si>
    <t>Interest Rate Swaps-BTL Power</t>
  </si>
  <si>
    <t>Specul. Allow. Gains-SO2</t>
  </si>
  <si>
    <t>Specul. Allow. Gains-CO2</t>
  </si>
  <si>
    <t>Gain on Dspsition of Property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</si>
  <si>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</si>
  <si>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</si>
  <si>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</si>
  <si>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</si>
  <si>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</si>
  <si>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</si>
  <si>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</si>
  <si>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</si>
  <si>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</si>
  <si>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</si>
  <si>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Int Rate Hedge Unreal Losses</t>
  </si>
  <si>
    <t>Specul. Allow Loss-SO2</t>
  </si>
  <si>
    <t>Specul. Allow Loss-CO2</t>
  </si>
  <si>
    <t>OTHER INCOME DEDUCTIONS</t>
  </si>
  <si>
    <t>Inc Tax, Oth Inc&amp;Ded-Federal</t>
  </si>
  <si>
    <t>Inc Tax, Oth Inc &amp; Ded - State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</si>
  <si>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</si>
  <si>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</si>
  <si>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</si>
  <si>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</si>
  <si>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</si>
  <si>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</si>
  <si>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</si>
  <si>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</si>
  <si>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</si>
  <si>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</si>
  <si>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</si>
  <si>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</si>
  <si>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</si>
  <si>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</si>
  <si>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</si>
  <si>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</si>
  <si>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</si>
  <si>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</si>
  <si>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</si>
  <si>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</si>
  <si>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</si>
  <si>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</si>
  <si>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</si>
  <si>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</si>
  <si>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2008-06-30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</si>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</sst>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3" fontId="9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3" fontId="10" fillId="2" borderId="0" xfId="0" applyNumberFormat="1" applyFont="1" applyFill="1" applyAlignment="1" quotePrefix="1">
      <alignment/>
    </xf>
    <xf numFmtId="40" fontId="5" fillId="0" borderId="1" xfId="0" applyNumberFormat="1" applyFont="1" applyBorder="1" applyAlignment="1" quotePrefix="1">
      <alignment horizontal="center"/>
    </xf>
    <xf numFmtId="40" fontId="1" fillId="0" borderId="1" xfId="0" applyNumberFormat="1" applyFont="1" applyBorder="1" applyAlignment="1">
      <alignment/>
    </xf>
    <xf numFmtId="40" fontId="1" fillId="0" borderId="1" xfId="0" applyNumberFormat="1" applyFont="1" applyFill="1" applyBorder="1" applyAlignment="1">
      <alignment/>
    </xf>
    <xf numFmtId="171" fontId="1" fillId="0" borderId="1" xfId="0" applyNumberFormat="1" applyFont="1" applyFill="1" applyBorder="1" applyAlignment="1">
      <alignment horizontal="right"/>
    </xf>
    <xf numFmtId="8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 horizontal="right"/>
    </xf>
    <xf numFmtId="4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2" borderId="0" xfId="0" applyNumberFormat="1" applyFont="1" applyFill="1" applyBorder="1" applyAlignment="1">
      <alignment horizontal="left"/>
    </xf>
    <xf numFmtId="38" fontId="0" fillId="2" borderId="0" xfId="0" applyNumberFormat="1" applyFill="1" applyAlignment="1">
      <alignment/>
    </xf>
    <xf numFmtId="38" fontId="0" fillId="2" borderId="0" xfId="0" applyNumberFormat="1" applyFont="1" applyFill="1" applyAlignment="1" applyProtection="1">
      <alignment horizontal="centerContinuous"/>
      <protection hidden="1"/>
    </xf>
    <xf numFmtId="38" fontId="1" fillId="2" borderId="0" xfId="0" applyNumberFormat="1" applyFont="1" applyFill="1" applyAlignment="1">
      <alignment/>
    </xf>
    <xf numFmtId="38" fontId="0" fillId="2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2" borderId="0" xfId="0" applyNumberFormat="1" applyFont="1" applyFill="1" applyAlignment="1">
      <alignment/>
    </xf>
    <xf numFmtId="40" fontId="0" fillId="2" borderId="0" xfId="0" applyNumberFormat="1" applyFont="1" applyFill="1" applyAlignment="1">
      <alignment/>
    </xf>
    <xf numFmtId="40" fontId="1" fillId="2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" xfId="0" applyNumberFormat="1" applyFont="1" applyBorder="1" applyAlignment="1" quotePrefix="1">
      <alignment/>
    </xf>
    <xf numFmtId="3" fontId="0" fillId="2" borderId="0" xfId="0" applyNumberFormat="1" applyFont="1" applyFill="1" applyAlignment="1" applyProtection="1" quotePrefix="1">
      <alignment horizontal="centerContinuous"/>
      <protection hidden="1"/>
    </xf>
    <xf numFmtId="38" fontId="0" fillId="2" borderId="0" xfId="0" applyNumberFormat="1" applyFon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54"/>
  <sheetViews>
    <sheetView tabSelected="1" zoomScale="68" zoomScaleNormal="68" workbookViewId="0" topLeftCell="A1">
      <pane xSplit="3" ySplit="7" topLeftCell="D470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478" sqref="C478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IF(AN524="error",AN525,AN524)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IF(AN524="error",AN525,AN524)</f>
        <v>KYP CORP CONSOLIDATED</v>
      </c>
      <c r="M2" s="6"/>
      <c r="N2" s="12"/>
      <c r="O2" s="10"/>
      <c r="P2" s="24"/>
      <c r="Q2" s="20"/>
      <c r="R2" s="20"/>
      <c r="S2" s="22"/>
      <c r="T2" s="79" t="str">
        <f>IF(AN524="error",AN525,AN524)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IF(AN524="error",AN525,AN524)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AO508*1</f>
        <v>39629</v>
      </c>
      <c r="C4" s="30"/>
      <c r="D4" s="7"/>
      <c r="E4" s="6"/>
      <c r="F4" s="6"/>
      <c r="G4" s="6"/>
      <c r="H4" s="10"/>
      <c r="I4" s="10"/>
      <c r="J4" s="10"/>
      <c r="K4" s="22"/>
      <c r="L4" s="19">
        <f>AO508*1</f>
        <v>39629</v>
      </c>
      <c r="M4" s="6"/>
      <c r="N4" s="12"/>
      <c r="O4" s="10"/>
      <c r="P4" s="24"/>
      <c r="Q4" s="20"/>
      <c r="R4" s="20"/>
      <c r="S4" s="22"/>
      <c r="T4" s="19">
        <f>AO508*1</f>
        <v>39629</v>
      </c>
      <c r="U4" s="30"/>
      <c r="V4" s="10"/>
      <c r="W4" s="10"/>
      <c r="X4" s="20"/>
      <c r="Y4" s="20"/>
      <c r="Z4" s="20"/>
      <c r="AA4" s="22"/>
      <c r="AB4" s="19">
        <f>AO508*1</f>
        <v>39629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1412</v>
      </c>
      <c r="C5" s="56">
        <f>IF(AO521&gt;0,"REPORT HAS "&amp;AO521&amp;"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07/09/08 17:32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07/09/08 17:32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07/09/08 17:32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07/09/08 17:32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TEXT($AO$508,"YYYY")</f>
        <v>2008</v>
      </c>
      <c r="F7" s="66"/>
      <c r="G7" s="78">
        <f>+E7-1</f>
        <v>2007</v>
      </c>
      <c r="H7" s="63"/>
      <c r="I7" s="63" t="s">
        <v>24</v>
      </c>
      <c r="J7" s="63"/>
      <c r="K7" s="68" t="s">
        <v>25</v>
      </c>
      <c r="L7" s="63"/>
      <c r="M7" s="67" t="str">
        <f>TEXT($AO$508,"YYYY")</f>
        <v>2008</v>
      </c>
      <c r="N7" s="66"/>
      <c r="O7" s="78">
        <f>+M7-1</f>
        <v>2007</v>
      </c>
      <c r="P7" s="63"/>
      <c r="Q7" s="63" t="s">
        <v>24</v>
      </c>
      <c r="R7" s="63"/>
      <c r="S7" s="68" t="s">
        <v>25</v>
      </c>
      <c r="T7" s="63"/>
      <c r="U7" s="67" t="str">
        <f>TEXT($AO$508,"YYYY")</f>
        <v>2008</v>
      </c>
      <c r="V7" s="63"/>
      <c r="W7" s="78">
        <f>+U7-1</f>
        <v>2007</v>
      </c>
      <c r="X7" s="63"/>
      <c r="Y7" s="63" t="s">
        <v>24</v>
      </c>
      <c r="Z7" s="63"/>
      <c r="AA7" s="68" t="s">
        <v>25</v>
      </c>
      <c r="AB7" s="63"/>
      <c r="AC7" s="67" t="str">
        <f>TEXT($AO$508,"YYYY")</f>
        <v>2008</v>
      </c>
      <c r="AD7" s="63"/>
      <c r="AE7" s="78">
        <f>+AC7-1</f>
        <v>2007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0</v>
      </c>
      <c r="G10" s="5">
        <v>462063.06</v>
      </c>
      <c r="I10" s="9">
        <f aca="true" t="shared" si="0" ref="I10:I41">+E10-G10</f>
        <v>-462063.06</v>
      </c>
      <c r="K10" s="21" t="str">
        <f aca="true" t="shared" si="1" ref="K10:K41">IF(G10&lt;0,IF(I10=0,0,IF(OR(G10=0,E10=0),"N.M.",IF(ABS(I10/G10)&gt;=10,"N.M.",I10/(-G10)))),IF(I10=0,0,IF(OR(G10=0,E10=0),"N.M.",IF(ABS(I10/G10)&gt;=10,"N.M.",I10/G10))))</f>
        <v>N.M.</v>
      </c>
      <c r="M10" s="9">
        <v>-265979.15</v>
      </c>
      <c r="O10" s="9">
        <v>1113426.44</v>
      </c>
      <c r="Q10" s="9">
        <f aca="true" t="shared" si="2" ref="Q10:Q41">+M10-O10</f>
        <v>-1379405.5899999999</v>
      </c>
      <c r="S10" s="21">
        <f aca="true" t="shared" si="3" ref="S10:S41">IF(O10&lt;0,IF(Q10=0,0,IF(OR(O10=0,M10=0),"N.M.",IF(ABS(Q10/O10)&gt;=10,"N.M.",Q10/(-O10)))),IF(Q10=0,0,IF(OR(O10=0,M10=0),"N.M.",IF(ABS(Q10/O10)&gt;=10,"N.M.",Q10/O10))))</f>
        <v>-1.2388834506211295</v>
      </c>
      <c r="U10" s="9">
        <v>0</v>
      </c>
      <c r="W10" s="9">
        <v>1772024.51</v>
      </c>
      <c r="Y10" s="9">
        <f aca="true" t="shared" si="4" ref="Y10:Y41">+U10-W10</f>
        <v>-1772024.51</v>
      </c>
      <c r="AA10" s="21" t="str">
        <f aca="true" t="shared" si="5" ref="AA10:AA41">IF(W10&lt;0,IF(Y10=0,0,IF(OR(W10=0,U10=0),"N.M.",IF(ABS(Y10/W10)&gt;=10,"N.M.",Y10/(-W10)))),IF(Y10=0,0,IF(OR(W10=0,U10=0),"N.M.",IF(ABS(Y10/W10)&gt;=10,"N.M.",Y10/W10))))</f>
        <v>N.M.</v>
      </c>
      <c r="AC10" s="9">
        <v>1371957.22</v>
      </c>
      <c r="AE10" s="9">
        <v>3022394.19</v>
      </c>
      <c r="AG10" s="9">
        <f aca="true" t="shared" si="6" ref="AG10:AG41">+AC10-AE10</f>
        <v>-1650436.97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-0.5460693960637875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0</v>
      </c>
      <c r="G11" s="5">
        <v>0</v>
      </c>
      <c r="I11" s="9">
        <f t="shared" si="0"/>
        <v>0</v>
      </c>
      <c r="K11" s="21">
        <f t="shared" si="1"/>
        <v>0</v>
      </c>
      <c r="M11" s="9">
        <v>277912.07</v>
      </c>
      <c r="O11" s="9">
        <v>0</v>
      </c>
      <c r="Q11" s="9">
        <f t="shared" si="2"/>
        <v>277912.07</v>
      </c>
      <c r="S11" s="21" t="str">
        <f t="shared" si="3"/>
        <v>N.M.</v>
      </c>
      <c r="U11" s="9">
        <v>277912.07</v>
      </c>
      <c r="W11" s="9">
        <v>0</v>
      </c>
      <c r="Y11" s="9">
        <f t="shared" si="4"/>
        <v>277912.07</v>
      </c>
      <c r="AA11" s="21" t="str">
        <f t="shared" si="5"/>
        <v>N.M.</v>
      </c>
      <c r="AC11" s="9">
        <v>277912.07</v>
      </c>
      <c r="AE11" s="9">
        <v>0</v>
      </c>
      <c r="AG11" s="9">
        <f t="shared" si="6"/>
        <v>277912.07</v>
      </c>
      <c r="AI11" s="21" t="str">
        <f t="shared" si="7"/>
        <v>N.M.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0</v>
      </c>
      <c r="G12" s="5">
        <v>-94</v>
      </c>
      <c r="I12" s="9">
        <f t="shared" si="0"/>
        <v>94</v>
      </c>
      <c r="K12" s="21" t="str">
        <f t="shared" si="1"/>
        <v>N.M.</v>
      </c>
      <c r="M12" s="9">
        <v>6.85</v>
      </c>
      <c r="O12" s="9">
        <v>-1194.92</v>
      </c>
      <c r="Q12" s="9">
        <f t="shared" si="2"/>
        <v>1201.77</v>
      </c>
      <c r="S12" s="21">
        <f t="shared" si="3"/>
        <v>1.0057326013456966</v>
      </c>
      <c r="U12" s="9">
        <v>0</v>
      </c>
      <c r="W12" s="9">
        <v>-1194.92</v>
      </c>
      <c r="Y12" s="9">
        <f t="shared" si="4"/>
        <v>1194.92</v>
      </c>
      <c r="AA12" s="21" t="str">
        <f t="shared" si="5"/>
        <v>N.M.</v>
      </c>
      <c r="AC12" s="9">
        <v>-63.96</v>
      </c>
      <c r="AE12" s="9">
        <v>-1194.92</v>
      </c>
      <c r="AG12" s="9">
        <f t="shared" si="6"/>
        <v>1130.96</v>
      </c>
      <c r="AI12" s="21">
        <f t="shared" si="7"/>
        <v>0.9464734040772603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5357869.7</v>
      </c>
      <c r="G13" s="5">
        <v>4624214.6</v>
      </c>
      <c r="I13" s="9">
        <f t="shared" si="0"/>
        <v>733655.1000000006</v>
      </c>
      <c r="K13" s="21">
        <f t="shared" si="1"/>
        <v>0.15865507193372916</v>
      </c>
      <c r="M13" s="9">
        <v>14421326.81</v>
      </c>
      <c r="O13" s="9">
        <v>14072416.75</v>
      </c>
      <c r="Q13" s="9">
        <f t="shared" si="2"/>
        <v>348910.0600000005</v>
      </c>
      <c r="S13" s="21">
        <f t="shared" si="3"/>
        <v>0.024793897608241352</v>
      </c>
      <c r="U13" s="9">
        <v>42482988.87</v>
      </c>
      <c r="W13" s="9">
        <v>42159840.52</v>
      </c>
      <c r="Y13" s="9">
        <f t="shared" si="4"/>
        <v>323148.34999999404</v>
      </c>
      <c r="AA13" s="21">
        <f t="shared" si="5"/>
        <v>0.007664838054752538</v>
      </c>
      <c r="AC13" s="9">
        <v>80552884.05</v>
      </c>
      <c r="AE13" s="9">
        <v>83562833.01</v>
      </c>
      <c r="AG13" s="9">
        <f t="shared" si="6"/>
        <v>-3009948.9600000083</v>
      </c>
      <c r="AI13" s="21">
        <f t="shared" si="7"/>
        <v>-0.03602018806183613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3247235.57</v>
      </c>
      <c r="G14" s="5">
        <v>3248935.6</v>
      </c>
      <c r="I14" s="9">
        <f t="shared" si="0"/>
        <v>-1700.0300000002608</v>
      </c>
      <c r="K14" s="21">
        <f t="shared" si="1"/>
        <v>-0.0005232575247106347</v>
      </c>
      <c r="M14" s="9">
        <v>8299364.4</v>
      </c>
      <c r="O14" s="9">
        <v>8868722.19</v>
      </c>
      <c r="Q14" s="9">
        <f t="shared" si="2"/>
        <v>-569357.7899999991</v>
      </c>
      <c r="S14" s="21">
        <f t="shared" si="3"/>
        <v>-0.06419840173164779</v>
      </c>
      <c r="U14" s="9">
        <v>19906709.19</v>
      </c>
      <c r="W14" s="9">
        <v>20635593.38</v>
      </c>
      <c r="Y14" s="9">
        <f t="shared" si="4"/>
        <v>-728884.1899999976</v>
      </c>
      <c r="AA14" s="21">
        <f t="shared" si="5"/>
        <v>-0.035321697640467734</v>
      </c>
      <c r="AC14" s="9">
        <v>41340995.769999996</v>
      </c>
      <c r="AE14" s="9">
        <v>44004521.519999996</v>
      </c>
      <c r="AG14" s="9">
        <f t="shared" si="6"/>
        <v>-2663525.75</v>
      </c>
      <c r="AI14" s="21">
        <f t="shared" si="7"/>
        <v>-0.06052845612216079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4913135.1</v>
      </c>
      <c r="G15" s="5">
        <v>3390562.04</v>
      </c>
      <c r="I15" s="9">
        <f t="shared" si="0"/>
        <v>1522573.0599999996</v>
      </c>
      <c r="K15" s="21">
        <f t="shared" si="1"/>
        <v>0.4490621442809522</v>
      </c>
      <c r="M15" s="9">
        <v>10894462.09</v>
      </c>
      <c r="O15" s="9">
        <v>8666950.61</v>
      </c>
      <c r="Q15" s="9">
        <f t="shared" si="2"/>
        <v>2227511.4800000004</v>
      </c>
      <c r="S15" s="21">
        <f t="shared" si="3"/>
        <v>0.25701213497511793</v>
      </c>
      <c r="U15" s="9">
        <v>27722777.95</v>
      </c>
      <c r="W15" s="9">
        <v>24366066.62</v>
      </c>
      <c r="Y15" s="9">
        <f t="shared" si="4"/>
        <v>3356711.329999998</v>
      </c>
      <c r="AA15" s="21">
        <f t="shared" si="5"/>
        <v>0.13776172339793094</v>
      </c>
      <c r="AC15" s="9">
        <v>47875381.3</v>
      </c>
      <c r="AE15" s="9">
        <v>41453002.84</v>
      </c>
      <c r="AG15" s="9">
        <f t="shared" si="6"/>
        <v>6422378.459999993</v>
      </c>
      <c r="AI15" s="21">
        <f t="shared" si="7"/>
        <v>0.154931561527377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4900697.51</v>
      </c>
      <c r="G16" s="5">
        <v>4419074.99</v>
      </c>
      <c r="I16" s="9">
        <f t="shared" si="0"/>
        <v>481622.51999999955</v>
      </c>
      <c r="K16" s="21">
        <f t="shared" si="1"/>
        <v>0.10898717969029069</v>
      </c>
      <c r="M16" s="9">
        <v>13202798.23</v>
      </c>
      <c r="O16" s="9">
        <v>13461342.43</v>
      </c>
      <c r="Q16" s="9">
        <f t="shared" si="2"/>
        <v>-258544.19999999925</v>
      </c>
      <c r="S16" s="21">
        <f t="shared" si="3"/>
        <v>-0.01920642026190543</v>
      </c>
      <c r="U16" s="9">
        <v>27121022.98</v>
      </c>
      <c r="W16" s="9">
        <v>27184580.47</v>
      </c>
      <c r="Y16" s="9">
        <f t="shared" si="4"/>
        <v>-63557.48999999836</v>
      </c>
      <c r="AA16" s="21">
        <f t="shared" si="5"/>
        <v>-0.0023379978245438916</v>
      </c>
      <c r="AC16" s="9">
        <v>54955567.83</v>
      </c>
      <c r="AE16" s="9">
        <v>56867684.17</v>
      </c>
      <c r="AG16" s="9">
        <f t="shared" si="6"/>
        <v>-1912116.3400000036</v>
      </c>
      <c r="AI16" s="21">
        <f t="shared" si="7"/>
        <v>-0.03362395300437998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4390547.14</v>
      </c>
      <c r="G17" s="5">
        <v>3699702.86</v>
      </c>
      <c r="I17" s="9">
        <f t="shared" si="0"/>
        <v>690844.2799999998</v>
      </c>
      <c r="K17" s="21">
        <f t="shared" si="1"/>
        <v>0.1867296661764885</v>
      </c>
      <c r="M17" s="9">
        <v>12199831.05</v>
      </c>
      <c r="O17" s="9">
        <v>11559522.87</v>
      </c>
      <c r="Q17" s="9">
        <f t="shared" si="2"/>
        <v>640308.1800000016</v>
      </c>
      <c r="S17" s="21">
        <f t="shared" si="3"/>
        <v>0.0553922672415632</v>
      </c>
      <c r="U17" s="9">
        <v>23149399.24</v>
      </c>
      <c r="W17" s="9">
        <v>22991491.32</v>
      </c>
      <c r="Y17" s="9">
        <f t="shared" si="4"/>
        <v>157907.91999999806</v>
      </c>
      <c r="AA17" s="21">
        <f t="shared" si="5"/>
        <v>0.006868102542901861</v>
      </c>
      <c r="AC17" s="9">
        <v>46875754.61</v>
      </c>
      <c r="AE17" s="9">
        <v>50449456.94</v>
      </c>
      <c r="AG17" s="9">
        <f t="shared" si="6"/>
        <v>-3573702.329999998</v>
      </c>
      <c r="AI17" s="21">
        <f t="shared" si="7"/>
        <v>-0.07083728045378636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3045779.37</v>
      </c>
      <c r="G18" s="5">
        <v>2492830.45</v>
      </c>
      <c r="I18" s="9">
        <f t="shared" si="0"/>
        <v>552948.9199999999</v>
      </c>
      <c r="K18" s="21">
        <f t="shared" si="1"/>
        <v>0.22181569548783386</v>
      </c>
      <c r="M18" s="9">
        <v>8781368.72</v>
      </c>
      <c r="O18" s="9">
        <v>8540325.63</v>
      </c>
      <c r="Q18" s="9">
        <f t="shared" si="2"/>
        <v>241043.08999999985</v>
      </c>
      <c r="S18" s="21">
        <f t="shared" si="3"/>
        <v>0.02822410999801653</v>
      </c>
      <c r="U18" s="9">
        <v>17544447.64</v>
      </c>
      <c r="W18" s="9">
        <v>17818539.8</v>
      </c>
      <c r="Y18" s="9">
        <f t="shared" si="4"/>
        <v>-274092.16000000015</v>
      </c>
      <c r="AA18" s="21">
        <f t="shared" si="5"/>
        <v>-0.015382414220047377</v>
      </c>
      <c r="AC18" s="9">
        <v>34643265.17</v>
      </c>
      <c r="AE18" s="9">
        <v>37814021.64</v>
      </c>
      <c r="AG18" s="9">
        <f t="shared" si="6"/>
        <v>-3170756.469999999</v>
      </c>
      <c r="AI18" s="21">
        <f t="shared" si="7"/>
        <v>-0.08385134223983055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763506.45</v>
      </c>
      <c r="G19" s="5">
        <v>675416.39</v>
      </c>
      <c r="I19" s="9">
        <f t="shared" si="0"/>
        <v>88090.05999999994</v>
      </c>
      <c r="K19" s="21">
        <f t="shared" si="1"/>
        <v>0.1304233378168391</v>
      </c>
      <c r="M19" s="9">
        <v>2228202.25</v>
      </c>
      <c r="O19" s="9">
        <v>2321115.07</v>
      </c>
      <c r="Q19" s="9">
        <f t="shared" si="2"/>
        <v>-92912.81999999983</v>
      </c>
      <c r="S19" s="21">
        <f t="shared" si="3"/>
        <v>-0.04002938983977207</v>
      </c>
      <c r="U19" s="9">
        <v>4804025.1</v>
      </c>
      <c r="W19" s="9">
        <v>4921974.18</v>
      </c>
      <c r="Y19" s="9">
        <f t="shared" si="4"/>
        <v>-117949.08000000007</v>
      </c>
      <c r="AA19" s="21">
        <f t="shared" si="5"/>
        <v>-0.023963774633210304</v>
      </c>
      <c r="AC19" s="9">
        <v>9683629.42</v>
      </c>
      <c r="AE19" s="9">
        <v>10034884.66</v>
      </c>
      <c r="AG19" s="9">
        <f t="shared" si="6"/>
        <v>-351255.2400000002</v>
      </c>
      <c r="AI19" s="21">
        <f t="shared" si="7"/>
        <v>-0.035003415774187904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836908.97</v>
      </c>
      <c r="G20" s="5">
        <v>691658.5</v>
      </c>
      <c r="I20" s="9">
        <f t="shared" si="0"/>
        <v>145250.46999999997</v>
      </c>
      <c r="K20" s="21">
        <f t="shared" si="1"/>
        <v>0.21000315907344444</v>
      </c>
      <c r="M20" s="9">
        <v>2229793</v>
      </c>
      <c r="O20" s="9">
        <v>2189777.59</v>
      </c>
      <c r="Q20" s="9">
        <f t="shared" si="2"/>
        <v>40015.41000000015</v>
      </c>
      <c r="S20" s="21">
        <f t="shared" si="3"/>
        <v>0.01827373253920283</v>
      </c>
      <c r="U20" s="9">
        <v>4453533.87</v>
      </c>
      <c r="W20" s="9">
        <v>4335108.97</v>
      </c>
      <c r="Y20" s="9">
        <f t="shared" si="4"/>
        <v>118424.90000000037</v>
      </c>
      <c r="AA20" s="21">
        <f t="shared" si="5"/>
        <v>0.02731762934208327</v>
      </c>
      <c r="AC20" s="9">
        <v>8965616.36</v>
      </c>
      <c r="AE20" s="9">
        <v>9055365.3</v>
      </c>
      <c r="AG20" s="9">
        <f t="shared" si="6"/>
        <v>-89748.94000000134</v>
      </c>
      <c r="AI20" s="21">
        <f t="shared" si="7"/>
        <v>-0.00991113412067444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3717951.61</v>
      </c>
      <c r="G21" s="5">
        <v>2488274.71</v>
      </c>
      <c r="I21" s="9">
        <f t="shared" si="0"/>
        <v>1229676.9</v>
      </c>
      <c r="K21" s="21">
        <f t="shared" si="1"/>
        <v>0.494188561680153</v>
      </c>
      <c r="M21" s="9">
        <v>8374280.49</v>
      </c>
      <c r="O21" s="9">
        <v>6798378.68</v>
      </c>
      <c r="Q21" s="9">
        <f t="shared" si="2"/>
        <v>1575901.8100000005</v>
      </c>
      <c r="S21" s="21">
        <f t="shared" si="3"/>
        <v>0.23180553543392798</v>
      </c>
      <c r="U21" s="9">
        <v>15838625.65</v>
      </c>
      <c r="W21" s="9">
        <v>13613303.25</v>
      </c>
      <c r="Y21" s="9">
        <f t="shared" si="4"/>
        <v>2225322.4000000004</v>
      </c>
      <c r="AA21" s="21">
        <f t="shared" si="5"/>
        <v>0.16346674713207468</v>
      </c>
      <c r="AC21" s="9">
        <v>28028839.630000003</v>
      </c>
      <c r="AE21" s="9">
        <v>23427355.65</v>
      </c>
      <c r="AG21" s="9">
        <f t="shared" si="6"/>
        <v>4601483.980000004</v>
      </c>
      <c r="AI21" s="21">
        <f t="shared" si="7"/>
        <v>0.19641499658541295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7994750.3</v>
      </c>
      <c r="G22" s="5">
        <v>5226295.23</v>
      </c>
      <c r="I22" s="9">
        <f t="shared" si="0"/>
        <v>2768455.0699999994</v>
      </c>
      <c r="K22" s="21">
        <f t="shared" si="1"/>
        <v>0.5297165483703451</v>
      </c>
      <c r="M22" s="9">
        <v>19369192.89</v>
      </c>
      <c r="O22" s="9">
        <v>15673218.57</v>
      </c>
      <c r="Q22" s="9">
        <f t="shared" si="2"/>
        <v>3695974.3200000003</v>
      </c>
      <c r="S22" s="21">
        <f t="shared" si="3"/>
        <v>0.23581463523225787</v>
      </c>
      <c r="U22" s="9">
        <v>36341377.29</v>
      </c>
      <c r="W22" s="9">
        <v>30740776.96</v>
      </c>
      <c r="Y22" s="9">
        <f t="shared" si="4"/>
        <v>5600600.329999998</v>
      </c>
      <c r="AA22" s="21">
        <f t="shared" si="5"/>
        <v>0.1821879888490625</v>
      </c>
      <c r="AC22" s="9">
        <v>62616262.25</v>
      </c>
      <c r="AE22" s="9">
        <v>53221188.019999996</v>
      </c>
      <c r="AG22" s="9">
        <f t="shared" si="6"/>
        <v>9395074.230000004</v>
      </c>
      <c r="AI22" s="21">
        <f t="shared" si="7"/>
        <v>0.17652883333738112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81392.54</v>
      </c>
      <c r="G23" s="5">
        <v>76212.01</v>
      </c>
      <c r="I23" s="9">
        <f t="shared" si="0"/>
        <v>5180.529999999999</v>
      </c>
      <c r="K23" s="21">
        <f t="shared" si="1"/>
        <v>0.06797524432172829</v>
      </c>
      <c r="M23" s="9">
        <v>248756.11</v>
      </c>
      <c r="O23" s="9">
        <v>248126.72</v>
      </c>
      <c r="Q23" s="9">
        <f t="shared" si="2"/>
        <v>629.3899999999849</v>
      </c>
      <c r="S23" s="21">
        <f t="shared" si="3"/>
        <v>0.0025365667994159792</v>
      </c>
      <c r="U23" s="9">
        <v>490230.23</v>
      </c>
      <c r="W23" s="9">
        <v>484392.19</v>
      </c>
      <c r="Y23" s="9">
        <f t="shared" si="4"/>
        <v>5838.039999999979</v>
      </c>
      <c r="AA23" s="21">
        <f t="shared" si="5"/>
        <v>0.012052300017471337</v>
      </c>
      <c r="AC23" s="9">
        <v>988753.34</v>
      </c>
      <c r="AE23" s="9">
        <v>984574.1</v>
      </c>
      <c r="AG23" s="9">
        <f t="shared" si="6"/>
        <v>4179.239999999991</v>
      </c>
      <c r="AI23" s="21">
        <f t="shared" si="7"/>
        <v>0.004244718604724612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16727.5</v>
      </c>
      <c r="G24" s="5">
        <v>11440.08</v>
      </c>
      <c r="I24" s="9">
        <f t="shared" si="0"/>
        <v>5287.42</v>
      </c>
      <c r="K24" s="21">
        <f t="shared" si="1"/>
        <v>0.4621838308823015</v>
      </c>
      <c r="M24" s="9">
        <v>46170.77</v>
      </c>
      <c r="O24" s="9">
        <v>38894.04</v>
      </c>
      <c r="Q24" s="9">
        <f t="shared" si="2"/>
        <v>7276.729999999996</v>
      </c>
      <c r="S24" s="21">
        <f t="shared" si="3"/>
        <v>0.187091132728819</v>
      </c>
      <c r="U24" s="9">
        <v>102934.89</v>
      </c>
      <c r="W24" s="9">
        <v>89682.45</v>
      </c>
      <c r="Y24" s="9">
        <f t="shared" si="4"/>
        <v>13252.440000000002</v>
      </c>
      <c r="AA24" s="21">
        <f t="shared" si="5"/>
        <v>0.14777071768222214</v>
      </c>
      <c r="AC24" s="9">
        <v>192435.72</v>
      </c>
      <c r="AE24" s="9">
        <v>162216.8</v>
      </c>
      <c r="AG24" s="9">
        <f t="shared" si="6"/>
        <v>30218.920000000013</v>
      </c>
      <c r="AI24" s="21">
        <f t="shared" si="7"/>
        <v>0.1862872402858398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2558938.62</v>
      </c>
      <c r="G25" s="5">
        <v>3815029.51</v>
      </c>
      <c r="I25" s="9">
        <f t="shared" si="0"/>
        <v>-1256090.8899999997</v>
      </c>
      <c r="K25" s="21">
        <f t="shared" si="1"/>
        <v>-0.3292480141261082</v>
      </c>
      <c r="M25" s="9">
        <v>5490066.75</v>
      </c>
      <c r="O25" s="9">
        <v>9376296.68</v>
      </c>
      <c r="Q25" s="9">
        <f t="shared" si="2"/>
        <v>-3886229.9299999997</v>
      </c>
      <c r="S25" s="21">
        <f t="shared" si="3"/>
        <v>-0.41447386560298133</v>
      </c>
      <c r="U25" s="9">
        <v>11352653.53</v>
      </c>
      <c r="W25" s="9">
        <v>17472617.37</v>
      </c>
      <c r="Y25" s="9">
        <f t="shared" si="4"/>
        <v>-6119963.840000002</v>
      </c>
      <c r="AA25" s="21">
        <f t="shared" si="5"/>
        <v>-0.3502602792932334</v>
      </c>
      <c r="AC25" s="9">
        <v>25338649.023000002</v>
      </c>
      <c r="AE25" s="9">
        <v>37736240.019999996</v>
      </c>
      <c r="AG25" s="9">
        <f t="shared" si="6"/>
        <v>-12397590.996999994</v>
      </c>
      <c r="AI25" s="21">
        <f t="shared" si="7"/>
        <v>-0.3285327576470083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2034.07</v>
      </c>
      <c r="G26" s="5">
        <v>1497.8</v>
      </c>
      <c r="I26" s="9">
        <f t="shared" si="0"/>
        <v>536.27</v>
      </c>
      <c r="K26" s="21">
        <f t="shared" si="1"/>
        <v>0.35803845640272397</v>
      </c>
      <c r="M26" s="9">
        <v>6356.86</v>
      </c>
      <c r="O26" s="9">
        <v>4535.59</v>
      </c>
      <c r="Q26" s="9">
        <f t="shared" si="2"/>
        <v>1821.2699999999995</v>
      </c>
      <c r="S26" s="21">
        <f t="shared" si="3"/>
        <v>0.40155084564521915</v>
      </c>
      <c r="U26" s="9">
        <v>12536.97</v>
      </c>
      <c r="W26" s="9">
        <v>11665.38</v>
      </c>
      <c r="Y26" s="9">
        <f t="shared" si="4"/>
        <v>871.5900000000001</v>
      </c>
      <c r="AA26" s="21">
        <f t="shared" si="5"/>
        <v>0.07471595438811253</v>
      </c>
      <c r="AC26" s="9">
        <v>25738.44</v>
      </c>
      <c r="AE26" s="9">
        <v>26347.25</v>
      </c>
      <c r="AG26" s="9">
        <f t="shared" si="6"/>
        <v>-608.8100000000013</v>
      </c>
      <c r="AI26" s="21">
        <f t="shared" si="7"/>
        <v>-0.02310715539572446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61962.74</v>
      </c>
      <c r="G27" s="5">
        <v>40053.39</v>
      </c>
      <c r="I27" s="9">
        <f t="shared" si="0"/>
        <v>21909.35</v>
      </c>
      <c r="K27" s="21">
        <f t="shared" si="1"/>
        <v>0.5470036368956535</v>
      </c>
      <c r="M27" s="9">
        <v>185668.21</v>
      </c>
      <c r="O27" s="9">
        <v>175612.6</v>
      </c>
      <c r="Q27" s="9">
        <f t="shared" si="2"/>
        <v>10055.609999999986</v>
      </c>
      <c r="S27" s="21">
        <f t="shared" si="3"/>
        <v>0.05726018520311177</v>
      </c>
      <c r="U27" s="9">
        <v>369577.82</v>
      </c>
      <c r="W27" s="9">
        <v>370372.4</v>
      </c>
      <c r="Y27" s="9">
        <f t="shared" si="4"/>
        <v>-794.5800000000163</v>
      </c>
      <c r="AA27" s="21">
        <f t="shared" si="5"/>
        <v>-0.0021453542434587895</v>
      </c>
      <c r="AC27" s="9">
        <v>757732.6</v>
      </c>
      <c r="AE27" s="9">
        <v>761843.05</v>
      </c>
      <c r="AG27" s="9">
        <f t="shared" si="6"/>
        <v>-4110.45000000007</v>
      </c>
      <c r="AI27" s="21">
        <f t="shared" si="7"/>
        <v>-0.005395402635752954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9116480.47</v>
      </c>
      <c r="G28" s="5">
        <v>9889442.5</v>
      </c>
      <c r="I28" s="9">
        <f t="shared" si="0"/>
        <v>-772962.0299999993</v>
      </c>
      <c r="K28" s="21">
        <f t="shared" si="1"/>
        <v>-0.078160324002086</v>
      </c>
      <c r="M28" s="9">
        <v>31439189.3</v>
      </c>
      <c r="O28" s="9">
        <v>28670838.53</v>
      </c>
      <c r="Q28" s="9">
        <f t="shared" si="2"/>
        <v>2768350.7699999996</v>
      </c>
      <c r="S28" s="21">
        <f t="shared" si="3"/>
        <v>0.0965563238446378</v>
      </c>
      <c r="U28" s="9">
        <v>65292959.04</v>
      </c>
      <c r="W28" s="9">
        <v>61896382.11</v>
      </c>
      <c r="Y28" s="9">
        <f t="shared" si="4"/>
        <v>3396576.9299999997</v>
      </c>
      <c r="AA28" s="21">
        <f t="shared" si="5"/>
        <v>0.054875209409876766</v>
      </c>
      <c r="AC28" s="9">
        <v>144175670</v>
      </c>
      <c r="AE28" s="9">
        <v>136809623.24</v>
      </c>
      <c r="AG28" s="9">
        <f t="shared" si="6"/>
        <v>7366046.75999999</v>
      </c>
      <c r="AI28" s="21">
        <f t="shared" si="7"/>
        <v>0.053841583549119276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0</v>
      </c>
      <c r="G29" s="5">
        <v>0</v>
      </c>
      <c r="I29" s="9">
        <f t="shared" si="0"/>
        <v>0</v>
      </c>
      <c r="K29" s="21">
        <f t="shared" si="1"/>
        <v>0</v>
      </c>
      <c r="M29" s="9">
        <v>0</v>
      </c>
      <c r="O29" s="9">
        <v>0</v>
      </c>
      <c r="Q29" s="9">
        <f t="shared" si="2"/>
        <v>0</v>
      </c>
      <c r="S29" s="21">
        <f t="shared" si="3"/>
        <v>0</v>
      </c>
      <c r="U29" s="9">
        <v>0</v>
      </c>
      <c r="W29" s="9">
        <v>0</v>
      </c>
      <c r="Y29" s="9">
        <f t="shared" si="4"/>
        <v>0</v>
      </c>
      <c r="AA29" s="21">
        <f t="shared" si="5"/>
        <v>0</v>
      </c>
      <c r="AC29" s="9">
        <v>91691.36</v>
      </c>
      <c r="AE29" s="9">
        <v>289579.81</v>
      </c>
      <c r="AG29" s="9">
        <f t="shared" si="6"/>
        <v>-197888.45</v>
      </c>
      <c r="AI29" s="21">
        <f t="shared" si="7"/>
        <v>-0.683364112988402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-8752929.67</v>
      </c>
      <c r="G30" s="5">
        <v>-9650017.4</v>
      </c>
      <c r="I30" s="9">
        <f t="shared" si="0"/>
        <v>897087.7300000004</v>
      </c>
      <c r="K30" s="21">
        <f t="shared" si="1"/>
        <v>0.09296229144623101</v>
      </c>
      <c r="M30" s="9">
        <v>-30150192.08</v>
      </c>
      <c r="O30" s="9">
        <v>-27568220.66</v>
      </c>
      <c r="Q30" s="9">
        <f t="shared" si="2"/>
        <v>-2581971.419999998</v>
      </c>
      <c r="S30" s="21">
        <f t="shared" si="3"/>
        <v>-0.09365752878444923</v>
      </c>
      <c r="U30" s="9">
        <v>-62627525.36</v>
      </c>
      <c r="W30" s="9">
        <v>-59849079.03</v>
      </c>
      <c r="Y30" s="9">
        <f t="shared" si="4"/>
        <v>-2778446.329999998</v>
      </c>
      <c r="AA30" s="21">
        <f t="shared" si="5"/>
        <v>-0.04642421195165379</v>
      </c>
      <c r="AC30" s="9">
        <v>-140390528.44</v>
      </c>
      <c r="AE30" s="9">
        <v>-132612801.22</v>
      </c>
      <c r="AG30" s="9">
        <f t="shared" si="6"/>
        <v>-7777727.219999999</v>
      </c>
      <c r="AI30" s="21">
        <f t="shared" si="7"/>
        <v>-0.058649897660309744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0</v>
      </c>
      <c r="G31" s="5">
        <v>0</v>
      </c>
      <c r="I31" s="9">
        <f t="shared" si="0"/>
        <v>0</v>
      </c>
      <c r="K31" s="21">
        <f t="shared" si="1"/>
        <v>0</v>
      </c>
      <c r="M31" s="9">
        <v>0</v>
      </c>
      <c r="O31" s="9">
        <v>0</v>
      </c>
      <c r="Q31" s="9">
        <f t="shared" si="2"/>
        <v>0</v>
      </c>
      <c r="S31" s="21">
        <f t="shared" si="3"/>
        <v>0</v>
      </c>
      <c r="U31" s="9">
        <v>0</v>
      </c>
      <c r="W31" s="9">
        <v>0</v>
      </c>
      <c r="Y31" s="9">
        <f t="shared" si="4"/>
        <v>0</v>
      </c>
      <c r="AA31" s="21">
        <f t="shared" si="5"/>
        <v>0</v>
      </c>
      <c r="AC31" s="9">
        <v>-46396.81</v>
      </c>
      <c r="AE31" s="9">
        <v>0</v>
      </c>
      <c r="AG31" s="9">
        <f t="shared" si="6"/>
        <v>-46396.81</v>
      </c>
      <c r="AI31" s="21" t="str">
        <f t="shared" si="7"/>
        <v>N.M.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0</v>
      </c>
      <c r="G32" s="5">
        <v>0</v>
      </c>
      <c r="I32" s="9">
        <f t="shared" si="0"/>
        <v>0</v>
      </c>
      <c r="K32" s="21">
        <f t="shared" si="1"/>
        <v>0</v>
      </c>
      <c r="M32" s="9">
        <v>0</v>
      </c>
      <c r="O32" s="9">
        <v>1288.97</v>
      </c>
      <c r="Q32" s="9">
        <f t="shared" si="2"/>
        <v>-1288.97</v>
      </c>
      <c r="S32" s="21" t="str">
        <f t="shared" si="3"/>
        <v>N.M.</v>
      </c>
      <c r="U32" s="9">
        <v>0</v>
      </c>
      <c r="W32" s="9">
        <v>1288.97</v>
      </c>
      <c r="Y32" s="9">
        <f t="shared" si="4"/>
        <v>-1288.97</v>
      </c>
      <c r="AA32" s="21" t="str">
        <f t="shared" si="5"/>
        <v>N.M.</v>
      </c>
      <c r="AC32" s="9">
        <v>-17972.22</v>
      </c>
      <c r="AE32" s="9">
        <v>1617.16</v>
      </c>
      <c r="AG32" s="9">
        <f t="shared" si="6"/>
        <v>-19589.38</v>
      </c>
      <c r="AI32" s="21" t="str">
        <f t="shared" si="7"/>
        <v>N.M.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45657.84</v>
      </c>
      <c r="G33" s="5">
        <v>123010.9</v>
      </c>
      <c r="I33" s="9">
        <f t="shared" si="0"/>
        <v>-77353.06</v>
      </c>
      <c r="K33" s="21">
        <f t="shared" si="1"/>
        <v>-0.6288309409979116</v>
      </c>
      <c r="M33" s="9">
        <v>465001.96</v>
      </c>
      <c r="O33" s="9">
        <v>431543.65</v>
      </c>
      <c r="Q33" s="9">
        <f t="shared" si="2"/>
        <v>33458.31</v>
      </c>
      <c r="S33" s="21">
        <f t="shared" si="3"/>
        <v>0.07753169349149268</v>
      </c>
      <c r="U33" s="9">
        <v>1141800.1</v>
      </c>
      <c r="W33" s="9">
        <v>1009292.12</v>
      </c>
      <c r="Y33" s="9">
        <f t="shared" si="4"/>
        <v>132507.9800000001</v>
      </c>
      <c r="AA33" s="21">
        <f t="shared" si="5"/>
        <v>0.1312880358166277</v>
      </c>
      <c r="AC33" s="9">
        <v>2144306.66</v>
      </c>
      <c r="AE33" s="9">
        <v>1880844.1</v>
      </c>
      <c r="AG33" s="9">
        <f t="shared" si="6"/>
        <v>263462.56000000006</v>
      </c>
      <c r="AI33" s="21">
        <f t="shared" si="7"/>
        <v>0.14007676659644466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2894462.41</v>
      </c>
      <c r="G34" s="5">
        <v>2633965.64</v>
      </c>
      <c r="I34" s="9">
        <f t="shared" si="0"/>
        <v>260496.77000000002</v>
      </c>
      <c r="K34" s="21">
        <f t="shared" si="1"/>
        <v>0.0988990767548509</v>
      </c>
      <c r="M34" s="9">
        <v>6131370.03</v>
      </c>
      <c r="O34" s="9">
        <v>10268118.07</v>
      </c>
      <c r="Q34" s="9">
        <f t="shared" si="2"/>
        <v>-4136748.04</v>
      </c>
      <c r="S34" s="21">
        <f t="shared" si="3"/>
        <v>-0.4028730495499649</v>
      </c>
      <c r="U34" s="9">
        <v>13078490.6</v>
      </c>
      <c r="W34" s="9">
        <v>20636045.51</v>
      </c>
      <c r="Y34" s="9">
        <f t="shared" si="4"/>
        <v>-7557554.910000002</v>
      </c>
      <c r="AA34" s="21">
        <f t="shared" si="5"/>
        <v>-0.3662307735432011</v>
      </c>
      <c r="AC34" s="9">
        <v>26569268.41</v>
      </c>
      <c r="AE34" s="9">
        <v>39578094.18000001</v>
      </c>
      <c r="AG34" s="9">
        <f t="shared" si="6"/>
        <v>-13008825.770000007</v>
      </c>
      <c r="AI34" s="21">
        <f t="shared" si="7"/>
        <v>-0.32868752373058313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258514.41</v>
      </c>
      <c r="G35" s="5">
        <v>185909.76</v>
      </c>
      <c r="I35" s="9">
        <f t="shared" si="0"/>
        <v>72604.65</v>
      </c>
      <c r="K35" s="21">
        <f t="shared" si="1"/>
        <v>0.3905370541062502</v>
      </c>
      <c r="M35" s="9">
        <v>554037.36</v>
      </c>
      <c r="O35" s="9">
        <v>628390.96</v>
      </c>
      <c r="Q35" s="9">
        <f t="shared" si="2"/>
        <v>-74353.59999999998</v>
      </c>
      <c r="S35" s="21">
        <f t="shared" si="3"/>
        <v>-0.11832379001760303</v>
      </c>
      <c r="U35" s="9">
        <v>1216225.15</v>
      </c>
      <c r="W35" s="9">
        <v>1259824.95</v>
      </c>
      <c r="Y35" s="9">
        <f t="shared" si="4"/>
        <v>-43599.80000000005</v>
      </c>
      <c r="AA35" s="21">
        <f t="shared" si="5"/>
        <v>-0.034607823888549</v>
      </c>
      <c r="AC35" s="9">
        <v>2336919.06</v>
      </c>
      <c r="AE35" s="9">
        <v>2360664.48</v>
      </c>
      <c r="AG35" s="9">
        <f t="shared" si="6"/>
        <v>-23745.419999999925</v>
      </c>
      <c r="AI35" s="21">
        <f t="shared" si="7"/>
        <v>-0.010058786498960633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-964779.02</v>
      </c>
      <c r="G36" s="5">
        <v>-1102216.15</v>
      </c>
      <c r="I36" s="9">
        <f t="shared" si="0"/>
        <v>137437.1299999999</v>
      </c>
      <c r="K36" s="21">
        <f t="shared" si="1"/>
        <v>0.12469163149169961</v>
      </c>
      <c r="M36" s="9">
        <v>-2587259.99</v>
      </c>
      <c r="O36" s="9">
        <v>-4800207.41</v>
      </c>
      <c r="Q36" s="9">
        <f t="shared" si="2"/>
        <v>2212947.42</v>
      </c>
      <c r="S36" s="21">
        <f t="shared" si="3"/>
        <v>0.46101079203158846</v>
      </c>
      <c r="U36" s="9">
        <v>-4636383.41</v>
      </c>
      <c r="W36" s="9">
        <v>-13595816.73</v>
      </c>
      <c r="Y36" s="9">
        <f t="shared" si="4"/>
        <v>8959433.32</v>
      </c>
      <c r="AA36" s="21">
        <f t="shared" si="5"/>
        <v>0.6589845610547591</v>
      </c>
      <c r="AC36" s="9">
        <v>-11110951.04</v>
      </c>
      <c r="AE36" s="9">
        <v>-23336518.68</v>
      </c>
      <c r="AG36" s="9">
        <f t="shared" si="6"/>
        <v>12225567.64</v>
      </c>
      <c r="AI36" s="21">
        <f t="shared" si="7"/>
        <v>0.5238813812652197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-15495.51</v>
      </c>
      <c r="G37" s="5">
        <v>-37192</v>
      </c>
      <c r="I37" s="9">
        <f t="shared" si="0"/>
        <v>21696.489999999998</v>
      </c>
      <c r="K37" s="21">
        <f t="shared" si="1"/>
        <v>0.5833644332114433</v>
      </c>
      <c r="M37" s="9">
        <v>-22219.53</v>
      </c>
      <c r="O37" s="9">
        <v>-94449</v>
      </c>
      <c r="Q37" s="9">
        <f t="shared" si="2"/>
        <v>72229.47</v>
      </c>
      <c r="S37" s="21">
        <f t="shared" si="3"/>
        <v>0.7647457357939206</v>
      </c>
      <c r="U37" s="9">
        <v>-33582.69</v>
      </c>
      <c r="W37" s="9">
        <v>-222297</v>
      </c>
      <c r="Y37" s="9">
        <f t="shared" si="4"/>
        <v>188714.31</v>
      </c>
      <c r="AA37" s="21">
        <f t="shared" si="5"/>
        <v>0.8489287304821928</v>
      </c>
      <c r="AC37" s="9">
        <v>15570.67</v>
      </c>
      <c r="AE37" s="9">
        <v>-301010.41</v>
      </c>
      <c r="AG37" s="9">
        <f t="shared" si="6"/>
        <v>316581.07999999996</v>
      </c>
      <c r="AI37" s="21">
        <f t="shared" si="7"/>
        <v>1.051728011665776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0</v>
      </c>
      <c r="G38" s="5">
        <v>0</v>
      </c>
      <c r="I38" s="9">
        <f t="shared" si="0"/>
        <v>0</v>
      </c>
      <c r="K38" s="21">
        <f t="shared" si="1"/>
        <v>0</v>
      </c>
      <c r="M38" s="9">
        <v>0</v>
      </c>
      <c r="O38" s="9">
        <v>0</v>
      </c>
      <c r="Q38" s="9">
        <f t="shared" si="2"/>
        <v>0</v>
      </c>
      <c r="S38" s="21">
        <f t="shared" si="3"/>
        <v>0</v>
      </c>
      <c r="U38" s="9">
        <v>0</v>
      </c>
      <c r="W38" s="9">
        <v>0</v>
      </c>
      <c r="Y38" s="9">
        <f t="shared" si="4"/>
        <v>0</v>
      </c>
      <c r="AA38" s="21">
        <f t="shared" si="5"/>
        <v>0</v>
      </c>
      <c r="AC38" s="9">
        <v>0</v>
      </c>
      <c r="AE38" s="9">
        <v>-244002.45</v>
      </c>
      <c r="AG38" s="9">
        <f t="shared" si="6"/>
        <v>244002.45</v>
      </c>
      <c r="AI38" s="21" t="str">
        <f t="shared" si="7"/>
        <v>N.M.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-303262.56</v>
      </c>
      <c r="G39" s="5">
        <v>66719.46</v>
      </c>
      <c r="I39" s="9">
        <f t="shared" si="0"/>
        <v>-369982.02</v>
      </c>
      <c r="K39" s="21">
        <f t="shared" si="1"/>
        <v>-5.5453389460885925</v>
      </c>
      <c r="M39" s="9">
        <v>-438157.74</v>
      </c>
      <c r="O39" s="9">
        <v>279636.16</v>
      </c>
      <c r="Q39" s="9">
        <f t="shared" si="2"/>
        <v>-717793.8999999999</v>
      </c>
      <c r="S39" s="21">
        <f t="shared" si="3"/>
        <v>-2.566885126730391</v>
      </c>
      <c r="U39" s="9">
        <v>-635729.93</v>
      </c>
      <c r="W39" s="9">
        <v>428916.47</v>
      </c>
      <c r="Y39" s="9">
        <f t="shared" si="4"/>
        <v>-1064646.4</v>
      </c>
      <c r="AA39" s="21">
        <f t="shared" si="5"/>
        <v>-2.4821765412738754</v>
      </c>
      <c r="AC39" s="9">
        <v>-131912.55</v>
      </c>
      <c r="AE39" s="9">
        <v>1179974.99</v>
      </c>
      <c r="AG39" s="9">
        <f t="shared" si="6"/>
        <v>-1311887.54</v>
      </c>
      <c r="AI39" s="21">
        <f t="shared" si="7"/>
        <v>-1.1117926660462525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652335.02</v>
      </c>
      <c r="G40" s="5">
        <v>308465.62</v>
      </c>
      <c r="I40" s="9">
        <f t="shared" si="0"/>
        <v>343869.4</v>
      </c>
      <c r="K40" s="21">
        <f t="shared" si="1"/>
        <v>1.1147738279552841</v>
      </c>
      <c r="M40" s="9">
        <v>-124625.61</v>
      </c>
      <c r="O40" s="9">
        <v>1437403.43</v>
      </c>
      <c r="Q40" s="9">
        <f t="shared" si="2"/>
        <v>-1562029.04</v>
      </c>
      <c r="S40" s="21">
        <f t="shared" si="3"/>
        <v>-1.0867019010800607</v>
      </c>
      <c r="U40" s="9">
        <v>507431.24</v>
      </c>
      <c r="W40" s="9">
        <v>3092417.39</v>
      </c>
      <c r="Y40" s="9">
        <f t="shared" si="4"/>
        <v>-2584986.1500000004</v>
      </c>
      <c r="AA40" s="21">
        <f t="shared" si="5"/>
        <v>-0.8359111413482254</v>
      </c>
      <c r="AC40" s="9">
        <v>2776775.39</v>
      </c>
      <c r="AE40" s="9">
        <v>2139554.86</v>
      </c>
      <c r="AG40" s="9">
        <f t="shared" si="6"/>
        <v>637220.5300000003</v>
      </c>
      <c r="AI40" s="21">
        <f t="shared" si="7"/>
        <v>0.29782855392639956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5387674.05</v>
      </c>
      <c r="G41" s="5">
        <v>1690344.57</v>
      </c>
      <c r="I41" s="9">
        <f t="shared" si="0"/>
        <v>3697329.4799999995</v>
      </c>
      <c r="K41" s="21">
        <f t="shared" si="1"/>
        <v>2.1873229551061293</v>
      </c>
      <c r="M41" s="9">
        <v>10898402.49</v>
      </c>
      <c r="O41" s="9">
        <v>1470480.77</v>
      </c>
      <c r="Q41" s="9">
        <f t="shared" si="2"/>
        <v>9427921.72</v>
      </c>
      <c r="S41" s="21">
        <f t="shared" si="3"/>
        <v>6.411455295671769</v>
      </c>
      <c r="U41" s="9">
        <v>17141212.82</v>
      </c>
      <c r="W41" s="9">
        <v>246771.96</v>
      </c>
      <c r="Y41" s="9">
        <f t="shared" si="4"/>
        <v>16894440.86</v>
      </c>
      <c r="AA41" s="21" t="str">
        <f t="shared" si="5"/>
        <v>N.M.</v>
      </c>
      <c r="AC41" s="9">
        <v>27791560.91</v>
      </c>
      <c r="AE41" s="9">
        <v>213151.48</v>
      </c>
      <c r="AG41" s="9">
        <f t="shared" si="6"/>
        <v>27578409.43</v>
      </c>
      <c r="AI41" s="21" t="str">
        <f t="shared" si="7"/>
        <v>N.M.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0</v>
      </c>
      <c r="G42" s="5">
        <v>-1208498.11</v>
      </c>
      <c r="I42" s="9">
        <f aca="true" t="shared" si="8" ref="I42:I73">+E42-G42</f>
        <v>1208498.11</v>
      </c>
      <c r="K42" s="21" t="str">
        <f aca="true" t="shared" si="9" ref="K42:K73">IF(G42&lt;0,IF(I42=0,0,IF(OR(G42=0,E42=0),"N.M.",IF(ABS(I42/G42)&gt;=10,"N.M.",I42/(-G42)))),IF(I42=0,0,IF(OR(G42=0,E42=0),"N.M.",IF(ABS(I42/G42)&gt;=10,"N.M.",I42/G42))))</f>
        <v>N.M.</v>
      </c>
      <c r="M42" s="9">
        <v>0</v>
      </c>
      <c r="O42" s="9">
        <v>-2858944.67</v>
      </c>
      <c r="Q42" s="9">
        <f aca="true" t="shared" si="10" ref="Q42:Q73">+M42-O42</f>
        <v>2858944.67</v>
      </c>
      <c r="S42" s="21" t="str">
        <f aca="true" t="shared" si="11" ref="S42:S73">IF(O42&lt;0,IF(Q42=0,0,IF(OR(O42=0,M42=0),"N.M.",IF(ABS(Q42/O42)&gt;=10,"N.M.",Q42/(-O42)))),IF(Q42=0,0,IF(OR(O42=0,M42=0),"N.M.",IF(ABS(Q42/O42)&gt;=10,"N.M.",Q42/O42))))</f>
        <v>N.M.</v>
      </c>
      <c r="U42" s="9">
        <v>0</v>
      </c>
      <c r="W42" s="9">
        <v>-5783723.03</v>
      </c>
      <c r="Y42" s="9">
        <f aca="true" t="shared" si="12" ref="Y42:Y73">+U42-W42</f>
        <v>5783723.03</v>
      </c>
      <c r="AA42" s="21" t="str">
        <f aca="true" t="shared" si="13" ref="AA42:AA73">IF(W42&lt;0,IF(Y42=0,0,IF(OR(W42=0,U42=0),"N.M.",IF(ABS(Y42/W42)&gt;=10,"N.M.",Y42/(-W42)))),IF(Y42=0,0,IF(OR(W42=0,U42=0),"N.M.",IF(ABS(Y42/W42)&gt;=10,"N.M.",Y42/W42))))</f>
        <v>N.M.</v>
      </c>
      <c r="AC42" s="9">
        <v>5783723.03</v>
      </c>
      <c r="AE42" s="9">
        <v>-10271160.55</v>
      </c>
      <c r="AG42" s="9">
        <f aca="true" t="shared" si="14" ref="AG42:AG73">+AC42-AE42</f>
        <v>16054883.580000002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1.563103166564756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-37852.27</v>
      </c>
      <c r="G43" s="5">
        <v>-25355.32</v>
      </c>
      <c r="I43" s="9">
        <f t="shared" si="8"/>
        <v>-12496.949999999997</v>
      </c>
      <c r="K43" s="21">
        <f t="shared" si="9"/>
        <v>-0.4928728961022774</v>
      </c>
      <c r="M43" s="9">
        <v>-138597.13</v>
      </c>
      <c r="O43" s="9">
        <v>-42621.37</v>
      </c>
      <c r="Q43" s="9">
        <f t="shared" si="10"/>
        <v>-95975.76000000001</v>
      </c>
      <c r="S43" s="21">
        <f t="shared" si="11"/>
        <v>-2.251822501247614</v>
      </c>
      <c r="U43" s="9">
        <v>-189418.66</v>
      </c>
      <c r="W43" s="9">
        <v>-161307.66</v>
      </c>
      <c r="Y43" s="9">
        <f t="shared" si="12"/>
        <v>-28111</v>
      </c>
      <c r="AA43" s="21">
        <f t="shared" si="13"/>
        <v>-0.1742694674264074</v>
      </c>
      <c r="AC43" s="9">
        <v>-410611.35</v>
      </c>
      <c r="AE43" s="9">
        <v>-478749.86</v>
      </c>
      <c r="AG43" s="9">
        <f t="shared" si="14"/>
        <v>68138.51000000001</v>
      </c>
      <c r="AI43" s="21">
        <f t="shared" si="15"/>
        <v>0.14232591107180692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0</v>
      </c>
      <c r="G44" s="5">
        <v>-20493.9</v>
      </c>
      <c r="I44" s="9">
        <f t="shared" si="8"/>
        <v>20493.9</v>
      </c>
      <c r="K44" s="21" t="str">
        <f t="shared" si="9"/>
        <v>N.M.</v>
      </c>
      <c r="M44" s="9">
        <v>0</v>
      </c>
      <c r="O44" s="9">
        <v>-147027.24</v>
      </c>
      <c r="Q44" s="9">
        <f t="shared" si="10"/>
        <v>147027.24</v>
      </c>
      <c r="S44" s="21" t="str">
        <f t="shared" si="11"/>
        <v>N.M.</v>
      </c>
      <c r="U44" s="9">
        <v>0</v>
      </c>
      <c r="W44" s="9">
        <v>-569526.72</v>
      </c>
      <c r="Y44" s="9">
        <f t="shared" si="12"/>
        <v>569526.72</v>
      </c>
      <c r="AA44" s="21" t="str">
        <f t="shared" si="13"/>
        <v>N.M.</v>
      </c>
      <c r="AC44" s="9">
        <v>18683.7</v>
      </c>
      <c r="AE44" s="9">
        <v>-1386124.36</v>
      </c>
      <c r="AG44" s="9">
        <f t="shared" si="14"/>
        <v>1404808.06</v>
      </c>
      <c r="AI44" s="21">
        <f t="shared" si="15"/>
        <v>1.0134790936074451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-1708711.47</v>
      </c>
      <c r="G45" s="5">
        <v>-1729209.64</v>
      </c>
      <c r="I45" s="9">
        <f t="shared" si="8"/>
        <v>20498.169999999925</v>
      </c>
      <c r="K45" s="21">
        <f t="shared" si="9"/>
        <v>0.011854068775605442</v>
      </c>
      <c r="M45" s="9">
        <v>-2386013.84</v>
      </c>
      <c r="O45" s="9">
        <v>-1981213.57</v>
      </c>
      <c r="Q45" s="9">
        <f t="shared" si="10"/>
        <v>-404800.2699999998</v>
      </c>
      <c r="S45" s="21">
        <f t="shared" si="11"/>
        <v>-0.2043193505887403</v>
      </c>
      <c r="U45" s="9">
        <v>-3936948.93</v>
      </c>
      <c r="W45" s="9">
        <v>-3719388.91</v>
      </c>
      <c r="Y45" s="9">
        <f t="shared" si="12"/>
        <v>-217560.02000000002</v>
      </c>
      <c r="AA45" s="21">
        <f t="shared" si="13"/>
        <v>-0.05849348515694747</v>
      </c>
      <c r="AC45" s="9">
        <v>-8634151.68</v>
      </c>
      <c r="AE45" s="9">
        <v>-8100039.24</v>
      </c>
      <c r="AG45" s="9">
        <f t="shared" si="14"/>
        <v>-534112.4399999995</v>
      </c>
      <c r="AI45" s="21">
        <f t="shared" si="15"/>
        <v>-0.06593948796722118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0</v>
      </c>
      <c r="G46" s="5">
        <v>-1034.73</v>
      </c>
      <c r="I46" s="9">
        <f t="shared" si="8"/>
        <v>1034.73</v>
      </c>
      <c r="K46" s="21" t="str">
        <f t="shared" si="9"/>
        <v>N.M.</v>
      </c>
      <c r="M46" s="9">
        <v>0</v>
      </c>
      <c r="O46" s="9">
        <v>12617.27</v>
      </c>
      <c r="Q46" s="9">
        <f t="shared" si="10"/>
        <v>-12617.27</v>
      </c>
      <c r="S46" s="21" t="str">
        <f t="shared" si="11"/>
        <v>N.M.</v>
      </c>
      <c r="U46" s="9">
        <v>0</v>
      </c>
      <c r="W46" s="9">
        <v>29027.64</v>
      </c>
      <c r="Y46" s="9">
        <f t="shared" si="12"/>
        <v>-29027.64</v>
      </c>
      <c r="AA46" s="21" t="str">
        <f t="shared" si="13"/>
        <v>N.M.</v>
      </c>
      <c r="AC46" s="9">
        <v>-7.2</v>
      </c>
      <c r="AE46" s="9">
        <v>75147.6</v>
      </c>
      <c r="AG46" s="9">
        <f t="shared" si="14"/>
        <v>-75154.8</v>
      </c>
      <c r="AI46" s="21">
        <f t="shared" si="15"/>
        <v>-1.00009581144308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0</v>
      </c>
      <c r="G47" s="5">
        <v>0.66</v>
      </c>
      <c r="I47" s="9">
        <f t="shared" si="8"/>
        <v>-0.66</v>
      </c>
      <c r="K47" s="21" t="str">
        <f t="shared" si="9"/>
        <v>N.M.</v>
      </c>
      <c r="M47" s="9">
        <v>0</v>
      </c>
      <c r="O47" s="9">
        <v>0.66</v>
      </c>
      <c r="Q47" s="9">
        <f t="shared" si="10"/>
        <v>-0.66</v>
      </c>
      <c r="S47" s="21" t="str">
        <f t="shared" si="11"/>
        <v>N.M.</v>
      </c>
      <c r="U47" s="9">
        <v>0</v>
      </c>
      <c r="W47" s="9">
        <v>0.66</v>
      </c>
      <c r="Y47" s="9">
        <f t="shared" si="12"/>
        <v>-0.66</v>
      </c>
      <c r="AA47" s="21" t="str">
        <f t="shared" si="13"/>
        <v>N.M.</v>
      </c>
      <c r="AC47" s="9">
        <v>0</v>
      </c>
      <c r="AE47" s="9">
        <v>0.66</v>
      </c>
      <c r="AG47" s="9">
        <f t="shared" si="14"/>
        <v>-0.66</v>
      </c>
      <c r="AI47" s="21" t="str">
        <f t="shared" si="15"/>
        <v>N.M.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0</v>
      </c>
      <c r="G48" s="5">
        <v>0</v>
      </c>
      <c r="I48" s="9">
        <f t="shared" si="8"/>
        <v>0</v>
      </c>
      <c r="K48" s="21">
        <f t="shared" si="9"/>
        <v>0</v>
      </c>
      <c r="M48" s="9">
        <v>0</v>
      </c>
      <c r="O48" s="9">
        <v>0</v>
      </c>
      <c r="Q48" s="9">
        <f t="shared" si="10"/>
        <v>0</v>
      </c>
      <c r="S48" s="21">
        <f t="shared" si="11"/>
        <v>0</v>
      </c>
      <c r="U48" s="9">
        <v>0</v>
      </c>
      <c r="W48" s="9">
        <v>0</v>
      </c>
      <c r="Y48" s="9">
        <f t="shared" si="12"/>
        <v>0</v>
      </c>
      <c r="AA48" s="21">
        <f t="shared" si="13"/>
        <v>0</v>
      </c>
      <c r="AC48" s="9">
        <v>0</v>
      </c>
      <c r="AE48" s="9">
        <v>13096.26</v>
      </c>
      <c r="AG48" s="9">
        <f t="shared" si="14"/>
        <v>-13096.26</v>
      </c>
      <c r="AI48" s="21" t="str">
        <f t="shared" si="15"/>
        <v>N.M.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165082.42</v>
      </c>
      <c r="G49" s="5">
        <v>61604.09</v>
      </c>
      <c r="I49" s="9">
        <f t="shared" si="8"/>
        <v>103478.33000000002</v>
      </c>
      <c r="K49" s="21">
        <f t="shared" si="9"/>
        <v>1.679731491853869</v>
      </c>
      <c r="M49" s="9">
        <v>241174.45</v>
      </c>
      <c r="O49" s="9">
        <v>141042.08</v>
      </c>
      <c r="Q49" s="9">
        <f t="shared" si="10"/>
        <v>100132.37000000002</v>
      </c>
      <c r="S49" s="21">
        <f t="shared" si="11"/>
        <v>0.7099467761677936</v>
      </c>
      <c r="U49" s="9">
        <v>264551.44</v>
      </c>
      <c r="W49" s="9">
        <v>311014.69</v>
      </c>
      <c r="Y49" s="9">
        <f t="shared" si="12"/>
        <v>-46463.25</v>
      </c>
      <c r="AA49" s="21">
        <f t="shared" si="13"/>
        <v>-0.1493924611728147</v>
      </c>
      <c r="AC49" s="9">
        <v>623159.92</v>
      </c>
      <c r="AE49" s="9">
        <v>783512.66</v>
      </c>
      <c r="AG49" s="9">
        <f t="shared" si="14"/>
        <v>-160352.74</v>
      </c>
      <c r="AI49" s="21">
        <f t="shared" si="15"/>
        <v>-0.2046587734778912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359850.3</v>
      </c>
      <c r="G50" s="5">
        <v>179412.8</v>
      </c>
      <c r="I50" s="9">
        <f t="shared" si="8"/>
        <v>180437.5</v>
      </c>
      <c r="K50" s="21">
        <f t="shared" si="9"/>
        <v>1.0057114096653081</v>
      </c>
      <c r="M50" s="9">
        <v>662184.78</v>
      </c>
      <c r="O50" s="9">
        <v>179100.55</v>
      </c>
      <c r="Q50" s="9">
        <f t="shared" si="10"/>
        <v>483084.23000000004</v>
      </c>
      <c r="S50" s="21">
        <f t="shared" si="11"/>
        <v>2.6972794332569054</v>
      </c>
      <c r="U50" s="9">
        <v>1144486.59</v>
      </c>
      <c r="W50" s="9">
        <v>178499.05</v>
      </c>
      <c r="Y50" s="9">
        <f t="shared" si="12"/>
        <v>965987.54</v>
      </c>
      <c r="AA50" s="21">
        <f t="shared" si="13"/>
        <v>5.411723703851646</v>
      </c>
      <c r="AC50" s="9">
        <v>1889999.99</v>
      </c>
      <c r="AE50" s="9">
        <v>179685.56</v>
      </c>
      <c r="AG50" s="9">
        <f t="shared" si="14"/>
        <v>1710314.43</v>
      </c>
      <c r="AI50" s="21">
        <f t="shared" si="15"/>
        <v>9.518374375770652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1185612.58</v>
      </c>
      <c r="G51" s="5">
        <v>279650.5</v>
      </c>
      <c r="I51" s="9">
        <f t="shared" si="8"/>
        <v>905962.0800000001</v>
      </c>
      <c r="K51" s="21">
        <f t="shared" si="9"/>
        <v>3.239622600352941</v>
      </c>
      <c r="M51" s="9">
        <v>1755555.28</v>
      </c>
      <c r="O51" s="9">
        <v>369779.58</v>
      </c>
      <c r="Q51" s="9">
        <f t="shared" si="10"/>
        <v>1385775.7</v>
      </c>
      <c r="S51" s="21">
        <f t="shared" si="11"/>
        <v>3.7475722699452465</v>
      </c>
      <c r="U51" s="9">
        <v>2502165.12</v>
      </c>
      <c r="W51" s="9">
        <v>1029741.04</v>
      </c>
      <c r="Y51" s="9">
        <f t="shared" si="12"/>
        <v>1472424.08</v>
      </c>
      <c r="AA51" s="21">
        <f t="shared" si="13"/>
        <v>1.4298974429532303</v>
      </c>
      <c r="AC51" s="9">
        <v>6385582.550000001</v>
      </c>
      <c r="AE51" s="9">
        <v>1944898.43</v>
      </c>
      <c r="AG51" s="9">
        <f t="shared" si="14"/>
        <v>4440684.120000001</v>
      </c>
      <c r="AI51" s="21">
        <f t="shared" si="15"/>
        <v>2.2832473159022504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1829218.13</v>
      </c>
      <c r="G52" s="5">
        <v>1402841.73</v>
      </c>
      <c r="I52" s="9">
        <f t="shared" si="8"/>
        <v>426376.3999999999</v>
      </c>
      <c r="K52" s="21">
        <f t="shared" si="9"/>
        <v>0.3039376366427308</v>
      </c>
      <c r="M52" s="9">
        <v>2262387.42</v>
      </c>
      <c r="O52" s="9">
        <v>1737116.62</v>
      </c>
      <c r="Q52" s="9">
        <f t="shared" si="10"/>
        <v>525270.7999999998</v>
      </c>
      <c r="S52" s="21">
        <f t="shared" si="11"/>
        <v>0.30238084993971204</v>
      </c>
      <c r="U52" s="9">
        <v>3680028.75</v>
      </c>
      <c r="W52" s="9">
        <v>3467302.37</v>
      </c>
      <c r="Y52" s="9">
        <f t="shared" si="12"/>
        <v>212726.3799999999</v>
      </c>
      <c r="AA52" s="21">
        <f t="shared" si="13"/>
        <v>0.06135212834062692</v>
      </c>
      <c r="AC52" s="9">
        <v>8605380.34</v>
      </c>
      <c r="AE52" s="9">
        <v>10532652.58</v>
      </c>
      <c r="AG52" s="9">
        <f t="shared" si="14"/>
        <v>-1927272.2400000002</v>
      </c>
      <c r="AI52" s="21">
        <f t="shared" si="15"/>
        <v>-0.18298070930960111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6764046.24</v>
      </c>
      <c r="G53" s="5">
        <v>4942664.11</v>
      </c>
      <c r="I53" s="9">
        <f t="shared" si="8"/>
        <v>1821382.13</v>
      </c>
      <c r="K53" s="21">
        <f t="shared" si="9"/>
        <v>0.36850210523409405</v>
      </c>
      <c r="M53" s="9">
        <v>18568212.52</v>
      </c>
      <c r="O53" s="9">
        <v>11064099.96</v>
      </c>
      <c r="Q53" s="9">
        <f t="shared" si="10"/>
        <v>7504112.559999999</v>
      </c>
      <c r="S53" s="21">
        <f t="shared" si="11"/>
        <v>0.6782397652885991</v>
      </c>
      <c r="U53" s="9">
        <v>34176191.41</v>
      </c>
      <c r="W53" s="9">
        <v>22425740.01</v>
      </c>
      <c r="Y53" s="9">
        <f t="shared" si="12"/>
        <v>11750451.399999995</v>
      </c>
      <c r="AA53" s="21">
        <f t="shared" si="13"/>
        <v>0.5239716234452142</v>
      </c>
      <c r="AC53" s="9">
        <v>66612968.739999995</v>
      </c>
      <c r="AE53" s="9">
        <v>44588307.05</v>
      </c>
      <c r="AG53" s="9">
        <f t="shared" si="14"/>
        <v>22024661.689999998</v>
      </c>
      <c r="AI53" s="21">
        <f t="shared" si="15"/>
        <v>0.493955997596011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-2886.01</v>
      </c>
      <c r="G54" s="5">
        <v>-9426.53</v>
      </c>
      <c r="I54" s="9">
        <f t="shared" si="8"/>
        <v>6540.52</v>
      </c>
      <c r="K54" s="21">
        <f t="shared" si="9"/>
        <v>0.6938417424014988</v>
      </c>
      <c r="M54" s="9">
        <v>-6117.44</v>
      </c>
      <c r="O54" s="9">
        <v>-9570.99</v>
      </c>
      <c r="Q54" s="9">
        <f t="shared" si="10"/>
        <v>3453.55</v>
      </c>
      <c r="S54" s="21">
        <f t="shared" si="11"/>
        <v>0.360835190507983</v>
      </c>
      <c r="U54" s="9">
        <v>-12566.84</v>
      </c>
      <c r="W54" s="9">
        <v>-34174.44</v>
      </c>
      <c r="Y54" s="9">
        <f t="shared" si="12"/>
        <v>21607.600000000002</v>
      </c>
      <c r="AA54" s="21">
        <f t="shared" si="13"/>
        <v>0.6322737109957033</v>
      </c>
      <c r="AC54" s="9">
        <v>-18821.01</v>
      </c>
      <c r="AE54" s="9">
        <v>-45922.59</v>
      </c>
      <c r="AG54" s="9">
        <f t="shared" si="14"/>
        <v>27101.579999999998</v>
      </c>
      <c r="AI54" s="21">
        <f t="shared" si="15"/>
        <v>0.5901579157447348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8002.41</v>
      </c>
      <c r="G55" s="5">
        <v>-14441.28</v>
      </c>
      <c r="I55" s="9">
        <f t="shared" si="8"/>
        <v>22443.690000000002</v>
      </c>
      <c r="K55" s="21">
        <f t="shared" si="9"/>
        <v>1.554134398058898</v>
      </c>
      <c r="M55" s="9">
        <v>7850.75</v>
      </c>
      <c r="O55" s="9">
        <v>-47619.83</v>
      </c>
      <c r="Q55" s="9">
        <f t="shared" si="10"/>
        <v>55470.58</v>
      </c>
      <c r="S55" s="21">
        <f t="shared" si="11"/>
        <v>1.1648630413002314</v>
      </c>
      <c r="U55" s="9">
        <v>162840.89</v>
      </c>
      <c r="W55" s="9">
        <v>-96409.77</v>
      </c>
      <c r="Y55" s="9">
        <f t="shared" si="12"/>
        <v>259250.66000000003</v>
      </c>
      <c r="AA55" s="21">
        <f t="shared" si="13"/>
        <v>2.6890496678915428</v>
      </c>
      <c r="AC55" s="9">
        <v>148746.98</v>
      </c>
      <c r="AE55" s="9">
        <v>-111396.79</v>
      </c>
      <c r="AG55" s="9">
        <f t="shared" si="14"/>
        <v>260143.77000000002</v>
      </c>
      <c r="AI55" s="21">
        <f t="shared" si="15"/>
        <v>2.3352896434448427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0</v>
      </c>
      <c r="G56" s="5">
        <v>0</v>
      </c>
      <c r="I56" s="9">
        <f t="shared" si="8"/>
        <v>0</v>
      </c>
      <c r="K56" s="21">
        <f t="shared" si="9"/>
        <v>0</v>
      </c>
      <c r="M56" s="9">
        <v>0</v>
      </c>
      <c r="O56" s="9">
        <v>0</v>
      </c>
      <c r="Q56" s="9">
        <f t="shared" si="10"/>
        <v>0</v>
      </c>
      <c r="S56" s="21">
        <f t="shared" si="11"/>
        <v>0</v>
      </c>
      <c r="U56" s="9">
        <v>0</v>
      </c>
      <c r="W56" s="9">
        <v>0</v>
      </c>
      <c r="Y56" s="9">
        <f t="shared" si="12"/>
        <v>0</v>
      </c>
      <c r="AA56" s="21">
        <f t="shared" si="13"/>
        <v>0</v>
      </c>
      <c r="AC56" s="9">
        <v>0</v>
      </c>
      <c r="AE56" s="9">
        <v>-159469.27</v>
      </c>
      <c r="AG56" s="9">
        <f t="shared" si="14"/>
        <v>159469.27</v>
      </c>
      <c r="AI56" s="21" t="str">
        <f t="shared" si="15"/>
        <v>N.M.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38423.39</v>
      </c>
      <c r="G57" s="5">
        <v>52957.48</v>
      </c>
      <c r="I57" s="9">
        <f t="shared" si="8"/>
        <v>-14534.090000000004</v>
      </c>
      <c r="K57" s="21">
        <f t="shared" si="9"/>
        <v>-0.2744482932344969</v>
      </c>
      <c r="M57" s="9">
        <v>298047.42</v>
      </c>
      <c r="O57" s="9">
        <v>203.92</v>
      </c>
      <c r="Q57" s="9">
        <f t="shared" si="10"/>
        <v>297843.5</v>
      </c>
      <c r="S57" s="21" t="str">
        <f t="shared" si="11"/>
        <v>N.M.</v>
      </c>
      <c r="U57" s="9">
        <v>589974.48</v>
      </c>
      <c r="W57" s="9">
        <v>293337.36</v>
      </c>
      <c r="Y57" s="9">
        <f t="shared" si="12"/>
        <v>296637.12</v>
      </c>
      <c r="AA57" s="21">
        <f t="shared" si="13"/>
        <v>1.0112490273997148</v>
      </c>
      <c r="AC57" s="9">
        <v>1050238.89</v>
      </c>
      <c r="AE57" s="9">
        <v>-439693.07</v>
      </c>
      <c r="AG57" s="9">
        <f t="shared" si="14"/>
        <v>1489931.96</v>
      </c>
      <c r="AI57" s="21">
        <f t="shared" si="15"/>
        <v>3.388572760539528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-856.11</v>
      </c>
      <c r="G58" s="5">
        <v>588.27</v>
      </c>
      <c r="I58" s="9">
        <f t="shared" si="8"/>
        <v>-1444.38</v>
      </c>
      <c r="K58" s="21">
        <f t="shared" si="9"/>
        <v>-2.4553011372329037</v>
      </c>
      <c r="M58" s="9">
        <v>-3712.22</v>
      </c>
      <c r="O58" s="9">
        <v>3804.27</v>
      </c>
      <c r="Q58" s="9">
        <f t="shared" si="10"/>
        <v>-7516.49</v>
      </c>
      <c r="S58" s="21">
        <f t="shared" si="11"/>
        <v>-1.9758035050088454</v>
      </c>
      <c r="U58" s="9">
        <v>-28007.79</v>
      </c>
      <c r="W58" s="9">
        <v>-12029.45</v>
      </c>
      <c r="Y58" s="9">
        <f t="shared" si="12"/>
        <v>-15978.34</v>
      </c>
      <c r="AA58" s="21">
        <f t="shared" si="13"/>
        <v>-1.3282685409557378</v>
      </c>
      <c r="AC58" s="9">
        <v>-35826.46</v>
      </c>
      <c r="AE58" s="9">
        <v>-17844.71</v>
      </c>
      <c r="AG58" s="9">
        <f t="shared" si="14"/>
        <v>-17981.75</v>
      </c>
      <c r="AI58" s="21">
        <f t="shared" si="15"/>
        <v>-1.0076795868355384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2154253.43</v>
      </c>
      <c r="G59" s="5">
        <v>1208479.19</v>
      </c>
      <c r="I59" s="9">
        <f t="shared" si="8"/>
        <v>945774.2400000002</v>
      </c>
      <c r="K59" s="21">
        <f t="shared" si="9"/>
        <v>0.7826152471851835</v>
      </c>
      <c r="M59" s="9">
        <v>4278593.77</v>
      </c>
      <c r="O59" s="9">
        <v>3480203.37</v>
      </c>
      <c r="Q59" s="9">
        <f t="shared" si="10"/>
        <v>798390.3999999994</v>
      </c>
      <c r="S59" s="21">
        <f t="shared" si="11"/>
        <v>0.2294091221456404</v>
      </c>
      <c r="U59" s="9">
        <v>7540793.19</v>
      </c>
      <c r="W59" s="9">
        <v>7115999.51</v>
      </c>
      <c r="Y59" s="9">
        <f t="shared" si="12"/>
        <v>424793.68000000063</v>
      </c>
      <c r="AA59" s="21">
        <f t="shared" si="13"/>
        <v>0.059695574655822405</v>
      </c>
      <c r="AC59" s="9">
        <v>17953931.28</v>
      </c>
      <c r="AE59" s="9">
        <v>15310328.17</v>
      </c>
      <c r="AG59" s="9">
        <f t="shared" si="14"/>
        <v>2643603.1100000013</v>
      </c>
      <c r="AI59" s="21">
        <f t="shared" si="15"/>
        <v>0.1726679585601594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0</v>
      </c>
      <c r="G60" s="5">
        <v>-4868.52</v>
      </c>
      <c r="I60" s="9">
        <f t="shared" si="8"/>
        <v>4868.52</v>
      </c>
      <c r="K60" s="21" t="str">
        <f t="shared" si="9"/>
        <v>N.M.</v>
      </c>
      <c r="M60" s="9">
        <v>0</v>
      </c>
      <c r="O60" s="9">
        <v>41716.96</v>
      </c>
      <c r="Q60" s="9">
        <f t="shared" si="10"/>
        <v>-41716.96</v>
      </c>
      <c r="S60" s="21" t="str">
        <f t="shared" si="11"/>
        <v>N.M.</v>
      </c>
      <c r="U60" s="9">
        <v>0</v>
      </c>
      <c r="W60" s="9">
        <v>86497.9</v>
      </c>
      <c r="Y60" s="9">
        <f t="shared" si="12"/>
        <v>-86497.9</v>
      </c>
      <c r="AA60" s="21" t="str">
        <f t="shared" si="13"/>
        <v>N.M.</v>
      </c>
      <c r="AC60" s="9">
        <v>-9.07</v>
      </c>
      <c r="AE60" s="9">
        <v>227653.53</v>
      </c>
      <c r="AG60" s="9">
        <f t="shared" si="14"/>
        <v>-227662.6</v>
      </c>
      <c r="AI60" s="21">
        <f t="shared" si="15"/>
        <v>-1.0000398412447196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-24683.91</v>
      </c>
      <c r="G61" s="5">
        <v>12915.94</v>
      </c>
      <c r="I61" s="9">
        <f t="shared" si="8"/>
        <v>-37599.85</v>
      </c>
      <c r="K61" s="21">
        <f t="shared" si="9"/>
        <v>-2.9111199030035753</v>
      </c>
      <c r="M61" s="9">
        <v>-26815.62</v>
      </c>
      <c r="O61" s="9">
        <v>32144.45</v>
      </c>
      <c r="Q61" s="9">
        <f t="shared" si="10"/>
        <v>-58960.07</v>
      </c>
      <c r="S61" s="21">
        <f t="shared" si="11"/>
        <v>-1.8342223929791923</v>
      </c>
      <c r="U61" s="9">
        <v>42574.02</v>
      </c>
      <c r="W61" s="9">
        <v>6183.58</v>
      </c>
      <c r="Y61" s="9">
        <f t="shared" si="12"/>
        <v>36390.439999999995</v>
      </c>
      <c r="AA61" s="21">
        <f t="shared" si="13"/>
        <v>5.885011595224772</v>
      </c>
      <c r="AC61" s="9">
        <v>82637.2</v>
      </c>
      <c r="AE61" s="9">
        <v>-72203.64</v>
      </c>
      <c r="AG61" s="9">
        <f t="shared" si="14"/>
        <v>154840.84</v>
      </c>
      <c r="AI61" s="21">
        <f t="shared" si="15"/>
        <v>2.144501856139109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-370.84</v>
      </c>
      <c r="G62" s="5">
        <v>8849.77</v>
      </c>
      <c r="I62" s="9">
        <f t="shared" si="8"/>
        <v>-9220.61</v>
      </c>
      <c r="K62" s="21">
        <f t="shared" si="9"/>
        <v>-1.0419039138870276</v>
      </c>
      <c r="M62" s="9">
        <v>1869.8</v>
      </c>
      <c r="O62" s="9">
        <v>81688.76</v>
      </c>
      <c r="Q62" s="9">
        <f t="shared" si="10"/>
        <v>-79818.95999999999</v>
      </c>
      <c r="S62" s="21">
        <f t="shared" si="11"/>
        <v>-0.9771106820571153</v>
      </c>
      <c r="U62" s="9">
        <v>11133.4</v>
      </c>
      <c r="W62" s="9">
        <v>153297.24</v>
      </c>
      <c r="Y62" s="9">
        <f t="shared" si="12"/>
        <v>-142163.84</v>
      </c>
      <c r="AA62" s="21">
        <f t="shared" si="13"/>
        <v>-0.9273737739831455</v>
      </c>
      <c r="AC62" s="9">
        <v>7192.36</v>
      </c>
      <c r="AE62" s="9">
        <v>104853.16</v>
      </c>
      <c r="AG62" s="9">
        <f t="shared" si="14"/>
        <v>-97660.8</v>
      </c>
      <c r="AI62" s="21">
        <f t="shared" si="15"/>
        <v>-0.9314054054260262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0</v>
      </c>
      <c r="G63" s="5">
        <v>0</v>
      </c>
      <c r="I63" s="9">
        <f t="shared" si="8"/>
        <v>0</v>
      </c>
      <c r="K63" s="21">
        <f t="shared" si="9"/>
        <v>0</v>
      </c>
      <c r="M63" s="9">
        <v>0</v>
      </c>
      <c r="O63" s="9">
        <v>6964.33</v>
      </c>
      <c r="Q63" s="9">
        <f t="shared" si="10"/>
        <v>-6964.33</v>
      </c>
      <c r="S63" s="21" t="str">
        <f t="shared" si="11"/>
        <v>N.M.</v>
      </c>
      <c r="U63" s="9">
        <v>0</v>
      </c>
      <c r="W63" s="9">
        <v>6964.33</v>
      </c>
      <c r="Y63" s="9">
        <f t="shared" si="12"/>
        <v>-6964.33</v>
      </c>
      <c r="AA63" s="21" t="str">
        <f t="shared" si="13"/>
        <v>N.M.</v>
      </c>
      <c r="AC63" s="9">
        <v>0</v>
      </c>
      <c r="AE63" s="9">
        <v>6964.33</v>
      </c>
      <c r="AG63" s="9">
        <f t="shared" si="14"/>
        <v>-6964.33</v>
      </c>
      <c r="AI63" s="21" t="str">
        <f t="shared" si="15"/>
        <v>N.M.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0</v>
      </c>
      <c r="G64" s="5">
        <v>0</v>
      </c>
      <c r="I64" s="9">
        <f t="shared" si="8"/>
        <v>0</v>
      </c>
      <c r="K64" s="21">
        <f t="shared" si="9"/>
        <v>0</v>
      </c>
      <c r="M64" s="9">
        <v>0</v>
      </c>
      <c r="O64" s="9">
        <v>3340.86</v>
      </c>
      <c r="Q64" s="9">
        <f t="shared" si="10"/>
        <v>-3340.86</v>
      </c>
      <c r="S64" s="21" t="str">
        <f t="shared" si="11"/>
        <v>N.M.</v>
      </c>
      <c r="U64" s="9">
        <v>0</v>
      </c>
      <c r="W64" s="9">
        <v>3340.86</v>
      </c>
      <c r="Y64" s="9">
        <f t="shared" si="12"/>
        <v>-3340.86</v>
      </c>
      <c r="AA64" s="21" t="str">
        <f t="shared" si="13"/>
        <v>N.M.</v>
      </c>
      <c r="AC64" s="9">
        <v>0</v>
      </c>
      <c r="AE64" s="9">
        <v>3340.86</v>
      </c>
      <c r="AG64" s="9">
        <f t="shared" si="14"/>
        <v>-3340.86</v>
      </c>
      <c r="AI64" s="21" t="str">
        <f t="shared" si="15"/>
        <v>N.M.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-909.37</v>
      </c>
      <c r="G65" s="5">
        <v>28009.01</v>
      </c>
      <c r="I65" s="9">
        <f t="shared" si="8"/>
        <v>-28918.379999999997</v>
      </c>
      <c r="K65" s="21">
        <f t="shared" si="9"/>
        <v>-1.0324670525662991</v>
      </c>
      <c r="M65" s="9">
        <v>-495.71</v>
      </c>
      <c r="O65" s="9">
        <v>37013.61</v>
      </c>
      <c r="Q65" s="9">
        <f t="shared" si="10"/>
        <v>-37509.32</v>
      </c>
      <c r="S65" s="21">
        <f t="shared" si="11"/>
        <v>-1.0133926412473682</v>
      </c>
      <c r="U65" s="9">
        <v>-13397.94</v>
      </c>
      <c r="W65" s="9">
        <v>52906.39</v>
      </c>
      <c r="Y65" s="9">
        <f t="shared" si="12"/>
        <v>-66304.33</v>
      </c>
      <c r="AA65" s="21">
        <f t="shared" si="13"/>
        <v>-1.2532385974548632</v>
      </c>
      <c r="AC65" s="9">
        <v>-85577.39</v>
      </c>
      <c r="AE65" s="9">
        <v>13061.74</v>
      </c>
      <c r="AG65" s="9">
        <f t="shared" si="14"/>
        <v>-98639.13</v>
      </c>
      <c r="AI65" s="21">
        <f t="shared" si="15"/>
        <v>-7.551760332084394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-55055.77</v>
      </c>
      <c r="G66" s="5">
        <v>634.03</v>
      </c>
      <c r="I66" s="9">
        <f t="shared" si="8"/>
        <v>-55689.799999999996</v>
      </c>
      <c r="K66" s="21" t="str">
        <f t="shared" si="9"/>
        <v>N.M.</v>
      </c>
      <c r="M66" s="9">
        <v>-38396.44</v>
      </c>
      <c r="O66" s="9">
        <v>-2222.73</v>
      </c>
      <c r="Q66" s="9">
        <f t="shared" si="10"/>
        <v>-36173.71</v>
      </c>
      <c r="S66" s="21" t="str">
        <f t="shared" si="11"/>
        <v>N.M.</v>
      </c>
      <c r="U66" s="9">
        <v>-32850.12</v>
      </c>
      <c r="W66" s="9">
        <v>-3170.73</v>
      </c>
      <c r="Y66" s="9">
        <f t="shared" si="12"/>
        <v>-29679.390000000003</v>
      </c>
      <c r="AA66" s="21">
        <f t="shared" si="13"/>
        <v>-9.360428040230484</v>
      </c>
      <c r="AC66" s="9">
        <v>-24259.76</v>
      </c>
      <c r="AE66" s="9">
        <v>43902.49</v>
      </c>
      <c r="AG66" s="9">
        <f t="shared" si="14"/>
        <v>-68162.25</v>
      </c>
      <c r="AI66" s="21">
        <f t="shared" si="15"/>
        <v>-1.5525827806122159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-2795316.36</v>
      </c>
      <c r="G67" s="5">
        <v>-726536.89</v>
      </c>
      <c r="I67" s="9">
        <f t="shared" si="8"/>
        <v>-2068779.4699999997</v>
      </c>
      <c r="K67" s="21">
        <f t="shared" si="9"/>
        <v>-2.847452756321843</v>
      </c>
      <c r="M67" s="9">
        <v>-4845798.1</v>
      </c>
      <c r="O67" s="9">
        <v>-650296.22</v>
      </c>
      <c r="Q67" s="9">
        <f t="shared" si="10"/>
        <v>-4195501.88</v>
      </c>
      <c r="S67" s="21">
        <f t="shared" si="11"/>
        <v>-6.45167809832879</v>
      </c>
      <c r="U67" s="9">
        <v>-7329676.64</v>
      </c>
      <c r="W67" s="9">
        <v>-1559289.15</v>
      </c>
      <c r="Y67" s="9">
        <f t="shared" si="12"/>
        <v>-5770387.49</v>
      </c>
      <c r="AA67" s="21">
        <f t="shared" si="13"/>
        <v>-3.7006526275129925</v>
      </c>
      <c r="AC67" s="9">
        <v>-13621304.18</v>
      </c>
      <c r="AE67" s="9">
        <v>-1836312.98</v>
      </c>
      <c r="AG67" s="9">
        <f t="shared" si="14"/>
        <v>-11784991.2</v>
      </c>
      <c r="AI67" s="21">
        <f t="shared" si="15"/>
        <v>-6.417746499836863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-248245.29</v>
      </c>
      <c r="G68" s="5">
        <v>-354072.39</v>
      </c>
      <c r="I68" s="9">
        <f t="shared" si="8"/>
        <v>105827.1</v>
      </c>
      <c r="K68" s="21">
        <f t="shared" si="9"/>
        <v>0.2988854906195877</v>
      </c>
      <c r="M68" s="9">
        <v>-531790.73</v>
      </c>
      <c r="O68" s="9">
        <v>-1043057.76</v>
      </c>
      <c r="Q68" s="9">
        <f t="shared" si="10"/>
        <v>511267.03</v>
      </c>
      <c r="S68" s="21">
        <f t="shared" si="11"/>
        <v>0.4901617624703737</v>
      </c>
      <c r="U68" s="9">
        <v>-1108693.93</v>
      </c>
      <c r="W68" s="9">
        <v>-2052415.84</v>
      </c>
      <c r="Y68" s="9">
        <f t="shared" si="12"/>
        <v>943721.9100000001</v>
      </c>
      <c r="AA68" s="21">
        <f t="shared" si="13"/>
        <v>0.45981028386528144</v>
      </c>
      <c r="AC68" s="9">
        <v>-3108862.51</v>
      </c>
      <c r="AE68" s="9">
        <v>-3915101.45</v>
      </c>
      <c r="AG68" s="9">
        <f t="shared" si="14"/>
        <v>806238.9400000004</v>
      </c>
      <c r="AI68" s="21">
        <f t="shared" si="15"/>
        <v>0.20593053597627728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-0.04</v>
      </c>
      <c r="G69" s="5">
        <v>0</v>
      </c>
      <c r="I69" s="9">
        <f t="shared" si="8"/>
        <v>-0.04</v>
      </c>
      <c r="K69" s="21" t="str">
        <f t="shared" si="9"/>
        <v>N.M.</v>
      </c>
      <c r="M69" s="9">
        <v>0</v>
      </c>
      <c r="O69" s="9">
        <v>0</v>
      </c>
      <c r="Q69" s="9">
        <f t="shared" si="10"/>
        <v>0</v>
      </c>
      <c r="S69" s="21">
        <f t="shared" si="11"/>
        <v>0</v>
      </c>
      <c r="U69" s="9">
        <v>0</v>
      </c>
      <c r="W69" s="9">
        <v>0</v>
      </c>
      <c r="Y69" s="9">
        <f t="shared" si="12"/>
        <v>0</v>
      </c>
      <c r="AA69" s="21">
        <f t="shared" si="13"/>
        <v>0</v>
      </c>
      <c r="AC69" s="9">
        <v>0</v>
      </c>
      <c r="AE69" s="9">
        <v>0</v>
      </c>
      <c r="AG69" s="9">
        <f t="shared" si="14"/>
        <v>0</v>
      </c>
      <c r="AI69" s="21">
        <f t="shared" si="15"/>
        <v>0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-843909.65</v>
      </c>
      <c r="G70" s="5">
        <v>194458.04</v>
      </c>
      <c r="I70" s="9">
        <f t="shared" si="8"/>
        <v>-1038367.6900000001</v>
      </c>
      <c r="K70" s="21">
        <f t="shared" si="9"/>
        <v>-5.339803332379572</v>
      </c>
      <c r="M70" s="9">
        <v>-878497.93</v>
      </c>
      <c r="O70" s="9">
        <v>-337227.36</v>
      </c>
      <c r="Q70" s="9">
        <f t="shared" si="10"/>
        <v>-541270.5700000001</v>
      </c>
      <c r="S70" s="21">
        <f t="shared" si="11"/>
        <v>-1.6050612560024788</v>
      </c>
      <c r="U70" s="9">
        <v>-1560886.04</v>
      </c>
      <c r="W70" s="9">
        <v>209088.49</v>
      </c>
      <c r="Y70" s="9">
        <f t="shared" si="12"/>
        <v>-1769974.53</v>
      </c>
      <c r="AA70" s="21">
        <f t="shared" si="13"/>
        <v>-8.465193516869341</v>
      </c>
      <c r="AC70" s="9">
        <v>-1441554.01</v>
      </c>
      <c r="AE70" s="9">
        <v>2381424.8</v>
      </c>
      <c r="AG70" s="9">
        <f t="shared" si="14"/>
        <v>-3822978.8099999996</v>
      </c>
      <c r="AI70" s="21">
        <f t="shared" si="15"/>
        <v>-1.605332576531495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2803</v>
      </c>
      <c r="G71" s="5">
        <v>-364</v>
      </c>
      <c r="I71" s="9">
        <f t="shared" si="8"/>
        <v>3167</v>
      </c>
      <c r="K71" s="21">
        <f t="shared" si="9"/>
        <v>8.70054945054945</v>
      </c>
      <c r="M71" s="9">
        <v>1909</v>
      </c>
      <c r="O71" s="9">
        <v>-364</v>
      </c>
      <c r="Q71" s="9">
        <f t="shared" si="10"/>
        <v>2273</v>
      </c>
      <c r="S71" s="21">
        <f t="shared" si="11"/>
        <v>6.2445054945054945</v>
      </c>
      <c r="U71" s="9">
        <v>1466</v>
      </c>
      <c r="W71" s="9">
        <v>-364</v>
      </c>
      <c r="Y71" s="9">
        <f t="shared" si="12"/>
        <v>1830</v>
      </c>
      <c r="AA71" s="21">
        <f t="shared" si="13"/>
        <v>5.027472527472527</v>
      </c>
      <c r="AC71" s="9">
        <v>-270</v>
      </c>
      <c r="AE71" s="9">
        <v>132</v>
      </c>
      <c r="AG71" s="9">
        <f t="shared" si="14"/>
        <v>-402</v>
      </c>
      <c r="AI71" s="21">
        <f t="shared" si="15"/>
        <v>-3.0454545454545454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0</v>
      </c>
      <c r="G72" s="5">
        <v>0</v>
      </c>
      <c r="I72" s="9">
        <f t="shared" si="8"/>
        <v>0</v>
      </c>
      <c r="K72" s="21">
        <f t="shared" si="9"/>
        <v>0</v>
      </c>
      <c r="M72" s="9">
        <v>0</v>
      </c>
      <c r="O72" s="9">
        <v>0</v>
      </c>
      <c r="Q72" s="9">
        <f t="shared" si="10"/>
        <v>0</v>
      </c>
      <c r="S72" s="21">
        <f t="shared" si="11"/>
        <v>0</v>
      </c>
      <c r="U72" s="9">
        <v>0</v>
      </c>
      <c r="W72" s="9">
        <v>0</v>
      </c>
      <c r="Y72" s="9">
        <f t="shared" si="12"/>
        <v>0</v>
      </c>
      <c r="AA72" s="21">
        <f t="shared" si="13"/>
        <v>0</v>
      </c>
      <c r="AC72" s="9">
        <v>0</v>
      </c>
      <c r="AE72" s="9">
        <v>633446.38</v>
      </c>
      <c r="AG72" s="9">
        <f t="shared" si="14"/>
        <v>-633446.38</v>
      </c>
      <c r="AI72" s="21" t="str">
        <f t="shared" si="15"/>
        <v>N.M.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41279.85</v>
      </c>
      <c r="G73" s="5">
        <v>41664.78</v>
      </c>
      <c r="I73" s="9">
        <f t="shared" si="8"/>
        <v>-384.9300000000003</v>
      </c>
      <c r="K73" s="21">
        <f t="shared" si="9"/>
        <v>-0.009238738330071593</v>
      </c>
      <c r="M73" s="9">
        <v>125285.99</v>
      </c>
      <c r="O73" s="9">
        <v>126146.22</v>
      </c>
      <c r="Q73" s="9">
        <f t="shared" si="10"/>
        <v>-860.2299999999959</v>
      </c>
      <c r="S73" s="21">
        <f t="shared" si="11"/>
        <v>-0.006819308576983091</v>
      </c>
      <c r="U73" s="9">
        <v>249931.39</v>
      </c>
      <c r="W73" s="9">
        <v>251763.44</v>
      </c>
      <c r="Y73" s="9">
        <f t="shared" si="12"/>
        <v>-1832.0499999999884</v>
      </c>
      <c r="AA73" s="21">
        <f t="shared" si="13"/>
        <v>-0.007276870700527401</v>
      </c>
      <c r="AC73" s="9">
        <v>526732.17</v>
      </c>
      <c r="AE73" s="9">
        <v>611435.92</v>
      </c>
      <c r="AG73" s="9">
        <f t="shared" si="14"/>
        <v>-84703.75</v>
      </c>
      <c r="AI73" s="21">
        <f t="shared" si="15"/>
        <v>-0.13853250558128805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658706.21</v>
      </c>
      <c r="G74" s="5">
        <v>-237146.2</v>
      </c>
      <c r="I74" s="9">
        <f aca="true" t="shared" si="16" ref="I74:I105">+E74-G74</f>
        <v>895852.4099999999</v>
      </c>
      <c r="K74" s="21">
        <f aca="true" t="shared" si="17" ref="K74:K105">IF(G74&lt;0,IF(I74=0,0,IF(OR(G74=0,E74=0),"N.M.",IF(ABS(I74/G74)&gt;=10,"N.M.",I74/(-G74)))),IF(I74=0,0,IF(OR(G74=0,E74=0),"N.M.",IF(ABS(I74/G74)&gt;=10,"N.M.",I74/G74))))</f>
        <v>3.7776376345056337</v>
      </c>
      <c r="M74" s="9">
        <v>368214.76</v>
      </c>
      <c r="O74" s="9">
        <v>769480.401</v>
      </c>
      <c r="Q74" s="9">
        <f aca="true" t="shared" si="18" ref="Q74:Q105">+M74-O74</f>
        <v>-401265.64099999995</v>
      </c>
      <c r="S74" s="21">
        <f aca="true" t="shared" si="19" ref="S74:S105">IF(O74&lt;0,IF(Q74=0,0,IF(OR(O74=0,M74=0),"N.M.",IF(ABS(Q74/O74)&gt;=10,"N.M.",Q74/(-O74)))),IF(Q74=0,0,IF(OR(O74=0,M74=0),"N.M.",IF(ABS(Q74/O74)&gt;=10,"N.M.",Q74/O74))))</f>
        <v>-0.5214761031970715</v>
      </c>
      <c r="U74" s="9">
        <v>944501.48</v>
      </c>
      <c r="W74" s="9">
        <v>1190775.571</v>
      </c>
      <c r="Y74" s="9">
        <f aca="true" t="shared" si="20" ref="Y74:Y105">+U74-W74</f>
        <v>-246274.09100000001</v>
      </c>
      <c r="AA74" s="21">
        <f aca="true" t="shared" si="21" ref="AA74:AA105">IF(W74&lt;0,IF(Y74=0,0,IF(OR(W74=0,U74=0),"N.M.",IF(ABS(Y74/W74)&gt;=10,"N.M.",Y74/(-W74)))),IF(Y74=0,0,IF(OR(W74=0,U74=0),"N.M.",IF(ABS(Y74/W74)&gt;=10,"N.M.",Y74/W74))))</f>
        <v>-0.20681822586701354</v>
      </c>
      <c r="AC74" s="9">
        <v>1579624.1</v>
      </c>
      <c r="AE74" s="9">
        <v>1190775.571</v>
      </c>
      <c r="AG74" s="9">
        <f aca="true" t="shared" si="22" ref="AG74:AG105">+AC74-AE74</f>
        <v>388848.5290000001</v>
      </c>
      <c r="AI74" s="21">
        <f aca="true" t="shared" si="23" ref="AI74:AI105">IF(AE74&lt;0,IF(AG74=0,0,IF(OR(AE74=0,AC74=0),"N.M.",IF(ABS(AG74/AE74)&gt;=10,"N.M.",AG74/(-AE74)))),IF(AG74=0,0,IF(OR(AE74=0,AC74=0),"N.M.",IF(ABS(AG74/AE74)&gt;=10,"N.M.",AG74/AE74))))</f>
        <v>0.32655064352172547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-658706.21</v>
      </c>
      <c r="G75" s="5">
        <v>237146.2</v>
      </c>
      <c r="I75" s="9">
        <f t="shared" si="16"/>
        <v>-895852.4099999999</v>
      </c>
      <c r="K75" s="21">
        <f t="shared" si="17"/>
        <v>-3.7776376345056337</v>
      </c>
      <c r="M75" s="9">
        <v>-368214.76</v>
      </c>
      <c r="O75" s="9">
        <v>-769480.401</v>
      </c>
      <c r="Q75" s="9">
        <f t="shared" si="18"/>
        <v>401265.64099999995</v>
      </c>
      <c r="S75" s="21">
        <f t="shared" si="19"/>
        <v>0.5214761031970715</v>
      </c>
      <c r="U75" s="9">
        <v>-944501.48</v>
      </c>
      <c r="W75" s="9">
        <v>-1190775.571</v>
      </c>
      <c r="Y75" s="9">
        <f t="shared" si="20"/>
        <v>246274.09100000001</v>
      </c>
      <c r="AA75" s="21">
        <f t="shared" si="21"/>
        <v>0.20681822586701354</v>
      </c>
      <c r="AC75" s="9">
        <v>-1579624.1</v>
      </c>
      <c r="AE75" s="9">
        <v>-1190775.571</v>
      </c>
      <c r="AG75" s="9">
        <f t="shared" si="22"/>
        <v>-388848.5290000001</v>
      </c>
      <c r="AI75" s="21">
        <f t="shared" si="23"/>
        <v>-0.32655064352172547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-36634.27</v>
      </c>
      <c r="G76" s="5">
        <v>0</v>
      </c>
      <c r="I76" s="9">
        <f t="shared" si="16"/>
        <v>-36634.27</v>
      </c>
      <c r="K76" s="21" t="str">
        <f t="shared" si="17"/>
        <v>N.M.</v>
      </c>
      <c r="M76" s="9">
        <v>-79189.99</v>
      </c>
      <c r="O76" s="9">
        <v>0</v>
      </c>
      <c r="Q76" s="9">
        <f t="shared" si="18"/>
        <v>-79189.99</v>
      </c>
      <c r="S76" s="21" t="str">
        <f t="shared" si="19"/>
        <v>N.M.</v>
      </c>
      <c r="U76" s="9">
        <v>-152335.88</v>
      </c>
      <c r="W76" s="9">
        <v>0</v>
      </c>
      <c r="Y76" s="9">
        <f t="shared" si="20"/>
        <v>-152335.88</v>
      </c>
      <c r="AA76" s="21" t="str">
        <f t="shared" si="21"/>
        <v>N.M.</v>
      </c>
      <c r="AC76" s="9">
        <v>-295522.85</v>
      </c>
      <c r="AE76" s="9">
        <v>0</v>
      </c>
      <c r="AG76" s="9">
        <f t="shared" si="22"/>
        <v>-295522.85</v>
      </c>
      <c r="AI76" s="21" t="str">
        <f t="shared" si="23"/>
        <v>N.M.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3696.36</v>
      </c>
      <c r="G77" s="5">
        <v>0</v>
      </c>
      <c r="I77" s="9">
        <f t="shared" si="16"/>
        <v>3696.36</v>
      </c>
      <c r="K77" s="21" t="str">
        <f t="shared" si="17"/>
        <v>N.M.</v>
      </c>
      <c r="M77" s="9">
        <v>16428.18</v>
      </c>
      <c r="O77" s="9">
        <v>0</v>
      </c>
      <c r="Q77" s="9">
        <f t="shared" si="18"/>
        <v>16428.18</v>
      </c>
      <c r="S77" s="21" t="str">
        <f t="shared" si="19"/>
        <v>N.M.</v>
      </c>
      <c r="U77" s="9">
        <v>21491.1</v>
      </c>
      <c r="W77" s="9">
        <v>0</v>
      </c>
      <c r="Y77" s="9">
        <f t="shared" si="20"/>
        <v>21491.1</v>
      </c>
      <c r="AA77" s="21" t="str">
        <f t="shared" si="21"/>
        <v>N.M.</v>
      </c>
      <c r="AC77" s="9">
        <v>21491.1</v>
      </c>
      <c r="AE77" s="9">
        <v>0</v>
      </c>
      <c r="AG77" s="9">
        <f t="shared" si="22"/>
        <v>21491.1</v>
      </c>
      <c r="AI77" s="21" t="str">
        <f t="shared" si="23"/>
        <v>N.M.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-422.36</v>
      </c>
      <c r="G78" s="5">
        <v>0</v>
      </c>
      <c r="I78" s="9">
        <f t="shared" si="16"/>
        <v>-422.36</v>
      </c>
      <c r="K78" s="21" t="str">
        <f t="shared" si="17"/>
        <v>N.M.</v>
      </c>
      <c r="M78" s="9">
        <v>-659.24</v>
      </c>
      <c r="O78" s="9">
        <v>0</v>
      </c>
      <c r="Q78" s="9">
        <f t="shared" si="18"/>
        <v>-659.24</v>
      </c>
      <c r="S78" s="21" t="str">
        <f t="shared" si="19"/>
        <v>N.M.</v>
      </c>
      <c r="U78" s="9">
        <v>761.2</v>
      </c>
      <c r="W78" s="9">
        <v>0</v>
      </c>
      <c r="Y78" s="9">
        <f t="shared" si="20"/>
        <v>761.2</v>
      </c>
      <c r="AA78" s="21" t="str">
        <f t="shared" si="21"/>
        <v>N.M.</v>
      </c>
      <c r="AC78" s="9">
        <v>761.2</v>
      </c>
      <c r="AE78" s="9">
        <v>0</v>
      </c>
      <c r="AG78" s="9">
        <f t="shared" si="22"/>
        <v>761.2</v>
      </c>
      <c r="AI78" s="21" t="str">
        <f t="shared" si="23"/>
        <v>N.M.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0</v>
      </c>
      <c r="G79" s="5">
        <v>0</v>
      </c>
      <c r="I79" s="9">
        <f t="shared" si="16"/>
        <v>0</v>
      </c>
      <c r="K79" s="21">
        <f t="shared" si="17"/>
        <v>0</v>
      </c>
      <c r="M79" s="9">
        <v>0</v>
      </c>
      <c r="O79" s="9">
        <v>0</v>
      </c>
      <c r="Q79" s="9">
        <f t="shared" si="18"/>
        <v>0</v>
      </c>
      <c r="S79" s="21">
        <f t="shared" si="19"/>
        <v>0</v>
      </c>
      <c r="U79" s="9">
        <v>108942.75</v>
      </c>
      <c r="W79" s="9">
        <v>0</v>
      </c>
      <c r="Y79" s="9">
        <f t="shared" si="20"/>
        <v>108942.75</v>
      </c>
      <c r="AA79" s="21" t="str">
        <f t="shared" si="21"/>
        <v>N.M.</v>
      </c>
      <c r="AC79" s="9">
        <v>108942.75</v>
      </c>
      <c r="AE79" s="9">
        <v>0</v>
      </c>
      <c r="AG79" s="9">
        <f t="shared" si="22"/>
        <v>108942.75</v>
      </c>
      <c r="AI79" s="21" t="str">
        <f t="shared" si="23"/>
        <v>N.M.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60398.42</v>
      </c>
      <c r="G80" s="5">
        <v>21753.92</v>
      </c>
      <c r="I80" s="9">
        <f t="shared" si="16"/>
        <v>38644.5</v>
      </c>
      <c r="K80" s="21">
        <f t="shared" si="17"/>
        <v>1.7764384533913888</v>
      </c>
      <c r="M80" s="9">
        <v>126002.56</v>
      </c>
      <c r="O80" s="9">
        <v>56424.78</v>
      </c>
      <c r="Q80" s="9">
        <f t="shared" si="18"/>
        <v>69577.78</v>
      </c>
      <c r="S80" s="21">
        <f t="shared" si="19"/>
        <v>1.2331068016570024</v>
      </c>
      <c r="U80" s="9">
        <v>158889.22</v>
      </c>
      <c r="W80" s="9">
        <v>87735.11</v>
      </c>
      <c r="Y80" s="9">
        <f t="shared" si="20"/>
        <v>71154.11</v>
      </c>
      <c r="AA80" s="21">
        <f t="shared" si="21"/>
        <v>0.8110106660833958</v>
      </c>
      <c r="AC80" s="9">
        <v>224408.83</v>
      </c>
      <c r="AE80" s="9">
        <v>264706.61</v>
      </c>
      <c r="AG80" s="9">
        <f t="shared" si="22"/>
        <v>-40297.78</v>
      </c>
      <c r="AI80" s="21">
        <f t="shared" si="23"/>
        <v>-0.15223563929892042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-370817.07</v>
      </c>
      <c r="G81" s="5">
        <v>-186973.97</v>
      </c>
      <c r="I81" s="9">
        <f t="shared" si="16"/>
        <v>-183843.1</v>
      </c>
      <c r="K81" s="21">
        <f t="shared" si="17"/>
        <v>-0.9832550488177579</v>
      </c>
      <c r="M81" s="9">
        <v>-755179.32</v>
      </c>
      <c r="O81" s="9">
        <v>-460609.69</v>
      </c>
      <c r="Q81" s="9">
        <f t="shared" si="18"/>
        <v>-294569.62999999995</v>
      </c>
      <c r="S81" s="21">
        <f t="shared" si="19"/>
        <v>-0.6395211312206652</v>
      </c>
      <c r="U81" s="9">
        <v>-1277924.64</v>
      </c>
      <c r="W81" s="9">
        <v>-990120.07</v>
      </c>
      <c r="Y81" s="9">
        <f t="shared" si="20"/>
        <v>-287804.56999999995</v>
      </c>
      <c r="AA81" s="21">
        <f t="shared" si="21"/>
        <v>-0.2906764328088006</v>
      </c>
      <c r="AC81" s="9">
        <v>-2540797.64</v>
      </c>
      <c r="AE81" s="9">
        <v>-1779950.81</v>
      </c>
      <c r="AG81" s="9">
        <f t="shared" si="22"/>
        <v>-760846.8300000001</v>
      </c>
      <c r="AI81" s="21">
        <f t="shared" si="23"/>
        <v>-0.42745385194099833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26.79</v>
      </c>
      <c r="G82" s="5">
        <v>834.21</v>
      </c>
      <c r="I82" s="9">
        <f t="shared" si="16"/>
        <v>-807.4200000000001</v>
      </c>
      <c r="K82" s="21">
        <f t="shared" si="17"/>
        <v>-0.9678857841550689</v>
      </c>
      <c r="M82" s="9">
        <v>0</v>
      </c>
      <c r="O82" s="9">
        <v>-711.8</v>
      </c>
      <c r="Q82" s="9">
        <f t="shared" si="18"/>
        <v>711.8</v>
      </c>
      <c r="S82" s="21" t="str">
        <f t="shared" si="19"/>
        <v>N.M.</v>
      </c>
      <c r="U82" s="9">
        <v>0</v>
      </c>
      <c r="W82" s="9">
        <v>10734.34</v>
      </c>
      <c r="Y82" s="9">
        <f t="shared" si="20"/>
        <v>-10734.34</v>
      </c>
      <c r="AA82" s="21" t="str">
        <f t="shared" si="21"/>
        <v>N.M.</v>
      </c>
      <c r="AC82" s="9">
        <v>468.03</v>
      </c>
      <c r="AE82" s="9">
        <v>12985.46</v>
      </c>
      <c r="AG82" s="9">
        <f t="shared" si="22"/>
        <v>-12517.429999999998</v>
      </c>
      <c r="AI82" s="21">
        <f t="shared" si="23"/>
        <v>-0.9639573800235032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0</v>
      </c>
      <c r="G83" s="5">
        <v>-408.43</v>
      </c>
      <c r="I83" s="9">
        <f t="shared" si="16"/>
        <v>408.43</v>
      </c>
      <c r="K83" s="21" t="str">
        <f t="shared" si="17"/>
        <v>N.M.</v>
      </c>
      <c r="M83" s="9">
        <v>0</v>
      </c>
      <c r="O83" s="9">
        <v>-889.95</v>
      </c>
      <c r="Q83" s="9">
        <f t="shared" si="18"/>
        <v>889.95</v>
      </c>
      <c r="S83" s="21" t="str">
        <f t="shared" si="19"/>
        <v>N.M.</v>
      </c>
      <c r="U83" s="9">
        <v>0</v>
      </c>
      <c r="W83" s="9">
        <v>-5314.53</v>
      </c>
      <c r="Y83" s="9">
        <f t="shared" si="20"/>
        <v>5314.53</v>
      </c>
      <c r="AA83" s="21" t="str">
        <f t="shared" si="21"/>
        <v>N.M.</v>
      </c>
      <c r="AC83" s="9">
        <v>-309.45</v>
      </c>
      <c r="AE83" s="9">
        <v>-8572.07</v>
      </c>
      <c r="AG83" s="9">
        <f t="shared" si="22"/>
        <v>8262.619999999999</v>
      </c>
      <c r="AI83" s="21">
        <f t="shared" si="23"/>
        <v>0.9639002014682567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593078.62</v>
      </c>
      <c r="G84" s="5">
        <v>198839.44</v>
      </c>
      <c r="I84" s="9">
        <f t="shared" si="16"/>
        <v>394239.18</v>
      </c>
      <c r="K84" s="21">
        <f t="shared" si="17"/>
        <v>1.9827011180478078</v>
      </c>
      <c r="M84" s="9">
        <v>1326900.06</v>
      </c>
      <c r="O84" s="9">
        <v>198839.44</v>
      </c>
      <c r="Q84" s="9">
        <f t="shared" si="18"/>
        <v>1128060.62</v>
      </c>
      <c r="S84" s="21">
        <f t="shared" si="19"/>
        <v>5.6732236823841395</v>
      </c>
      <c r="U84" s="9">
        <v>2396928.74</v>
      </c>
      <c r="W84" s="9">
        <v>198839.44</v>
      </c>
      <c r="Y84" s="9">
        <f t="shared" si="20"/>
        <v>2198089.3000000003</v>
      </c>
      <c r="AA84" s="21" t="str">
        <f t="shared" si="21"/>
        <v>N.M.</v>
      </c>
      <c r="AC84" s="9">
        <v>4485896.42</v>
      </c>
      <c r="AE84" s="9">
        <v>198839.44</v>
      </c>
      <c r="AG84" s="9">
        <f t="shared" si="22"/>
        <v>4287056.9799999995</v>
      </c>
      <c r="AI84" s="21" t="str">
        <f t="shared" si="23"/>
        <v>N.M.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-3207149.58</v>
      </c>
      <c r="G85" s="5">
        <v>-2092442.32</v>
      </c>
      <c r="I85" s="9">
        <f t="shared" si="16"/>
        <v>-1114707.26</v>
      </c>
      <c r="K85" s="21">
        <f t="shared" si="17"/>
        <v>-0.5327302212086783</v>
      </c>
      <c r="M85" s="9">
        <v>-6284950.32</v>
      </c>
      <c r="O85" s="9">
        <v>-2092442.32</v>
      </c>
      <c r="Q85" s="9">
        <f t="shared" si="18"/>
        <v>-4192508</v>
      </c>
      <c r="S85" s="21">
        <f t="shared" si="19"/>
        <v>-2.0036432832232145</v>
      </c>
      <c r="U85" s="9">
        <v>-12659375.95</v>
      </c>
      <c r="W85" s="9">
        <v>-2092442.32</v>
      </c>
      <c r="Y85" s="9">
        <f t="shared" si="20"/>
        <v>-10566933.629999999</v>
      </c>
      <c r="AA85" s="21">
        <f t="shared" si="21"/>
        <v>-5.050047749942277</v>
      </c>
      <c r="AC85" s="9">
        <v>-23019203.67</v>
      </c>
      <c r="AE85" s="9">
        <v>-2092442.32</v>
      </c>
      <c r="AG85" s="9">
        <f t="shared" si="22"/>
        <v>-20926761.35</v>
      </c>
      <c r="AI85" s="21" t="str">
        <f t="shared" si="23"/>
        <v>N.M.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1462071.44</v>
      </c>
      <c r="G86" s="5">
        <v>813497.55</v>
      </c>
      <c r="I86" s="9">
        <f t="shared" si="16"/>
        <v>648573.8899999999</v>
      </c>
      <c r="K86" s="21">
        <f t="shared" si="17"/>
        <v>0.7972659413663875</v>
      </c>
      <c r="M86" s="9">
        <v>2896203.9</v>
      </c>
      <c r="O86" s="9">
        <v>813497.55</v>
      </c>
      <c r="Q86" s="9">
        <f t="shared" si="18"/>
        <v>2082706.3499999999</v>
      </c>
      <c r="S86" s="21">
        <f t="shared" si="19"/>
        <v>2.560187612120036</v>
      </c>
      <c r="U86" s="9">
        <v>6005699.13</v>
      </c>
      <c r="W86" s="9">
        <v>813497.55</v>
      </c>
      <c r="Y86" s="9">
        <f t="shared" si="20"/>
        <v>5192201.58</v>
      </c>
      <c r="AA86" s="21">
        <f t="shared" si="21"/>
        <v>6.382565724998188</v>
      </c>
      <c r="AC86" s="9">
        <v>10601973.17</v>
      </c>
      <c r="AE86" s="9">
        <v>813497.55</v>
      </c>
      <c r="AG86" s="9">
        <f t="shared" si="22"/>
        <v>9788475.62</v>
      </c>
      <c r="AI86" s="21" t="str">
        <f t="shared" si="23"/>
        <v>N.M.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-1410674.43</v>
      </c>
      <c r="G87" s="5">
        <v>-317747.61</v>
      </c>
      <c r="I87" s="9">
        <f t="shared" si="16"/>
        <v>-1092926.8199999998</v>
      </c>
      <c r="K87" s="21">
        <f t="shared" si="17"/>
        <v>-3.4396067369318684</v>
      </c>
      <c r="M87" s="9">
        <v>-3010556.51</v>
      </c>
      <c r="O87" s="9">
        <v>-317747.61</v>
      </c>
      <c r="Q87" s="9">
        <f t="shared" si="18"/>
        <v>-2692808.9</v>
      </c>
      <c r="S87" s="21">
        <f t="shared" si="19"/>
        <v>-8.4746786923118</v>
      </c>
      <c r="U87" s="9">
        <v>-5413121.7</v>
      </c>
      <c r="W87" s="9">
        <v>-317747.61</v>
      </c>
      <c r="Y87" s="9">
        <f t="shared" si="20"/>
        <v>-5095374.09</v>
      </c>
      <c r="AA87" s="21" t="str">
        <f t="shared" si="21"/>
        <v>N.M.</v>
      </c>
      <c r="AC87" s="9">
        <v>-10205271.99</v>
      </c>
      <c r="AE87" s="9">
        <v>-317747.61</v>
      </c>
      <c r="AG87" s="9">
        <f t="shared" si="22"/>
        <v>-9887524.38</v>
      </c>
      <c r="AI87" s="21" t="str">
        <f t="shared" si="23"/>
        <v>N.M.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1534744.2</v>
      </c>
      <c r="G88" s="5">
        <v>0</v>
      </c>
      <c r="I88" s="9">
        <f t="shared" si="16"/>
        <v>1534744.2</v>
      </c>
      <c r="K88" s="21" t="str">
        <f t="shared" si="17"/>
        <v>N.M.</v>
      </c>
      <c r="M88" s="9">
        <v>3312224.99</v>
      </c>
      <c r="O88" s="9">
        <v>0</v>
      </c>
      <c r="Q88" s="9">
        <f t="shared" si="18"/>
        <v>3312224.99</v>
      </c>
      <c r="S88" s="21" t="str">
        <f t="shared" si="19"/>
        <v>N.M.</v>
      </c>
      <c r="U88" s="9">
        <v>6726042.44</v>
      </c>
      <c r="W88" s="9">
        <v>0</v>
      </c>
      <c r="Y88" s="9">
        <f t="shared" si="20"/>
        <v>6726042.44</v>
      </c>
      <c r="AA88" s="21" t="str">
        <f t="shared" si="21"/>
        <v>N.M.</v>
      </c>
      <c r="AC88" s="9">
        <v>13727136.412</v>
      </c>
      <c r="AE88" s="9">
        <v>0</v>
      </c>
      <c r="AG88" s="9">
        <f t="shared" si="22"/>
        <v>13727136.412</v>
      </c>
      <c r="AI88" s="21" t="str">
        <f t="shared" si="23"/>
        <v>N.M.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-473310.33</v>
      </c>
      <c r="G89" s="5">
        <v>0</v>
      </c>
      <c r="I89" s="9">
        <f t="shared" si="16"/>
        <v>-473310.33</v>
      </c>
      <c r="K89" s="21" t="str">
        <f t="shared" si="17"/>
        <v>N.M.</v>
      </c>
      <c r="M89" s="9">
        <v>-1165882.98</v>
      </c>
      <c r="O89" s="9">
        <v>0</v>
      </c>
      <c r="Q89" s="9">
        <f t="shared" si="18"/>
        <v>-1165882.98</v>
      </c>
      <c r="S89" s="21" t="str">
        <f t="shared" si="19"/>
        <v>N.M.</v>
      </c>
      <c r="U89" s="9">
        <v>-2400495.4</v>
      </c>
      <c r="W89" s="9">
        <v>0</v>
      </c>
      <c r="Y89" s="9">
        <f t="shared" si="20"/>
        <v>-2400495.4</v>
      </c>
      <c r="AA89" s="21" t="str">
        <f t="shared" si="21"/>
        <v>N.M.</v>
      </c>
      <c r="AC89" s="9">
        <v>-5082582.012</v>
      </c>
      <c r="AE89" s="9">
        <v>0</v>
      </c>
      <c r="AG89" s="9">
        <f t="shared" si="22"/>
        <v>-5082582.012</v>
      </c>
      <c r="AI89" s="21" t="str">
        <f t="shared" si="23"/>
        <v>N.M.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-90445.06</v>
      </c>
      <c r="G90" s="5">
        <v>0</v>
      </c>
      <c r="I90" s="9">
        <f t="shared" si="16"/>
        <v>-90445.06</v>
      </c>
      <c r="K90" s="21" t="str">
        <f t="shared" si="17"/>
        <v>N.M.</v>
      </c>
      <c r="M90" s="9">
        <v>-208562.27</v>
      </c>
      <c r="O90" s="9">
        <v>0</v>
      </c>
      <c r="Q90" s="9">
        <f t="shared" si="18"/>
        <v>-208562.27</v>
      </c>
      <c r="S90" s="21" t="str">
        <f t="shared" si="19"/>
        <v>N.M.</v>
      </c>
      <c r="U90" s="9">
        <v>-401438.88</v>
      </c>
      <c r="W90" s="9">
        <v>0</v>
      </c>
      <c r="Y90" s="9">
        <f t="shared" si="20"/>
        <v>-401438.88</v>
      </c>
      <c r="AA90" s="21" t="str">
        <f t="shared" si="21"/>
        <v>N.M.</v>
      </c>
      <c r="AC90" s="9">
        <v>-848069.283</v>
      </c>
      <c r="AE90" s="9">
        <v>0</v>
      </c>
      <c r="AG90" s="9">
        <f t="shared" si="22"/>
        <v>-848069.283</v>
      </c>
      <c r="AI90" s="21" t="str">
        <f t="shared" si="23"/>
        <v>N.M.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-158756.99</v>
      </c>
      <c r="G91" s="5">
        <v>0</v>
      </c>
      <c r="I91" s="9">
        <f t="shared" si="16"/>
        <v>-158756.99</v>
      </c>
      <c r="K91" s="21" t="str">
        <f t="shared" si="17"/>
        <v>N.M.</v>
      </c>
      <c r="M91" s="9">
        <v>-169262.12</v>
      </c>
      <c r="O91" s="9">
        <v>0</v>
      </c>
      <c r="Q91" s="9">
        <f t="shared" si="18"/>
        <v>-169262.12</v>
      </c>
      <c r="S91" s="21" t="str">
        <f t="shared" si="19"/>
        <v>N.M.</v>
      </c>
      <c r="U91" s="9">
        <v>-174433.08</v>
      </c>
      <c r="W91" s="9">
        <v>0</v>
      </c>
      <c r="Y91" s="9">
        <f t="shared" si="20"/>
        <v>-174433.08</v>
      </c>
      <c r="AA91" s="21" t="str">
        <f t="shared" si="21"/>
        <v>N.M.</v>
      </c>
      <c r="AC91" s="9">
        <v>-212231.17</v>
      </c>
      <c r="AE91" s="9">
        <v>0</v>
      </c>
      <c r="AG91" s="9">
        <f t="shared" si="22"/>
        <v>-212231.17</v>
      </c>
      <c r="AI91" s="21" t="str">
        <f t="shared" si="23"/>
        <v>N.M.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75212.7</v>
      </c>
      <c r="G92" s="5">
        <v>98613</v>
      </c>
      <c r="I92" s="9">
        <f t="shared" si="16"/>
        <v>-23400.300000000003</v>
      </c>
      <c r="K92" s="21">
        <f t="shared" si="17"/>
        <v>-0.23729427154634788</v>
      </c>
      <c r="M92" s="9">
        <v>327477.42</v>
      </c>
      <c r="O92" s="9">
        <v>347636.18</v>
      </c>
      <c r="Q92" s="9">
        <f t="shared" si="18"/>
        <v>-20158.76000000001</v>
      </c>
      <c r="S92" s="21">
        <f t="shared" si="19"/>
        <v>-0.05798809548534335</v>
      </c>
      <c r="U92" s="9">
        <v>850949.56</v>
      </c>
      <c r="W92" s="9">
        <v>909254.85</v>
      </c>
      <c r="Y92" s="9">
        <f t="shared" si="20"/>
        <v>-58305.28999999992</v>
      </c>
      <c r="AA92" s="21">
        <f t="shared" si="21"/>
        <v>-0.064124255152447</v>
      </c>
      <c r="AC92" s="9">
        <v>1611082.78</v>
      </c>
      <c r="AE92" s="9">
        <v>1807195.73</v>
      </c>
      <c r="AG92" s="9">
        <f t="shared" si="22"/>
        <v>-196112.94999999995</v>
      </c>
      <c r="AI92" s="21">
        <f t="shared" si="23"/>
        <v>-0.10851782501721602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40150.462</v>
      </c>
      <c r="G93" s="5">
        <v>38141.19</v>
      </c>
      <c r="I93" s="9">
        <f t="shared" si="16"/>
        <v>2009.2719999999972</v>
      </c>
      <c r="K93" s="21">
        <f t="shared" si="17"/>
        <v>0.05267984559474933</v>
      </c>
      <c r="M93" s="9">
        <v>140606.912</v>
      </c>
      <c r="O93" s="9">
        <v>123016.681</v>
      </c>
      <c r="Q93" s="9">
        <f t="shared" si="18"/>
        <v>17590.231000000014</v>
      </c>
      <c r="S93" s="21">
        <f t="shared" si="19"/>
        <v>0.14299061604499</v>
      </c>
      <c r="U93" s="9">
        <v>247476.932</v>
      </c>
      <c r="W93" s="9">
        <v>225441.848</v>
      </c>
      <c r="Y93" s="9">
        <f t="shared" si="20"/>
        <v>22035.084000000003</v>
      </c>
      <c r="AA93" s="21">
        <f t="shared" si="21"/>
        <v>0.0977417644305329</v>
      </c>
      <c r="AC93" s="9">
        <v>427714.03599999996</v>
      </c>
      <c r="AE93" s="9">
        <v>339854.336</v>
      </c>
      <c r="AG93" s="9">
        <f t="shared" si="22"/>
        <v>87859.69999999995</v>
      </c>
      <c r="AI93" s="21">
        <f t="shared" si="23"/>
        <v>0.2585216391059961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237602.55</v>
      </c>
      <c r="G94" s="5">
        <v>302495.16</v>
      </c>
      <c r="I94" s="9">
        <f t="shared" si="16"/>
        <v>-64892.609999999986</v>
      </c>
      <c r="K94" s="21">
        <f t="shared" si="17"/>
        <v>-0.21452445718470337</v>
      </c>
      <c r="M94" s="9">
        <v>752569.63</v>
      </c>
      <c r="O94" s="9">
        <v>861072.05</v>
      </c>
      <c r="Q94" s="9">
        <f t="shared" si="18"/>
        <v>-108502.42000000004</v>
      </c>
      <c r="S94" s="21">
        <f t="shared" si="19"/>
        <v>-0.1260085262319222</v>
      </c>
      <c r="U94" s="9">
        <v>1505734.42</v>
      </c>
      <c r="W94" s="9">
        <v>1608900.57</v>
      </c>
      <c r="Y94" s="9">
        <f t="shared" si="20"/>
        <v>-103166.15000000014</v>
      </c>
      <c r="AA94" s="21">
        <f t="shared" si="21"/>
        <v>-0.06412214149442444</v>
      </c>
      <c r="AC94" s="9">
        <v>3091804.28</v>
      </c>
      <c r="AE94" s="9">
        <v>3098184.57</v>
      </c>
      <c r="AG94" s="9">
        <f t="shared" si="22"/>
        <v>-6380.290000000037</v>
      </c>
      <c r="AI94" s="21">
        <f t="shared" si="23"/>
        <v>-0.0020593640746200082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14608.36</v>
      </c>
      <c r="G95" s="5">
        <v>11923.89</v>
      </c>
      <c r="I95" s="9">
        <f t="shared" si="16"/>
        <v>2684.470000000001</v>
      </c>
      <c r="K95" s="21">
        <f t="shared" si="17"/>
        <v>0.22513374410532144</v>
      </c>
      <c r="M95" s="9">
        <v>19208.36</v>
      </c>
      <c r="O95" s="9">
        <v>33320.09</v>
      </c>
      <c r="Q95" s="9">
        <f t="shared" si="18"/>
        <v>-14111.729999999996</v>
      </c>
      <c r="S95" s="21">
        <f t="shared" si="19"/>
        <v>-0.42352016456138014</v>
      </c>
      <c r="U95" s="9">
        <v>38732.25</v>
      </c>
      <c r="W95" s="9">
        <v>51774.29</v>
      </c>
      <c r="Y95" s="9">
        <f t="shared" si="20"/>
        <v>-13042.04</v>
      </c>
      <c r="AA95" s="21">
        <f t="shared" si="21"/>
        <v>-0.25190186094295064</v>
      </c>
      <c r="AC95" s="9">
        <v>82700.03</v>
      </c>
      <c r="AE95" s="9">
        <v>97469.09</v>
      </c>
      <c r="AG95" s="9">
        <f t="shared" si="22"/>
        <v>-14769.059999999998</v>
      </c>
      <c r="AI95" s="21">
        <f t="shared" si="23"/>
        <v>-0.15152557595438715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52158.97</v>
      </c>
      <c r="G96" s="5">
        <v>39948.52</v>
      </c>
      <c r="I96" s="9">
        <f t="shared" si="16"/>
        <v>12210.450000000004</v>
      </c>
      <c r="K96" s="21">
        <f t="shared" si="17"/>
        <v>0.30565462750559985</v>
      </c>
      <c r="M96" s="9">
        <v>160044.89</v>
      </c>
      <c r="O96" s="9">
        <v>148039.08</v>
      </c>
      <c r="Q96" s="9">
        <f t="shared" si="18"/>
        <v>12005.810000000027</v>
      </c>
      <c r="S96" s="21">
        <f t="shared" si="19"/>
        <v>0.08109892333835111</v>
      </c>
      <c r="U96" s="9">
        <v>547871.14</v>
      </c>
      <c r="W96" s="9">
        <v>570963.46</v>
      </c>
      <c r="Y96" s="9">
        <f t="shared" si="20"/>
        <v>-23092.31999999995</v>
      </c>
      <c r="AA96" s="21">
        <f t="shared" si="21"/>
        <v>-0.04044447958193323</v>
      </c>
      <c r="AC96" s="9">
        <v>980161.75</v>
      </c>
      <c r="AE96" s="9">
        <v>1034842.89</v>
      </c>
      <c r="AG96" s="9">
        <f t="shared" si="22"/>
        <v>-54681.140000000014</v>
      </c>
      <c r="AI96" s="21">
        <f t="shared" si="23"/>
        <v>-0.052840040288627786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23622.76</v>
      </c>
      <c r="G97" s="5">
        <v>-4570.35</v>
      </c>
      <c r="I97" s="9">
        <f t="shared" si="16"/>
        <v>28193.11</v>
      </c>
      <c r="K97" s="21">
        <f t="shared" si="17"/>
        <v>6.168698239740938</v>
      </c>
      <c r="M97" s="9">
        <v>23225.64</v>
      </c>
      <c r="O97" s="9">
        <v>8033.65</v>
      </c>
      <c r="Q97" s="9">
        <f t="shared" si="18"/>
        <v>15191.99</v>
      </c>
      <c r="S97" s="21">
        <f t="shared" si="19"/>
        <v>1.8910445438872743</v>
      </c>
      <c r="U97" s="9">
        <v>23225.64</v>
      </c>
      <c r="W97" s="9">
        <v>8033.65</v>
      </c>
      <c r="Y97" s="9">
        <f t="shared" si="20"/>
        <v>15191.99</v>
      </c>
      <c r="AA97" s="21">
        <f t="shared" si="21"/>
        <v>1.8910445438872743</v>
      </c>
      <c r="AC97" s="9">
        <v>14680.77</v>
      </c>
      <c r="AE97" s="9">
        <v>21331.72</v>
      </c>
      <c r="AG97" s="9">
        <f t="shared" si="22"/>
        <v>-6650.950000000001</v>
      </c>
      <c r="AI97" s="21">
        <f t="shared" si="23"/>
        <v>-0.31178686013129747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4440</v>
      </c>
      <c r="G98" s="5">
        <v>5112</v>
      </c>
      <c r="I98" s="9">
        <f t="shared" si="16"/>
        <v>-672</v>
      </c>
      <c r="K98" s="21">
        <f t="shared" si="17"/>
        <v>-0.13145539906103287</v>
      </c>
      <c r="M98" s="9">
        <v>15348</v>
      </c>
      <c r="O98" s="9">
        <v>18936</v>
      </c>
      <c r="Q98" s="9">
        <f t="shared" si="18"/>
        <v>-3588</v>
      </c>
      <c r="S98" s="21">
        <f t="shared" si="19"/>
        <v>-0.18948035487959441</v>
      </c>
      <c r="U98" s="9">
        <v>37884</v>
      </c>
      <c r="W98" s="9">
        <v>43308</v>
      </c>
      <c r="Y98" s="9">
        <f t="shared" si="20"/>
        <v>-5424</v>
      </c>
      <c r="AA98" s="21">
        <f t="shared" si="21"/>
        <v>-0.12524244943197563</v>
      </c>
      <c r="AC98" s="9">
        <v>65292</v>
      </c>
      <c r="AE98" s="9">
        <v>-45185.43</v>
      </c>
      <c r="AG98" s="9">
        <f t="shared" si="22"/>
        <v>110477.43</v>
      </c>
      <c r="AI98" s="21">
        <f t="shared" si="23"/>
        <v>2.444979056301998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-3905.86</v>
      </c>
      <c r="G99" s="5">
        <v>23292.84</v>
      </c>
      <c r="I99" s="9">
        <f t="shared" si="16"/>
        <v>-27198.7</v>
      </c>
      <c r="K99" s="21">
        <f t="shared" si="17"/>
        <v>-1.1676850053492833</v>
      </c>
      <c r="M99" s="9">
        <v>103554.74</v>
      </c>
      <c r="O99" s="9">
        <v>32104.06</v>
      </c>
      <c r="Q99" s="9">
        <f t="shared" si="18"/>
        <v>71450.68000000001</v>
      </c>
      <c r="S99" s="21">
        <f t="shared" si="19"/>
        <v>2.225596388743355</v>
      </c>
      <c r="U99" s="9">
        <v>217640.23</v>
      </c>
      <c r="W99" s="9">
        <v>117479.99</v>
      </c>
      <c r="Y99" s="9">
        <f t="shared" si="20"/>
        <v>100160.24</v>
      </c>
      <c r="AA99" s="21">
        <f t="shared" si="21"/>
        <v>0.8525727657961156</v>
      </c>
      <c r="AC99" s="9">
        <v>529996.75</v>
      </c>
      <c r="AE99" s="9">
        <v>773168.12</v>
      </c>
      <c r="AG99" s="9">
        <f t="shared" si="22"/>
        <v>-243171.37</v>
      </c>
      <c r="AI99" s="21">
        <f t="shared" si="23"/>
        <v>-0.3145129289603922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9.06</v>
      </c>
      <c r="G100" s="5">
        <v>0</v>
      </c>
      <c r="I100" s="9">
        <f t="shared" si="16"/>
        <v>9.06</v>
      </c>
      <c r="K100" s="21" t="str">
        <f t="shared" si="17"/>
        <v>N.M.</v>
      </c>
      <c r="M100" s="9">
        <v>6.28</v>
      </c>
      <c r="O100" s="9">
        <v>-1.6</v>
      </c>
      <c r="Q100" s="9">
        <f t="shared" si="18"/>
        <v>7.880000000000001</v>
      </c>
      <c r="S100" s="21">
        <f t="shared" si="19"/>
        <v>4.925</v>
      </c>
      <c r="U100" s="9">
        <v>5.89</v>
      </c>
      <c r="W100" s="9">
        <v>-1.6</v>
      </c>
      <c r="Y100" s="9">
        <f t="shared" si="20"/>
        <v>7.49</v>
      </c>
      <c r="AA100" s="21">
        <f t="shared" si="21"/>
        <v>4.6812499999999995</v>
      </c>
      <c r="AC100" s="9">
        <v>5.36</v>
      </c>
      <c r="AE100" s="9">
        <v>1671.56</v>
      </c>
      <c r="AG100" s="9">
        <f t="shared" si="22"/>
        <v>-1666.2</v>
      </c>
      <c r="AI100" s="21">
        <f t="shared" si="23"/>
        <v>-0.9967934145349255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-281.31</v>
      </c>
      <c r="G101" s="5">
        <v>-14243.41</v>
      </c>
      <c r="I101" s="9">
        <f t="shared" si="16"/>
        <v>13962.1</v>
      </c>
      <c r="K101" s="21">
        <f t="shared" si="17"/>
        <v>0.9802498137735276</v>
      </c>
      <c r="M101" s="9">
        <v>530.85</v>
      </c>
      <c r="O101" s="9">
        <v>-65617.97</v>
      </c>
      <c r="Q101" s="9">
        <f t="shared" si="18"/>
        <v>66148.82</v>
      </c>
      <c r="S101" s="21">
        <f t="shared" si="19"/>
        <v>1.0080900094897787</v>
      </c>
      <c r="U101" s="9">
        <v>15968.93</v>
      </c>
      <c r="W101" s="9">
        <v>-82658.44</v>
      </c>
      <c r="Y101" s="9">
        <f t="shared" si="20"/>
        <v>98627.37</v>
      </c>
      <c r="AA101" s="21">
        <f t="shared" si="21"/>
        <v>1.1931917660192957</v>
      </c>
      <c r="AC101" s="9">
        <v>-28948.983</v>
      </c>
      <c r="AE101" s="9">
        <v>-98340.763</v>
      </c>
      <c r="AG101" s="9">
        <f t="shared" si="22"/>
        <v>69391.78</v>
      </c>
      <c r="AI101" s="21">
        <f t="shared" si="23"/>
        <v>0.7056258044286273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13349.6</v>
      </c>
      <c r="G102" s="5">
        <v>-53165.89</v>
      </c>
      <c r="I102" s="9">
        <f t="shared" si="16"/>
        <v>66515.49</v>
      </c>
      <c r="K102" s="21">
        <f t="shared" si="17"/>
        <v>1.251093323181461</v>
      </c>
      <c r="M102" s="9">
        <v>-47170.35</v>
      </c>
      <c r="O102" s="9">
        <v>-225734.52</v>
      </c>
      <c r="Q102" s="9">
        <f t="shared" si="18"/>
        <v>178564.16999999998</v>
      </c>
      <c r="S102" s="21">
        <f t="shared" si="19"/>
        <v>0.7910361693904857</v>
      </c>
      <c r="U102" s="9">
        <v>40487.34</v>
      </c>
      <c r="W102" s="9">
        <v>-605041.59</v>
      </c>
      <c r="Y102" s="9">
        <f t="shared" si="20"/>
        <v>645528.9299999999</v>
      </c>
      <c r="AA102" s="21">
        <f t="shared" si="21"/>
        <v>1.0669166230374345</v>
      </c>
      <c r="AC102" s="9">
        <v>-298654.34</v>
      </c>
      <c r="AE102" s="9">
        <v>-590107.64</v>
      </c>
      <c r="AG102" s="9">
        <f t="shared" si="22"/>
        <v>291453.3</v>
      </c>
      <c r="AI102" s="21">
        <f t="shared" si="23"/>
        <v>0.493898536883881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0</v>
      </c>
      <c r="G103" s="5">
        <v>331148.22</v>
      </c>
      <c r="I103" s="9">
        <f t="shared" si="16"/>
        <v>-331148.22</v>
      </c>
      <c r="K103" s="21" t="str">
        <f t="shared" si="17"/>
        <v>N.M.</v>
      </c>
      <c r="M103" s="9">
        <v>0</v>
      </c>
      <c r="O103" s="9">
        <v>1054044.89</v>
      </c>
      <c r="Q103" s="9">
        <f t="shared" si="18"/>
        <v>-1054044.89</v>
      </c>
      <c r="S103" s="21" t="str">
        <f t="shared" si="19"/>
        <v>N.M.</v>
      </c>
      <c r="U103" s="9">
        <v>0</v>
      </c>
      <c r="W103" s="9">
        <v>2088798.78</v>
      </c>
      <c r="Y103" s="9">
        <f t="shared" si="20"/>
        <v>-2088798.78</v>
      </c>
      <c r="AA103" s="21" t="str">
        <f t="shared" si="21"/>
        <v>N.M.</v>
      </c>
      <c r="AC103" s="9">
        <v>-2088122.8</v>
      </c>
      <c r="AE103" s="9">
        <v>4229015.55</v>
      </c>
      <c r="AG103" s="9">
        <f t="shared" si="22"/>
        <v>-6317138.35</v>
      </c>
      <c r="AI103" s="21">
        <f t="shared" si="23"/>
        <v>-1.4937609652440271</v>
      </c>
    </row>
    <row r="104" spans="1:35" ht="12.75" outlineLevel="1">
      <c r="A104" s="1" t="s">
        <v>377</v>
      </c>
      <c r="B104" s="16" t="s">
        <v>378</v>
      </c>
      <c r="C104" s="1" t="s">
        <v>379</v>
      </c>
      <c r="E104" s="5">
        <v>0</v>
      </c>
      <c r="G104" s="5">
        <v>65606.56</v>
      </c>
      <c r="I104" s="9">
        <f t="shared" si="16"/>
        <v>-65606.56</v>
      </c>
      <c r="K104" s="21" t="str">
        <f t="shared" si="17"/>
        <v>N.M.</v>
      </c>
      <c r="M104" s="9">
        <v>0</v>
      </c>
      <c r="O104" s="9">
        <v>186485.59</v>
      </c>
      <c r="Q104" s="9">
        <f t="shared" si="18"/>
        <v>-186485.59</v>
      </c>
      <c r="S104" s="21" t="str">
        <f t="shared" si="19"/>
        <v>N.M.</v>
      </c>
      <c r="U104" s="9">
        <v>0</v>
      </c>
      <c r="W104" s="9">
        <v>379251.11</v>
      </c>
      <c r="Y104" s="9">
        <f t="shared" si="20"/>
        <v>-379251.11</v>
      </c>
      <c r="AA104" s="21" t="str">
        <f t="shared" si="21"/>
        <v>N.M.</v>
      </c>
      <c r="AC104" s="9">
        <v>-379251.11</v>
      </c>
      <c r="AE104" s="9">
        <v>726531.8</v>
      </c>
      <c r="AG104" s="9">
        <f t="shared" si="22"/>
        <v>-1105782.9100000001</v>
      </c>
      <c r="AI104" s="21">
        <f t="shared" si="23"/>
        <v>-1.5220020789179498</v>
      </c>
    </row>
    <row r="105" spans="1:35" ht="12.75" outlineLevel="1">
      <c r="A105" s="1" t="s">
        <v>380</v>
      </c>
      <c r="B105" s="16" t="s">
        <v>381</v>
      </c>
      <c r="C105" s="1" t="s">
        <v>382</v>
      </c>
      <c r="E105" s="5">
        <v>0</v>
      </c>
      <c r="G105" s="5">
        <v>11797.77</v>
      </c>
      <c r="I105" s="9">
        <f t="shared" si="16"/>
        <v>-11797.77</v>
      </c>
      <c r="K105" s="21" t="str">
        <f t="shared" si="17"/>
        <v>N.M.</v>
      </c>
      <c r="M105" s="9">
        <v>0</v>
      </c>
      <c r="O105" s="9">
        <v>41578.35</v>
      </c>
      <c r="Q105" s="9">
        <f t="shared" si="18"/>
        <v>-41578.35</v>
      </c>
      <c r="S105" s="21" t="str">
        <f t="shared" si="19"/>
        <v>N.M.</v>
      </c>
      <c r="U105" s="9">
        <v>0</v>
      </c>
      <c r="W105" s="9">
        <v>82708.04</v>
      </c>
      <c r="Y105" s="9">
        <f t="shared" si="20"/>
        <v>-82708.04</v>
      </c>
      <c r="AA105" s="21" t="str">
        <f t="shared" si="21"/>
        <v>N.M.</v>
      </c>
      <c r="AC105" s="9">
        <v>-82728.94</v>
      </c>
      <c r="AE105" s="9">
        <v>177738</v>
      </c>
      <c r="AG105" s="9">
        <f t="shared" si="22"/>
        <v>-260466.94</v>
      </c>
      <c r="AI105" s="21">
        <f t="shared" si="23"/>
        <v>-1.465454432929368</v>
      </c>
    </row>
    <row r="106" spans="1:35" ht="12.75" outlineLevel="1">
      <c r="A106" s="1" t="s">
        <v>383</v>
      </c>
      <c r="B106" s="16" t="s">
        <v>384</v>
      </c>
      <c r="C106" s="1" t="s">
        <v>385</v>
      </c>
      <c r="E106" s="5">
        <v>0</v>
      </c>
      <c r="G106" s="5">
        <v>0</v>
      </c>
      <c r="I106" s="9">
        <f aca="true" t="shared" si="24" ref="I106:I117">+E106-G106</f>
        <v>0</v>
      </c>
      <c r="K106" s="21">
        <f aca="true" t="shared" si="25" ref="K106:K117">IF(G106&lt;0,IF(I106=0,0,IF(OR(G106=0,E106=0),"N.M.",IF(ABS(I106/G106)&gt;=10,"N.M.",I106/(-G106)))),IF(I106=0,0,IF(OR(G106=0,E106=0),"N.M.",IF(ABS(I106/G106)&gt;=10,"N.M.",I106/G106))))</f>
        <v>0</v>
      </c>
      <c r="M106" s="9">
        <v>0</v>
      </c>
      <c r="O106" s="9">
        <v>1497.6</v>
      </c>
      <c r="Q106" s="9">
        <f aca="true" t="shared" si="26" ref="Q106:Q117">+M106-O106</f>
        <v>-1497.6</v>
      </c>
      <c r="S106" s="21" t="str">
        <f aca="true" t="shared" si="27" ref="S106:S117">IF(O106&lt;0,IF(Q106=0,0,IF(OR(O106=0,M106=0),"N.M.",IF(ABS(Q106/O106)&gt;=10,"N.M.",Q106/(-O106)))),IF(Q106=0,0,IF(OR(O106=0,M106=0),"N.M.",IF(ABS(Q106/O106)&gt;=10,"N.M.",Q106/O106))))</f>
        <v>N.M.</v>
      </c>
      <c r="U106" s="9">
        <v>0</v>
      </c>
      <c r="W106" s="9">
        <v>3679.7</v>
      </c>
      <c r="Y106" s="9">
        <f aca="true" t="shared" si="28" ref="Y106:Y117">+U106-W106</f>
        <v>-3679.7</v>
      </c>
      <c r="AA106" s="21" t="str">
        <f aca="true" t="shared" si="29" ref="AA106:AA117">IF(W106&lt;0,IF(Y106=0,0,IF(OR(W106=0,U106=0),"N.M.",IF(ABS(Y106/W106)&gt;=10,"N.M.",Y106/(-W106)))),IF(Y106=0,0,IF(OR(W106=0,U106=0),"N.M.",IF(ABS(Y106/W106)&gt;=10,"N.M.",Y106/W106))))</f>
        <v>N.M.</v>
      </c>
      <c r="AC106" s="9">
        <v>0</v>
      </c>
      <c r="AE106" s="9">
        <v>8064.4</v>
      </c>
      <c r="AG106" s="9">
        <f aca="true" t="shared" si="30" ref="AG106:AG117">+AC106-AE106</f>
        <v>-8064.4</v>
      </c>
      <c r="AI106" s="21" t="str">
        <f aca="true" t="shared" si="31" ref="AI106:AI117">IF(AE106&lt;0,IF(AG106=0,0,IF(OR(AE106=0,AC106=0),"N.M.",IF(ABS(AG106/AE106)&gt;=10,"N.M.",AG106/(-AE106)))),IF(AG106=0,0,IF(OR(AE106=0,AC106=0),"N.M.",IF(ABS(AG106/AE106)&gt;=10,"N.M.",AG106/AE106))))</f>
        <v>N.M.</v>
      </c>
    </row>
    <row r="107" spans="1:35" ht="12.75" outlineLevel="1">
      <c r="A107" s="1" t="s">
        <v>386</v>
      </c>
      <c r="B107" s="16" t="s">
        <v>387</v>
      </c>
      <c r="C107" s="1" t="s">
        <v>388</v>
      </c>
      <c r="E107" s="5">
        <v>0</v>
      </c>
      <c r="G107" s="5">
        <v>0</v>
      </c>
      <c r="I107" s="9">
        <f t="shared" si="24"/>
        <v>0</v>
      </c>
      <c r="K107" s="21">
        <f t="shared" si="25"/>
        <v>0</v>
      </c>
      <c r="M107" s="9">
        <v>0</v>
      </c>
      <c r="O107" s="9">
        <v>0</v>
      </c>
      <c r="Q107" s="9">
        <f t="shared" si="26"/>
        <v>0</v>
      </c>
      <c r="S107" s="21">
        <f t="shared" si="27"/>
        <v>0</v>
      </c>
      <c r="U107" s="9">
        <v>0</v>
      </c>
      <c r="W107" s="9">
        <v>0</v>
      </c>
      <c r="Y107" s="9">
        <f t="shared" si="28"/>
        <v>0</v>
      </c>
      <c r="AA107" s="21">
        <f t="shared" si="29"/>
        <v>0</v>
      </c>
      <c r="AC107" s="9">
        <v>-409216.25</v>
      </c>
      <c r="AE107" s="9">
        <v>-1161707.4</v>
      </c>
      <c r="AG107" s="9">
        <f t="shared" si="30"/>
        <v>752491.1499999999</v>
      </c>
      <c r="AI107" s="21">
        <f t="shared" si="31"/>
        <v>0.6477458523549045</v>
      </c>
    </row>
    <row r="108" spans="1:35" ht="12.75" outlineLevel="1">
      <c r="A108" s="1" t="s">
        <v>389</v>
      </c>
      <c r="B108" s="16" t="s">
        <v>390</v>
      </c>
      <c r="C108" s="1" t="s">
        <v>391</v>
      </c>
      <c r="E108" s="5">
        <v>0</v>
      </c>
      <c r="G108" s="5">
        <v>1497.45</v>
      </c>
      <c r="I108" s="9">
        <f t="shared" si="24"/>
        <v>-1497.45</v>
      </c>
      <c r="K108" s="21" t="str">
        <f t="shared" si="25"/>
        <v>N.M.</v>
      </c>
      <c r="M108" s="9">
        <v>0</v>
      </c>
      <c r="O108" s="9">
        <v>21396.28</v>
      </c>
      <c r="Q108" s="9">
        <f t="shared" si="26"/>
        <v>-21396.28</v>
      </c>
      <c r="S108" s="21" t="str">
        <f t="shared" si="27"/>
        <v>N.M.</v>
      </c>
      <c r="U108" s="9">
        <v>0</v>
      </c>
      <c r="W108" s="9">
        <v>41464.99</v>
      </c>
      <c r="Y108" s="9">
        <f t="shared" si="28"/>
        <v>-41464.99</v>
      </c>
      <c r="AA108" s="21" t="str">
        <f t="shared" si="29"/>
        <v>N.M.</v>
      </c>
      <c r="AC108" s="9">
        <v>-41464.99</v>
      </c>
      <c r="AE108" s="9">
        <v>70240.91</v>
      </c>
      <c r="AG108" s="9">
        <f t="shared" si="30"/>
        <v>-111705.9</v>
      </c>
      <c r="AI108" s="21">
        <f t="shared" si="31"/>
        <v>-1.5903253531311026</v>
      </c>
    </row>
    <row r="109" spans="1:35" ht="12.75" outlineLevel="1">
      <c r="A109" s="1" t="s">
        <v>392</v>
      </c>
      <c r="B109" s="16" t="s">
        <v>393</v>
      </c>
      <c r="C109" s="1" t="s">
        <v>394</v>
      </c>
      <c r="E109" s="5">
        <v>0</v>
      </c>
      <c r="G109" s="5">
        <v>1299.05</v>
      </c>
      <c r="I109" s="9">
        <f t="shared" si="24"/>
        <v>-1299.05</v>
      </c>
      <c r="K109" s="21" t="str">
        <f t="shared" si="25"/>
        <v>N.M.</v>
      </c>
      <c r="M109" s="9">
        <v>0</v>
      </c>
      <c r="O109" s="9">
        <v>3927.53</v>
      </c>
      <c r="Q109" s="9">
        <f t="shared" si="26"/>
        <v>-3927.53</v>
      </c>
      <c r="S109" s="21" t="str">
        <f t="shared" si="27"/>
        <v>N.M.</v>
      </c>
      <c r="U109" s="9">
        <v>0</v>
      </c>
      <c r="W109" s="9">
        <v>7814.13</v>
      </c>
      <c r="Y109" s="9">
        <f t="shared" si="28"/>
        <v>-7814.13</v>
      </c>
      <c r="AA109" s="21" t="str">
        <f t="shared" si="29"/>
        <v>N.M.</v>
      </c>
      <c r="AC109" s="9">
        <v>-7814.13</v>
      </c>
      <c r="AE109" s="9">
        <v>16711.96</v>
      </c>
      <c r="AG109" s="9">
        <f t="shared" si="30"/>
        <v>-24526.09</v>
      </c>
      <c r="AI109" s="21">
        <f t="shared" si="31"/>
        <v>-1.4675771124392352</v>
      </c>
    </row>
    <row r="110" spans="1:35" ht="12.75" outlineLevel="1">
      <c r="A110" s="1" t="s">
        <v>395</v>
      </c>
      <c r="B110" s="16" t="s">
        <v>396</v>
      </c>
      <c r="C110" s="1" t="s">
        <v>397</v>
      </c>
      <c r="E110" s="5">
        <v>0</v>
      </c>
      <c r="G110" s="5">
        <v>0</v>
      </c>
      <c r="I110" s="9">
        <f t="shared" si="24"/>
        <v>0</v>
      </c>
      <c r="K110" s="21">
        <f t="shared" si="25"/>
        <v>0</v>
      </c>
      <c r="M110" s="9">
        <v>0</v>
      </c>
      <c r="O110" s="9">
        <v>0</v>
      </c>
      <c r="Q110" s="9">
        <f t="shared" si="26"/>
        <v>0</v>
      </c>
      <c r="S110" s="21">
        <f t="shared" si="27"/>
        <v>0</v>
      </c>
      <c r="U110" s="9">
        <v>0</v>
      </c>
      <c r="W110" s="9">
        <v>0</v>
      </c>
      <c r="Y110" s="9">
        <f t="shared" si="28"/>
        <v>0</v>
      </c>
      <c r="AA110" s="21">
        <f t="shared" si="29"/>
        <v>0</v>
      </c>
      <c r="AC110" s="9">
        <v>0</v>
      </c>
      <c r="AE110" s="9">
        <v>355.59</v>
      </c>
      <c r="AG110" s="9">
        <f t="shared" si="30"/>
        <v>-355.59</v>
      </c>
      <c r="AI110" s="21" t="str">
        <f t="shared" si="31"/>
        <v>N.M.</v>
      </c>
    </row>
    <row r="111" spans="1:35" ht="12.75" outlineLevel="1">
      <c r="A111" s="1" t="s">
        <v>398</v>
      </c>
      <c r="B111" s="16" t="s">
        <v>399</v>
      </c>
      <c r="C111" s="1" t="s">
        <v>400</v>
      </c>
      <c r="E111" s="5">
        <v>0</v>
      </c>
      <c r="G111" s="5">
        <v>-5990.4</v>
      </c>
      <c r="I111" s="9">
        <f t="shared" si="24"/>
        <v>5990.4</v>
      </c>
      <c r="K111" s="21" t="str">
        <f t="shared" si="25"/>
        <v>N.M.</v>
      </c>
      <c r="M111" s="9">
        <v>0</v>
      </c>
      <c r="O111" s="9">
        <v>0</v>
      </c>
      <c r="Q111" s="9">
        <f t="shared" si="26"/>
        <v>0</v>
      </c>
      <c r="S111" s="21">
        <f t="shared" si="27"/>
        <v>0</v>
      </c>
      <c r="U111" s="9">
        <v>0</v>
      </c>
      <c r="W111" s="9">
        <v>0</v>
      </c>
      <c r="Y111" s="9">
        <f t="shared" si="28"/>
        <v>0</v>
      </c>
      <c r="AA111" s="21">
        <f t="shared" si="29"/>
        <v>0</v>
      </c>
      <c r="AC111" s="9">
        <v>0</v>
      </c>
      <c r="AE111" s="9">
        <v>0</v>
      </c>
      <c r="AG111" s="9">
        <f t="shared" si="30"/>
        <v>0</v>
      </c>
      <c r="AI111" s="21">
        <f t="shared" si="31"/>
        <v>0</v>
      </c>
    </row>
    <row r="112" spans="1:35" ht="12.75" outlineLevel="1">
      <c r="A112" s="1" t="s">
        <v>401</v>
      </c>
      <c r="B112" s="16" t="s">
        <v>402</v>
      </c>
      <c r="C112" s="1" t="s">
        <v>403</v>
      </c>
      <c r="E112" s="5">
        <v>-22.91</v>
      </c>
      <c r="G112" s="5">
        <v>0</v>
      </c>
      <c r="I112" s="9">
        <f t="shared" si="24"/>
        <v>-22.91</v>
      </c>
      <c r="K112" s="21" t="str">
        <f t="shared" si="25"/>
        <v>N.M.</v>
      </c>
      <c r="M112" s="9">
        <v>-35.75</v>
      </c>
      <c r="O112" s="9">
        <v>0</v>
      </c>
      <c r="Q112" s="9">
        <f t="shared" si="26"/>
        <v>-35.75</v>
      </c>
      <c r="S112" s="21" t="str">
        <f t="shared" si="27"/>
        <v>N.M.</v>
      </c>
      <c r="U112" s="9">
        <v>46.8</v>
      </c>
      <c r="W112" s="9">
        <v>0</v>
      </c>
      <c r="Y112" s="9">
        <f t="shared" si="28"/>
        <v>46.8</v>
      </c>
      <c r="AA112" s="21" t="str">
        <f t="shared" si="29"/>
        <v>N.M.</v>
      </c>
      <c r="AC112" s="9">
        <v>46.8</v>
      </c>
      <c r="AE112" s="9">
        <v>0</v>
      </c>
      <c r="AG112" s="9">
        <f t="shared" si="30"/>
        <v>46.8</v>
      </c>
      <c r="AI112" s="21" t="str">
        <f t="shared" si="31"/>
        <v>N.M.</v>
      </c>
    </row>
    <row r="113" spans="1:35" ht="12.75" outlineLevel="1">
      <c r="A113" s="1" t="s">
        <v>404</v>
      </c>
      <c r="B113" s="16" t="s">
        <v>405</v>
      </c>
      <c r="C113" s="1" t="s">
        <v>406</v>
      </c>
      <c r="E113" s="5">
        <v>1340.81</v>
      </c>
      <c r="G113" s="5">
        <v>0</v>
      </c>
      <c r="I113" s="9">
        <f t="shared" si="24"/>
        <v>1340.81</v>
      </c>
      <c r="K113" s="21" t="str">
        <f t="shared" si="25"/>
        <v>N.M.</v>
      </c>
      <c r="M113" s="9">
        <v>4851.04</v>
      </c>
      <c r="O113" s="9">
        <v>0</v>
      </c>
      <c r="Q113" s="9">
        <f t="shared" si="26"/>
        <v>4851.04</v>
      </c>
      <c r="S113" s="21" t="str">
        <f t="shared" si="27"/>
        <v>N.M.</v>
      </c>
      <c r="U113" s="9">
        <v>8158.01</v>
      </c>
      <c r="W113" s="9">
        <v>0</v>
      </c>
      <c r="Y113" s="9">
        <f t="shared" si="28"/>
        <v>8158.01</v>
      </c>
      <c r="AA113" s="21" t="str">
        <f t="shared" si="29"/>
        <v>N.M.</v>
      </c>
      <c r="AC113" s="9">
        <v>23940.48</v>
      </c>
      <c r="AE113" s="9">
        <v>0</v>
      </c>
      <c r="AG113" s="9">
        <f t="shared" si="30"/>
        <v>23940.48</v>
      </c>
      <c r="AI113" s="21" t="str">
        <f t="shared" si="31"/>
        <v>N.M.</v>
      </c>
    </row>
    <row r="114" spans="1:35" ht="12.75" outlineLevel="1">
      <c r="A114" s="1" t="s">
        <v>407</v>
      </c>
      <c r="B114" s="16" t="s">
        <v>408</v>
      </c>
      <c r="C114" s="1" t="s">
        <v>391</v>
      </c>
      <c r="E114" s="5">
        <v>6957.89</v>
      </c>
      <c r="G114" s="5">
        <v>0</v>
      </c>
      <c r="I114" s="9">
        <f t="shared" si="24"/>
        <v>6957.89</v>
      </c>
      <c r="K114" s="21" t="str">
        <f t="shared" si="25"/>
        <v>N.M.</v>
      </c>
      <c r="M114" s="9">
        <v>19667.4</v>
      </c>
      <c r="O114" s="9">
        <v>0</v>
      </c>
      <c r="Q114" s="9">
        <f t="shared" si="26"/>
        <v>19667.4</v>
      </c>
      <c r="S114" s="21" t="str">
        <f t="shared" si="27"/>
        <v>N.M.</v>
      </c>
      <c r="U114" s="9">
        <v>39525.05</v>
      </c>
      <c r="W114" s="9">
        <v>0</v>
      </c>
      <c r="Y114" s="9">
        <f t="shared" si="28"/>
        <v>39525.05</v>
      </c>
      <c r="AA114" s="21" t="str">
        <f t="shared" si="29"/>
        <v>N.M.</v>
      </c>
      <c r="AC114" s="9">
        <v>121611</v>
      </c>
      <c r="AE114" s="9">
        <v>0</v>
      </c>
      <c r="AG114" s="9">
        <f t="shared" si="30"/>
        <v>121611</v>
      </c>
      <c r="AI114" s="21" t="str">
        <f t="shared" si="31"/>
        <v>N.M.</v>
      </c>
    </row>
    <row r="115" spans="1:35" ht="12.75" outlineLevel="1">
      <c r="A115" s="1" t="s">
        <v>409</v>
      </c>
      <c r="B115" s="16" t="s">
        <v>410</v>
      </c>
      <c r="C115" s="1" t="s">
        <v>411</v>
      </c>
      <c r="E115" s="5">
        <v>98375.45</v>
      </c>
      <c r="G115" s="5">
        <v>0</v>
      </c>
      <c r="I115" s="9">
        <f t="shared" si="24"/>
        <v>98375.45</v>
      </c>
      <c r="K115" s="21" t="str">
        <f t="shared" si="25"/>
        <v>N.M.</v>
      </c>
      <c r="M115" s="9">
        <v>298893.67</v>
      </c>
      <c r="O115" s="9">
        <v>0</v>
      </c>
      <c r="Q115" s="9">
        <f t="shared" si="26"/>
        <v>298893.67</v>
      </c>
      <c r="S115" s="21" t="str">
        <f t="shared" si="27"/>
        <v>N.M.</v>
      </c>
      <c r="U115" s="9">
        <v>585592.75</v>
      </c>
      <c r="W115" s="9">
        <v>0</v>
      </c>
      <c r="Y115" s="9">
        <f t="shared" si="28"/>
        <v>585592.75</v>
      </c>
      <c r="AA115" s="21" t="str">
        <f t="shared" si="29"/>
        <v>N.M.</v>
      </c>
      <c r="AC115" s="9">
        <v>1575223.98</v>
      </c>
      <c r="AE115" s="9">
        <v>0</v>
      </c>
      <c r="AG115" s="9">
        <f t="shared" si="30"/>
        <v>1575223.98</v>
      </c>
      <c r="AI115" s="21" t="str">
        <f t="shared" si="31"/>
        <v>N.M.</v>
      </c>
    </row>
    <row r="116" spans="1:35" ht="12.75" outlineLevel="1">
      <c r="A116" s="1" t="s">
        <v>412</v>
      </c>
      <c r="B116" s="16" t="s">
        <v>413</v>
      </c>
      <c r="C116" s="1" t="s">
        <v>414</v>
      </c>
      <c r="E116" s="5">
        <v>20102.71</v>
      </c>
      <c r="G116" s="5">
        <v>0</v>
      </c>
      <c r="I116" s="9">
        <f t="shared" si="24"/>
        <v>20102.71</v>
      </c>
      <c r="K116" s="21" t="str">
        <f t="shared" si="25"/>
        <v>N.M.</v>
      </c>
      <c r="M116" s="9">
        <v>52551.47</v>
      </c>
      <c r="O116" s="9">
        <v>0</v>
      </c>
      <c r="Q116" s="9">
        <f t="shared" si="26"/>
        <v>52551.47</v>
      </c>
      <c r="S116" s="21" t="str">
        <f t="shared" si="27"/>
        <v>N.M.</v>
      </c>
      <c r="U116" s="9">
        <v>106241.49</v>
      </c>
      <c r="W116" s="9">
        <v>0</v>
      </c>
      <c r="Y116" s="9">
        <f t="shared" si="28"/>
        <v>106241.49</v>
      </c>
      <c r="AA116" s="21" t="str">
        <f t="shared" si="29"/>
        <v>N.M.</v>
      </c>
      <c r="AC116" s="9">
        <v>298858.7</v>
      </c>
      <c r="AE116" s="9">
        <v>0</v>
      </c>
      <c r="AG116" s="9">
        <f t="shared" si="30"/>
        <v>298858.7</v>
      </c>
      <c r="AI116" s="21" t="str">
        <f t="shared" si="31"/>
        <v>N.M.</v>
      </c>
    </row>
    <row r="117" spans="1:35" ht="12.75" outlineLevel="1">
      <c r="A117" s="1" t="s">
        <v>415</v>
      </c>
      <c r="B117" s="16" t="s">
        <v>416</v>
      </c>
      <c r="C117" s="1" t="s">
        <v>417</v>
      </c>
      <c r="E117" s="5">
        <v>293001.47</v>
      </c>
      <c r="G117" s="5">
        <v>0</v>
      </c>
      <c r="I117" s="9">
        <f t="shared" si="24"/>
        <v>293001.47</v>
      </c>
      <c r="K117" s="21" t="str">
        <f t="shared" si="25"/>
        <v>N.M.</v>
      </c>
      <c r="M117" s="9">
        <v>894599.47</v>
      </c>
      <c r="O117" s="9">
        <v>0</v>
      </c>
      <c r="Q117" s="9">
        <f t="shared" si="26"/>
        <v>894599.47</v>
      </c>
      <c r="S117" s="21" t="str">
        <f t="shared" si="27"/>
        <v>N.M.</v>
      </c>
      <c r="U117" s="9">
        <v>1764262.39</v>
      </c>
      <c r="W117" s="9">
        <v>0</v>
      </c>
      <c r="Y117" s="9">
        <f t="shared" si="28"/>
        <v>1764262.39</v>
      </c>
      <c r="AA117" s="21" t="str">
        <f t="shared" si="29"/>
        <v>N.M.</v>
      </c>
      <c r="AC117" s="9">
        <v>5723410.140000001</v>
      </c>
      <c r="AE117" s="9">
        <v>0</v>
      </c>
      <c r="AG117" s="9">
        <f t="shared" si="30"/>
        <v>5723410.140000001</v>
      </c>
      <c r="AI117" s="21" t="str">
        <f t="shared" si="31"/>
        <v>N.M.</v>
      </c>
    </row>
    <row r="118" spans="1:68" s="17" customFormat="1" ht="12.75">
      <c r="A118" s="17" t="s">
        <v>88</v>
      </c>
      <c r="B118" s="98"/>
      <c r="C118" s="17" t="s">
        <v>89</v>
      </c>
      <c r="D118" s="18"/>
      <c r="E118" s="18">
        <v>55820397.74199999</v>
      </c>
      <c r="F118" s="99"/>
      <c r="G118" s="99">
        <v>43082287.599999994</v>
      </c>
      <c r="H118" s="100"/>
      <c r="I118" s="18">
        <f aca="true" t="shared" si="32" ref="I118:I127">+E118-G118</f>
        <v>12738110.141999997</v>
      </c>
      <c r="J118" s="37" t="str">
        <f>IF((+E118-G118)=(I118),"  ",$AO$515)</f>
        <v>  </v>
      </c>
      <c r="K118" s="40">
        <f aca="true" t="shared" si="33" ref="K118:K127">IF(G118&lt;0,IF(I118=0,0,IF(OR(G118=0,E118=0),"N.M.",IF(ABS(I118/G118)&gt;=10,"N.M.",I118/(-G118)))),IF(I118=0,0,IF(OR(G118=0,E118=0),"N.M.",IF(ABS(I118/G118)&gt;=10,"N.M.",I118/G118))))</f>
        <v>0.2956693075415986</v>
      </c>
      <c r="L118" s="39"/>
      <c r="M118" s="8">
        <v>140271407.222</v>
      </c>
      <c r="N118" s="18"/>
      <c r="O118" s="8">
        <v>124815203.08100002</v>
      </c>
      <c r="P118" s="18"/>
      <c r="Q118" s="18">
        <f aca="true" t="shared" si="34" ref="Q118:Q127">+M118-O118</f>
        <v>15456204.140999988</v>
      </c>
      <c r="R118" s="37" t="str">
        <f>IF((+M118-O118)=(Q118),"  ",$AO$515)</f>
        <v>  </v>
      </c>
      <c r="S118" s="40">
        <f aca="true" t="shared" si="35" ref="S118:S127">IF(O118&lt;0,IF(Q118=0,0,IF(OR(O118=0,M118=0),"N.M.",IF(ABS(Q118/O118)&gt;=10,"N.M.",Q118/(-O118)))),IF(Q118=0,0,IF(OR(O118=0,M118=0),"N.M.",IF(ABS(Q118/O118)&gt;=10,"N.M.",Q118/O118))))</f>
        <v>0.12383270434587633</v>
      </c>
      <c r="T118" s="39"/>
      <c r="U118" s="18">
        <v>297538772.51199996</v>
      </c>
      <c r="V118" s="18"/>
      <c r="W118" s="18">
        <v>268655840.11800003</v>
      </c>
      <c r="X118" s="18"/>
      <c r="Y118" s="18">
        <f aca="true" t="shared" si="36" ref="Y118:Y127">+U118-W118</f>
        <v>28882932.393999934</v>
      </c>
      <c r="Z118" s="37" t="str">
        <f>IF((+U118-W118)=(Y118),"  ",$AO$515)</f>
        <v>  </v>
      </c>
      <c r="AA118" s="40">
        <f aca="true" t="shared" si="37" ref="AA118:AA127">IF(W118&lt;0,IF(Y118=0,0,IF(OR(W118=0,U118=0),"N.M.",IF(ABS(Y118/W118)&gt;=10,"N.M.",Y118/(-W118)))),IF(Y118=0,0,IF(OR(W118=0,U118=0),"N.M.",IF(ABS(Y118/W118)&gt;=10,"N.M.",Y118/W118))))</f>
        <v>0.10750904347105897</v>
      </c>
      <c r="AB118" s="39"/>
      <c r="AC118" s="18">
        <v>579180451.933</v>
      </c>
      <c r="AD118" s="18"/>
      <c r="AE118" s="18">
        <v>538759682.6930001</v>
      </c>
      <c r="AF118" s="18"/>
      <c r="AG118" s="18">
        <f aca="true" t="shared" si="38" ref="AG118:AG127">+AC118-AE118</f>
        <v>40420769.23999989</v>
      </c>
      <c r="AH118" s="37" t="str">
        <f>IF((+AC118-AE118)=(AG118),"  ",$AO$515)</f>
        <v>  </v>
      </c>
      <c r="AI118" s="40">
        <f aca="true" t="shared" si="39" ref="AI118:AI127">IF(AE118&lt;0,IF(AG118=0,0,IF(OR(AE118=0,AC118=0),"N.M.",IF(ABS(AG118/AE118)&gt;=10,"N.M.",AG118/(-AE118)))),IF(AG118=0,0,IF(OR(AE118=0,AC118=0),"N.M.",IF(ABS(AG118/AE118)&gt;=10,"N.M.",AG118/AE118))))</f>
        <v>0.07502560146660556</v>
      </c>
      <c r="AJ118" s="39"/>
      <c r="AK118" s="99"/>
      <c r="AL118" s="101"/>
      <c r="AM118" s="100"/>
      <c r="AN118" s="101"/>
      <c r="AO118" s="100"/>
      <c r="AP118" s="100"/>
      <c r="AQ118" s="102"/>
      <c r="AR118" s="100"/>
      <c r="AS118" s="99"/>
      <c r="AT118" s="99"/>
      <c r="AU118" s="99"/>
      <c r="AV118" s="99"/>
      <c r="AW118" s="100"/>
      <c r="AX118" s="100"/>
      <c r="AY118" s="102"/>
      <c r="AZ118" s="100"/>
      <c r="BA118" s="99"/>
      <c r="BB118" s="99"/>
      <c r="BC118" s="100"/>
      <c r="BD118" s="100"/>
      <c r="BE118" s="102"/>
      <c r="BF118" s="103"/>
      <c r="BG118" s="18"/>
      <c r="BH118" s="104"/>
      <c r="BI118" s="18"/>
      <c r="BJ118" s="104"/>
      <c r="BK118" s="18"/>
      <c r="BL118" s="104"/>
      <c r="BM118" s="18"/>
      <c r="BN118" s="104"/>
      <c r="BO118" s="104"/>
      <c r="BP118" s="104"/>
    </row>
    <row r="119" spans="1:35" ht="12.75" outlineLevel="1">
      <c r="A119" s="1" t="s">
        <v>418</v>
      </c>
      <c r="B119" s="16" t="s">
        <v>419</v>
      </c>
      <c r="C119" s="1" t="s">
        <v>1092</v>
      </c>
      <c r="E119" s="5">
        <v>316120.22</v>
      </c>
      <c r="G119" s="5">
        <v>68465.01</v>
      </c>
      <c r="I119" s="9">
        <f t="shared" si="32"/>
        <v>247655.20999999996</v>
      </c>
      <c r="K119" s="21">
        <f t="shared" si="33"/>
        <v>3.617252228547107</v>
      </c>
      <c r="M119" s="9">
        <v>787356.92</v>
      </c>
      <c r="O119" s="9">
        <v>245490.24</v>
      </c>
      <c r="Q119" s="9">
        <f t="shared" si="34"/>
        <v>541866.68</v>
      </c>
      <c r="S119" s="21">
        <f t="shared" si="35"/>
        <v>2.2072840044475908</v>
      </c>
      <c r="U119" s="9">
        <v>1208873.36</v>
      </c>
      <c r="W119" s="9">
        <v>500732.44</v>
      </c>
      <c r="Y119" s="9">
        <f t="shared" si="36"/>
        <v>708140.9200000002</v>
      </c>
      <c r="AA119" s="21">
        <f t="shared" si="37"/>
        <v>1.414210191774274</v>
      </c>
      <c r="AC119" s="9">
        <v>1854689.42</v>
      </c>
      <c r="AE119" s="9">
        <v>1006861.77</v>
      </c>
      <c r="AG119" s="9">
        <f t="shared" si="38"/>
        <v>847827.6499999999</v>
      </c>
      <c r="AI119" s="21">
        <f t="shared" si="39"/>
        <v>0.8420496986393673</v>
      </c>
    </row>
    <row r="120" spans="1:35" ht="12.75" outlineLevel="1">
      <c r="A120" s="1" t="s">
        <v>420</v>
      </c>
      <c r="B120" s="16" t="s">
        <v>421</v>
      </c>
      <c r="C120" s="1" t="s">
        <v>1093</v>
      </c>
      <c r="E120" s="5">
        <v>214085.26</v>
      </c>
      <c r="G120" s="5">
        <v>188828.05</v>
      </c>
      <c r="I120" s="9">
        <f t="shared" si="32"/>
        <v>25257.21000000002</v>
      </c>
      <c r="K120" s="21">
        <f t="shared" si="33"/>
        <v>0.1337577229654176</v>
      </c>
      <c r="M120" s="9">
        <v>776704.47</v>
      </c>
      <c r="O120" s="9">
        <v>661934.82</v>
      </c>
      <c r="Q120" s="9">
        <f t="shared" si="34"/>
        <v>114769.65000000002</v>
      </c>
      <c r="S120" s="21">
        <f t="shared" si="35"/>
        <v>0.17338512272250617</v>
      </c>
      <c r="U120" s="9">
        <v>1387891.02</v>
      </c>
      <c r="W120" s="9">
        <v>1491652.74</v>
      </c>
      <c r="Y120" s="9">
        <f t="shared" si="36"/>
        <v>-103761.71999999997</v>
      </c>
      <c r="AA120" s="21">
        <f t="shared" si="37"/>
        <v>-0.0695615790576029</v>
      </c>
      <c r="AC120" s="9">
        <v>2487884.03</v>
      </c>
      <c r="AE120" s="9">
        <v>3046450.5</v>
      </c>
      <c r="AG120" s="9">
        <f t="shared" si="38"/>
        <v>-558566.4700000002</v>
      </c>
      <c r="AI120" s="21">
        <f t="shared" si="39"/>
        <v>-0.18334992477310896</v>
      </c>
    </row>
    <row r="121" spans="1:35" ht="12.75" outlineLevel="1">
      <c r="A121" s="1" t="s">
        <v>422</v>
      </c>
      <c r="B121" s="16" t="s">
        <v>423</v>
      </c>
      <c r="C121" s="1" t="s">
        <v>1094</v>
      </c>
      <c r="E121" s="5">
        <v>0</v>
      </c>
      <c r="G121" s="5">
        <v>0</v>
      </c>
      <c r="I121" s="9">
        <f t="shared" si="32"/>
        <v>0</v>
      </c>
      <c r="K121" s="21">
        <f t="shared" si="33"/>
        <v>0</v>
      </c>
      <c r="M121" s="9">
        <v>0</v>
      </c>
      <c r="O121" s="9">
        <v>0</v>
      </c>
      <c r="Q121" s="9">
        <f t="shared" si="34"/>
        <v>0</v>
      </c>
      <c r="S121" s="21">
        <f t="shared" si="35"/>
        <v>0</v>
      </c>
      <c r="U121" s="9">
        <v>0</v>
      </c>
      <c r="W121" s="9">
        <v>0</v>
      </c>
      <c r="Y121" s="9">
        <f t="shared" si="36"/>
        <v>0</v>
      </c>
      <c r="AA121" s="21">
        <f t="shared" si="37"/>
        <v>0</v>
      </c>
      <c r="AC121" s="9">
        <v>0</v>
      </c>
      <c r="AE121" s="9">
        <v>13708.38</v>
      </c>
      <c r="AG121" s="9">
        <f t="shared" si="38"/>
        <v>-13708.38</v>
      </c>
      <c r="AI121" s="21" t="str">
        <f t="shared" si="39"/>
        <v>N.M.</v>
      </c>
    </row>
    <row r="122" spans="1:35" ht="12.75" outlineLevel="1">
      <c r="A122" s="1" t="s">
        <v>424</v>
      </c>
      <c r="B122" s="16" t="s">
        <v>425</v>
      </c>
      <c r="C122" s="1" t="s">
        <v>1095</v>
      </c>
      <c r="E122" s="5">
        <v>4019507</v>
      </c>
      <c r="G122" s="5">
        <v>5031118</v>
      </c>
      <c r="I122" s="9">
        <f t="shared" si="32"/>
        <v>-1011611</v>
      </c>
      <c r="K122" s="21">
        <f t="shared" si="33"/>
        <v>-0.20107081567158633</v>
      </c>
      <c r="M122" s="9">
        <v>13378776.01</v>
      </c>
      <c r="O122" s="9">
        <v>11141225</v>
      </c>
      <c r="Q122" s="9">
        <f t="shared" si="34"/>
        <v>2237551.01</v>
      </c>
      <c r="S122" s="21">
        <f t="shared" si="35"/>
        <v>0.20083527709026608</v>
      </c>
      <c r="U122" s="9">
        <v>29424583.01</v>
      </c>
      <c r="W122" s="9">
        <v>22017818</v>
      </c>
      <c r="Y122" s="9">
        <f t="shared" si="36"/>
        <v>7406765.010000002</v>
      </c>
      <c r="AA122" s="21">
        <f t="shared" si="37"/>
        <v>0.33639868446546345</v>
      </c>
      <c r="AC122" s="9">
        <v>63181071.72</v>
      </c>
      <c r="AE122" s="9">
        <v>52259334.510000005</v>
      </c>
      <c r="AG122" s="9">
        <f t="shared" si="38"/>
        <v>10921737.209999993</v>
      </c>
      <c r="AI122" s="21">
        <f t="shared" si="39"/>
        <v>0.20899112689447052</v>
      </c>
    </row>
    <row r="123" spans="1:35" ht="12.75" outlineLevel="1">
      <c r="A123" s="1" t="s">
        <v>426</v>
      </c>
      <c r="B123" s="16" t="s">
        <v>427</v>
      </c>
      <c r="C123" s="1" t="s">
        <v>1096</v>
      </c>
      <c r="E123" s="5">
        <v>21241.6</v>
      </c>
      <c r="G123" s="5">
        <v>25147.37</v>
      </c>
      <c r="I123" s="9">
        <f t="shared" si="32"/>
        <v>-3905.7700000000004</v>
      </c>
      <c r="K123" s="21">
        <f t="shared" si="33"/>
        <v>-0.15531524767798782</v>
      </c>
      <c r="M123" s="9">
        <v>63724.8</v>
      </c>
      <c r="O123" s="9">
        <v>75442.11</v>
      </c>
      <c r="Q123" s="9">
        <f t="shared" si="34"/>
        <v>-11717.309999999998</v>
      </c>
      <c r="S123" s="21">
        <f t="shared" si="35"/>
        <v>-0.15531524767798777</v>
      </c>
      <c r="U123" s="9">
        <v>127449.6</v>
      </c>
      <c r="W123" s="9">
        <v>150884.22</v>
      </c>
      <c r="Y123" s="9">
        <f t="shared" si="36"/>
        <v>-23434.619999999995</v>
      </c>
      <c r="AA123" s="21">
        <f t="shared" si="37"/>
        <v>-0.15531524767798777</v>
      </c>
      <c r="AC123" s="9">
        <v>278333.82</v>
      </c>
      <c r="AE123" s="9">
        <v>282511.86</v>
      </c>
      <c r="AG123" s="9">
        <f t="shared" si="38"/>
        <v>-4178.039999999979</v>
      </c>
      <c r="AI123" s="21">
        <f t="shared" si="39"/>
        <v>-0.01478890125179162</v>
      </c>
    </row>
    <row r="124" spans="1:68" s="17" customFormat="1" ht="12.75">
      <c r="A124" s="17" t="s">
        <v>90</v>
      </c>
      <c r="B124" s="98"/>
      <c r="C124" s="17" t="s">
        <v>1097</v>
      </c>
      <c r="D124" s="18"/>
      <c r="E124" s="18">
        <v>4570954.08</v>
      </c>
      <c r="F124" s="18"/>
      <c r="G124" s="18">
        <v>5313558.43</v>
      </c>
      <c r="H124" s="18"/>
      <c r="I124" s="18">
        <f t="shared" si="32"/>
        <v>-742604.3499999996</v>
      </c>
      <c r="J124" s="37" t="str">
        <f>IF((+E124-G124)=(I124),"  ",$AO$515)</f>
        <v>  </v>
      </c>
      <c r="K124" s="40">
        <f t="shared" si="33"/>
        <v>-0.1397565040044172</v>
      </c>
      <c r="L124" s="39"/>
      <c r="M124" s="8">
        <v>15006562.200000001</v>
      </c>
      <c r="N124" s="18"/>
      <c r="O124" s="8">
        <v>12124092.17</v>
      </c>
      <c r="P124" s="18"/>
      <c r="Q124" s="18">
        <f t="shared" si="34"/>
        <v>2882470.030000001</v>
      </c>
      <c r="R124" s="37" t="str">
        <f>IF((+M124-O124)=(Q124),"  ",$AO$515)</f>
        <v>  </v>
      </c>
      <c r="S124" s="40">
        <f t="shared" si="35"/>
        <v>0.2377472877624949</v>
      </c>
      <c r="T124" s="39"/>
      <c r="U124" s="18">
        <v>32148796.990000002</v>
      </c>
      <c r="V124" s="18"/>
      <c r="W124" s="18">
        <v>24161087.4</v>
      </c>
      <c r="X124" s="18"/>
      <c r="Y124" s="18">
        <f t="shared" si="36"/>
        <v>7987709.590000004</v>
      </c>
      <c r="Z124" s="37" t="str">
        <f>IF((+U124-W124)=(Y124),"  ",$AO$515)</f>
        <v>  </v>
      </c>
      <c r="AA124" s="40">
        <f t="shared" si="37"/>
        <v>0.3306022389538645</v>
      </c>
      <c r="AB124" s="39"/>
      <c r="AC124" s="18">
        <v>67801978.99</v>
      </c>
      <c r="AD124" s="18"/>
      <c r="AE124" s="18">
        <v>56608867.02</v>
      </c>
      <c r="AF124" s="18"/>
      <c r="AG124" s="18">
        <f t="shared" si="38"/>
        <v>11193111.969999991</v>
      </c>
      <c r="AH124" s="37" t="str">
        <f>IF((+AC124-AE124)=(AG124),"  ",$AO$515)</f>
        <v>  </v>
      </c>
      <c r="AI124" s="40">
        <f t="shared" si="39"/>
        <v>0.19772718584962046</v>
      </c>
      <c r="AJ124" s="39"/>
      <c r="AK124" s="18"/>
      <c r="AL124" s="18"/>
      <c r="AM124" s="18"/>
      <c r="AN124" s="18"/>
      <c r="AO124" s="18"/>
      <c r="AP124" s="85"/>
      <c r="AQ124" s="117"/>
      <c r="AR124" s="39"/>
      <c r="AS124" s="18"/>
      <c r="AT124" s="18"/>
      <c r="AU124" s="18"/>
      <c r="AV124" s="18"/>
      <c r="AW124" s="18"/>
      <c r="AX124" s="85"/>
      <c r="AY124" s="117"/>
      <c r="AZ124" s="39"/>
      <c r="BA124" s="18"/>
      <c r="BB124" s="18"/>
      <c r="BC124" s="18"/>
      <c r="BD124" s="85"/>
      <c r="BE124" s="117"/>
      <c r="BF124" s="39"/>
      <c r="BG124" s="18"/>
      <c r="BH124" s="104"/>
      <c r="BI124" s="18"/>
      <c r="BJ124" s="104"/>
      <c r="BK124" s="18"/>
      <c r="BL124" s="104"/>
      <c r="BM124" s="18"/>
      <c r="BN124" s="104"/>
      <c r="BO124" s="104"/>
      <c r="BP124" s="104"/>
    </row>
    <row r="125" spans="1:68" s="17" customFormat="1" ht="12.75">
      <c r="A125" s="17" t="s">
        <v>91</v>
      </c>
      <c r="B125" s="98"/>
      <c r="C125" s="17" t="s">
        <v>1098</v>
      </c>
      <c r="D125" s="18"/>
      <c r="E125" s="18">
        <v>60391351.822</v>
      </c>
      <c r="F125" s="18"/>
      <c r="G125" s="18">
        <v>48395846.03</v>
      </c>
      <c r="H125" s="18"/>
      <c r="I125" s="18">
        <f t="shared" si="32"/>
        <v>11995505.791999996</v>
      </c>
      <c r="J125" s="37" t="str">
        <f>IF((+E125-G125)=(I125),"  ",$AO$515)</f>
        <v>  </v>
      </c>
      <c r="K125" s="40">
        <f t="shared" si="33"/>
        <v>0.24786230174722282</v>
      </c>
      <c r="L125" s="39"/>
      <c r="M125" s="8">
        <v>155277969.422</v>
      </c>
      <c r="N125" s="18"/>
      <c r="O125" s="8">
        <v>136939295.25100002</v>
      </c>
      <c r="P125" s="18"/>
      <c r="Q125" s="18">
        <f t="shared" si="34"/>
        <v>18338674.170999974</v>
      </c>
      <c r="R125" s="37" t="str">
        <f>IF((+M125-O125)=(Q125),"  ",$AO$515)</f>
        <v>  </v>
      </c>
      <c r="S125" s="40">
        <f t="shared" si="35"/>
        <v>0.13391827479020163</v>
      </c>
      <c r="T125" s="39"/>
      <c r="U125" s="18">
        <v>329687569.502</v>
      </c>
      <c r="V125" s="18"/>
      <c r="W125" s="18">
        <v>292816927.51799995</v>
      </c>
      <c r="X125" s="18"/>
      <c r="Y125" s="18">
        <f t="shared" si="36"/>
        <v>36870641.98400003</v>
      </c>
      <c r="Z125" s="37" t="str">
        <f>IF((+U125-W125)=(Y125),"  ",$AO$515)</f>
        <v>  </v>
      </c>
      <c r="AA125" s="40">
        <f t="shared" si="37"/>
        <v>0.1259170441289926</v>
      </c>
      <c r="AB125" s="39"/>
      <c r="AC125" s="18">
        <v>646982430.923</v>
      </c>
      <c r="AD125" s="18"/>
      <c r="AE125" s="18">
        <v>595368549.7130002</v>
      </c>
      <c r="AF125" s="18"/>
      <c r="AG125" s="18">
        <f t="shared" si="38"/>
        <v>51613881.2099998</v>
      </c>
      <c r="AH125" s="37" t="str">
        <f>IF((+AC125-AE125)=(AG125),"  ",$AO$515)</f>
        <v>  </v>
      </c>
      <c r="AI125" s="40">
        <f t="shared" si="39"/>
        <v>0.08669232063883872</v>
      </c>
      <c r="AJ125" s="39"/>
      <c r="AK125" s="18"/>
      <c r="AL125" s="18"/>
      <c r="AM125" s="18"/>
      <c r="AN125" s="18"/>
      <c r="AO125" s="18"/>
      <c r="AP125" s="85"/>
      <c r="AQ125" s="117"/>
      <c r="AR125" s="39"/>
      <c r="AS125" s="18"/>
      <c r="AT125" s="18"/>
      <c r="AU125" s="18"/>
      <c r="AV125" s="18"/>
      <c r="AW125" s="18"/>
      <c r="AX125" s="85"/>
      <c r="AY125" s="117"/>
      <c r="AZ125" s="39"/>
      <c r="BA125" s="18"/>
      <c r="BB125" s="18"/>
      <c r="BC125" s="18"/>
      <c r="BD125" s="85"/>
      <c r="BE125" s="117"/>
      <c r="BF125" s="39"/>
      <c r="BG125" s="18"/>
      <c r="BH125" s="104"/>
      <c r="BI125" s="18"/>
      <c r="BJ125" s="104"/>
      <c r="BK125" s="18"/>
      <c r="BL125" s="104"/>
      <c r="BM125" s="18"/>
      <c r="BN125" s="104"/>
      <c r="BO125" s="104"/>
      <c r="BP125" s="104"/>
    </row>
    <row r="126" spans="1:68" s="90" customFormat="1" ht="12.75">
      <c r="A126" s="90" t="s">
        <v>27</v>
      </c>
      <c r="B126" s="91"/>
      <c r="C126" s="77" t="s">
        <v>1099</v>
      </c>
      <c r="D126" s="105"/>
      <c r="E126" s="105">
        <v>0</v>
      </c>
      <c r="F126" s="105"/>
      <c r="G126" s="105">
        <v>0</v>
      </c>
      <c r="H126" s="105"/>
      <c r="I126" s="9">
        <f t="shared" si="32"/>
        <v>0</v>
      </c>
      <c r="J126" s="37" t="str">
        <f>IF((+E126-G126)=(I126),"  ",$AO$515)</f>
        <v>  </v>
      </c>
      <c r="K126" s="38">
        <f t="shared" si="33"/>
        <v>0</v>
      </c>
      <c r="L126" s="39"/>
      <c r="M126" s="5">
        <v>0</v>
      </c>
      <c r="N126" s="9"/>
      <c r="O126" s="5">
        <v>0</v>
      </c>
      <c r="P126" s="9"/>
      <c r="Q126" s="9">
        <f t="shared" si="34"/>
        <v>0</v>
      </c>
      <c r="R126" s="37" t="str">
        <f>IF((+M126-O126)=(Q126),"  ",$AO$515)</f>
        <v>  </v>
      </c>
      <c r="S126" s="38">
        <f t="shared" si="35"/>
        <v>0</v>
      </c>
      <c r="T126" s="39"/>
      <c r="U126" s="9">
        <v>0</v>
      </c>
      <c r="V126" s="9"/>
      <c r="W126" s="9">
        <v>0</v>
      </c>
      <c r="X126" s="9"/>
      <c r="Y126" s="9">
        <f t="shared" si="36"/>
        <v>0</v>
      </c>
      <c r="Z126" s="37" t="str">
        <f>IF((+U126-W126)=(Y126),"  ",$AO$515)</f>
        <v>  </v>
      </c>
      <c r="AA126" s="38">
        <f t="shared" si="37"/>
        <v>0</v>
      </c>
      <c r="AB126" s="39"/>
      <c r="AC126" s="9">
        <v>0</v>
      </c>
      <c r="AD126" s="9"/>
      <c r="AE126" s="9">
        <v>0</v>
      </c>
      <c r="AF126" s="9"/>
      <c r="AG126" s="9">
        <f t="shared" si="38"/>
        <v>0</v>
      </c>
      <c r="AH126" s="37" t="str">
        <f>IF((+AC126-AE126)=(AG126),"  ",$AO$515)</f>
        <v>  </v>
      </c>
      <c r="AI126" s="38">
        <f t="shared" si="39"/>
        <v>0</v>
      </c>
      <c r="AJ126" s="39"/>
      <c r="AK126" s="105"/>
      <c r="AL126" s="105"/>
      <c r="AM126" s="105"/>
      <c r="AN126" s="105"/>
      <c r="AO126" s="105"/>
      <c r="AP126" s="106"/>
      <c r="AQ126" s="107"/>
      <c r="AR126" s="108"/>
      <c r="AS126" s="105"/>
      <c r="AT126" s="105"/>
      <c r="AU126" s="105"/>
      <c r="AV126" s="105"/>
      <c r="AW126" s="105"/>
      <c r="AX126" s="106"/>
      <c r="AY126" s="107"/>
      <c r="AZ126" s="108"/>
      <c r="BA126" s="105"/>
      <c r="BB126" s="105"/>
      <c r="BC126" s="105"/>
      <c r="BD126" s="106"/>
      <c r="BE126" s="107"/>
      <c r="BF126" s="108"/>
      <c r="BG126" s="105"/>
      <c r="BH126" s="109"/>
      <c r="BI126" s="105"/>
      <c r="BJ126" s="109"/>
      <c r="BK126" s="105"/>
      <c r="BL126" s="109"/>
      <c r="BM126" s="105"/>
      <c r="BN126" s="97"/>
      <c r="BO126" s="97"/>
      <c r="BP126" s="97"/>
    </row>
    <row r="127" spans="1:68" s="77" customFormat="1" ht="12.75">
      <c r="A127" s="77" t="s">
        <v>28</v>
      </c>
      <c r="B127" s="110"/>
      <c r="C127" s="77" t="s">
        <v>29</v>
      </c>
      <c r="D127" s="105"/>
      <c r="E127" s="105">
        <v>60391351.822</v>
      </c>
      <c r="F127" s="105"/>
      <c r="G127" s="105">
        <v>48395846.03</v>
      </c>
      <c r="H127" s="105"/>
      <c r="I127" s="9">
        <f t="shared" si="32"/>
        <v>11995505.791999996</v>
      </c>
      <c r="J127" s="37" t="str">
        <f>IF((+E127-G127)=(I127),"  ",$AO$515)</f>
        <v>  </v>
      </c>
      <c r="K127" s="38">
        <f t="shared" si="33"/>
        <v>0.24786230174722282</v>
      </c>
      <c r="L127" s="39"/>
      <c r="M127" s="5">
        <v>155277969.422</v>
      </c>
      <c r="N127" s="9"/>
      <c r="O127" s="5">
        <v>136939295.25100002</v>
      </c>
      <c r="P127" s="9"/>
      <c r="Q127" s="9">
        <f t="shared" si="34"/>
        <v>18338674.170999974</v>
      </c>
      <c r="R127" s="37" t="str">
        <f>IF((+M127-O127)=(Q127),"  ",$AO$515)</f>
        <v>  </v>
      </c>
      <c r="S127" s="38">
        <f t="shared" si="35"/>
        <v>0.13391827479020163</v>
      </c>
      <c r="T127" s="39"/>
      <c r="U127" s="9">
        <v>329687569.502</v>
      </c>
      <c r="V127" s="9"/>
      <c r="W127" s="9">
        <v>292816927.51799995</v>
      </c>
      <c r="X127" s="9"/>
      <c r="Y127" s="9">
        <f t="shared" si="36"/>
        <v>36870641.98400003</v>
      </c>
      <c r="Z127" s="37" t="str">
        <f>IF((+U127-W127)=(Y127),"  ",$AO$515)</f>
        <v>  </v>
      </c>
      <c r="AA127" s="38">
        <f t="shared" si="37"/>
        <v>0.1259170441289926</v>
      </c>
      <c r="AB127" s="39"/>
      <c r="AC127" s="9">
        <v>646982430.923</v>
      </c>
      <c r="AD127" s="9"/>
      <c r="AE127" s="9">
        <v>595368549.7130002</v>
      </c>
      <c r="AF127" s="9"/>
      <c r="AG127" s="9">
        <f t="shared" si="38"/>
        <v>51613881.2099998</v>
      </c>
      <c r="AH127" s="37" t="str">
        <f>IF((+AC127-AE127)=(AG127),"  ",$AO$515)</f>
        <v>  </v>
      </c>
      <c r="AI127" s="38">
        <f t="shared" si="39"/>
        <v>0.08669232063883872</v>
      </c>
      <c r="AJ127" s="39"/>
      <c r="AK127" s="105"/>
      <c r="AL127" s="105"/>
      <c r="AM127" s="105"/>
      <c r="AN127" s="105"/>
      <c r="AO127" s="105"/>
      <c r="AP127" s="106"/>
      <c r="AQ127" s="107"/>
      <c r="AR127" s="108"/>
      <c r="AS127" s="105"/>
      <c r="AT127" s="105"/>
      <c r="AU127" s="105"/>
      <c r="AV127" s="105"/>
      <c r="AW127" s="105"/>
      <c r="AX127" s="106"/>
      <c r="AY127" s="107"/>
      <c r="AZ127" s="108"/>
      <c r="BA127" s="105"/>
      <c r="BB127" s="105"/>
      <c r="BC127" s="105"/>
      <c r="BD127" s="106"/>
      <c r="BE127" s="107"/>
      <c r="BF127" s="108"/>
      <c r="BG127" s="105"/>
      <c r="BH127" s="109"/>
      <c r="BI127" s="105"/>
      <c r="BJ127" s="109"/>
      <c r="BK127" s="105"/>
      <c r="BL127" s="109"/>
      <c r="BM127" s="105"/>
      <c r="BN127" s="109"/>
      <c r="BO127" s="109"/>
      <c r="BP127" s="109"/>
    </row>
    <row r="128" spans="2:68" s="90" customFormat="1" ht="12.75">
      <c r="B128" s="91"/>
      <c r="D128" s="71"/>
      <c r="E128" s="41" t="str">
        <f>IF(ABS(E118+E124+E126-E127)&gt;$AO$511,$AO$514," ")</f>
        <v> </v>
      </c>
      <c r="F128" s="111"/>
      <c r="G128" s="41" t="str">
        <f>IF(ABS(G118+G124+G126-G127)&gt;$AO$511,$AO$514," ")</f>
        <v> </v>
      </c>
      <c r="H128" s="111"/>
      <c r="I128" s="41" t="str">
        <f>IF(ABS(I118+I124+I126-I127)&gt;$AO$511,$AO$514," ")</f>
        <v> </v>
      </c>
      <c r="J128" s="111"/>
      <c r="K128" s="111"/>
      <c r="L128" s="111"/>
      <c r="M128" s="41" t="str">
        <f>IF(ABS(M118+M124+M126-M127)&gt;$AO$511,$AO$514," ")</f>
        <v> </v>
      </c>
      <c r="N128" s="111"/>
      <c r="O128" s="41" t="str">
        <f>IF(ABS(O118+O124+O126-O127)&gt;$AO$511,$AO$514," ")</f>
        <v> </v>
      </c>
      <c r="P128" s="111"/>
      <c r="Q128" s="41" t="str">
        <f>IF(ABS(Q118+Q124+Q126-Q127)&gt;$AO$511,$AO$514," ")</f>
        <v> </v>
      </c>
      <c r="R128" s="111"/>
      <c r="S128" s="111"/>
      <c r="T128" s="111"/>
      <c r="U128" s="41" t="str">
        <f>IF(ABS(U118+U124+U126-U127)&gt;$AO$511,$AO$514," ")</f>
        <v> </v>
      </c>
      <c r="V128" s="111"/>
      <c r="W128" s="41" t="str">
        <f>IF(ABS(W118+W124+W126-W127)&gt;$AO$511,$AO$514," ")</f>
        <v> </v>
      </c>
      <c r="X128" s="111"/>
      <c r="Y128" s="41" t="str">
        <f>IF(ABS(Y118+Y124+Y126-Y127)&gt;$AO$511,$AO$514," ")</f>
        <v> </v>
      </c>
      <c r="Z128" s="111"/>
      <c r="AA128" s="111"/>
      <c r="AB128" s="111"/>
      <c r="AC128" s="41" t="str">
        <f>IF(ABS(AC118+AC124+AC126-AC127)&gt;$AO$511,$AO$514," ")</f>
        <v> </v>
      </c>
      <c r="AD128" s="111"/>
      <c r="AE128" s="41" t="str">
        <f>IF(ABS(AE118+AE124+AE126-AE127)&gt;$AO$511,$AO$514," ")</f>
        <v> </v>
      </c>
      <c r="AF128" s="111"/>
      <c r="AG128" s="41" t="str">
        <f>IF(ABS(AG118+AG124+AG126-AG127)&gt;$AO$511,$AO$514," ")</f>
        <v> </v>
      </c>
      <c r="AH128" s="111"/>
      <c r="AI128" s="111"/>
      <c r="AJ128" s="112"/>
      <c r="AK128" s="111"/>
      <c r="AL128" s="112"/>
      <c r="AM128" s="111"/>
      <c r="AN128" s="112"/>
      <c r="AO128" s="111"/>
      <c r="AP128" s="71"/>
      <c r="AQ128" s="113"/>
      <c r="AR128" s="71"/>
      <c r="AS128" s="111"/>
      <c r="AT128" s="112"/>
      <c r="AU128" s="111"/>
      <c r="AV128" s="112"/>
      <c r="AW128" s="111"/>
      <c r="AX128" s="71"/>
      <c r="AY128" s="113"/>
      <c r="AZ128" s="71"/>
      <c r="BA128" s="111"/>
      <c r="BB128" s="112"/>
      <c r="BC128" s="111"/>
      <c r="BD128" s="71"/>
      <c r="BE128" s="113"/>
      <c r="BG128" s="71"/>
      <c r="BH128" s="97"/>
      <c r="BI128" s="71"/>
      <c r="BJ128" s="97"/>
      <c r="BK128" s="71"/>
      <c r="BL128" s="97"/>
      <c r="BM128" s="71"/>
      <c r="BN128" s="97"/>
      <c r="BO128" s="97"/>
      <c r="BP128" s="97"/>
    </row>
    <row r="129" spans="2:68" s="90" customFormat="1" ht="12.75">
      <c r="B129" s="91"/>
      <c r="C129" s="77" t="s">
        <v>30</v>
      </c>
      <c r="D129" s="71"/>
      <c r="E129" s="71"/>
      <c r="F129" s="97"/>
      <c r="G129" s="71"/>
      <c r="H129" s="97"/>
      <c r="I129" s="71"/>
      <c r="J129" s="97"/>
      <c r="K129" s="71"/>
      <c r="L129" s="97"/>
      <c r="M129" s="71"/>
      <c r="N129" s="97"/>
      <c r="O129" s="71"/>
      <c r="P129" s="97"/>
      <c r="Q129" s="71"/>
      <c r="R129" s="97"/>
      <c r="S129" s="71"/>
      <c r="T129" s="97"/>
      <c r="U129" s="71"/>
      <c r="V129" s="97"/>
      <c r="W129" s="71"/>
      <c r="X129" s="97"/>
      <c r="Y129" s="71"/>
      <c r="Z129" s="97"/>
      <c r="AA129" s="71"/>
      <c r="AB129" s="97"/>
      <c r="AC129" s="71"/>
      <c r="AD129" s="97"/>
      <c r="AE129" s="71"/>
      <c r="AF129" s="97"/>
      <c r="AG129" s="71"/>
      <c r="AH129" s="97"/>
      <c r="AI129" s="71"/>
      <c r="AJ129" s="71"/>
      <c r="AK129" s="71"/>
      <c r="AL129" s="71"/>
      <c r="AM129" s="71"/>
      <c r="AN129" s="71"/>
      <c r="AO129" s="71"/>
      <c r="AP129" s="71"/>
      <c r="AQ129" s="113"/>
      <c r="AR129" s="71"/>
      <c r="AS129" s="71"/>
      <c r="AT129" s="97"/>
      <c r="AU129" s="71"/>
      <c r="AV129" s="71"/>
      <c r="AW129" s="71"/>
      <c r="AX129" s="71"/>
      <c r="AY129" s="113"/>
      <c r="AZ129" s="71"/>
      <c r="BA129" s="71"/>
      <c r="BB129" s="71"/>
      <c r="BC129" s="71"/>
      <c r="BD129" s="71"/>
      <c r="BE129" s="113"/>
      <c r="BG129" s="71"/>
      <c r="BH129" s="97"/>
      <c r="BI129" s="71"/>
      <c r="BJ129" s="97"/>
      <c r="BK129" s="71"/>
      <c r="BL129" s="97"/>
      <c r="BM129" s="71"/>
      <c r="BN129" s="97"/>
      <c r="BO129" s="97"/>
      <c r="BP129" s="97"/>
    </row>
    <row r="130" spans="2:68" s="90" customFormat="1" ht="12.75">
      <c r="B130" s="91"/>
      <c r="C130" s="77" t="s">
        <v>31</v>
      </c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113"/>
      <c r="AR130" s="71"/>
      <c r="AS130" s="71"/>
      <c r="AT130" s="71"/>
      <c r="AU130" s="71"/>
      <c r="AV130" s="71"/>
      <c r="AW130" s="71"/>
      <c r="AX130" s="71"/>
      <c r="AY130" s="113"/>
      <c r="AZ130" s="71"/>
      <c r="BA130" s="71"/>
      <c r="BB130" s="71"/>
      <c r="BC130" s="71"/>
      <c r="BD130" s="71"/>
      <c r="BE130" s="113"/>
      <c r="BG130" s="71"/>
      <c r="BH130" s="97"/>
      <c r="BI130" s="71"/>
      <c r="BJ130" s="97"/>
      <c r="BK130" s="71"/>
      <c r="BL130" s="97"/>
      <c r="BM130" s="71"/>
      <c r="BN130" s="97"/>
      <c r="BO130" s="97"/>
      <c r="BP130" s="97"/>
    </row>
    <row r="131" spans="1:35" ht="12.75" outlineLevel="1">
      <c r="A131" s="1" t="s">
        <v>428</v>
      </c>
      <c r="B131" s="16" t="s">
        <v>429</v>
      </c>
      <c r="C131" s="1" t="s">
        <v>1100</v>
      </c>
      <c r="E131" s="5">
        <v>14124.449</v>
      </c>
      <c r="G131" s="5">
        <v>120417.036</v>
      </c>
      <c r="I131" s="9">
        <f aca="true" t="shared" si="40" ref="I131:I138">+E131-G131</f>
        <v>-106292.587</v>
      </c>
      <c r="K131" s="21">
        <f aca="true" t="shared" si="41" ref="K131:K138">IF(G131&lt;0,IF(I131=0,0,IF(OR(G131=0,E131=0),"N.M.",IF(ABS(I131/G131)&gt;=10,"N.M.",I131/(-G131)))),IF(I131=0,0,IF(OR(G131=0,E131=0),"N.M.",IF(ABS(I131/G131)&gt;=10,"N.M.",I131/G131))))</f>
        <v>-0.8827038974784266</v>
      </c>
      <c r="M131" s="9">
        <v>55178.211</v>
      </c>
      <c r="O131" s="9">
        <v>157368.996</v>
      </c>
      <c r="Q131" s="9">
        <f aca="true" t="shared" si="42" ref="Q131:Q138">(+M131-O131)</f>
        <v>-102190.785</v>
      </c>
      <c r="S131" s="21">
        <f aca="true" t="shared" si="43" ref="S131:S138">IF(O131&lt;0,IF(Q131=0,0,IF(OR(O131=0,M131=0),"N.M.",IF(ABS(Q131/O131)&gt;=10,"N.M.",Q131/(-O131)))),IF(Q131=0,0,IF(OR(O131=0,M131=0),"N.M.",IF(ABS(Q131/O131)&gt;=10,"N.M.",Q131/O131))))</f>
        <v>-0.6493705087881478</v>
      </c>
      <c r="U131" s="9">
        <v>137491.133</v>
      </c>
      <c r="W131" s="9">
        <v>241329.154</v>
      </c>
      <c r="Y131" s="9">
        <f aca="true" t="shared" si="44" ref="Y131:Y138">(+U131-W131)</f>
        <v>-103838.02100000001</v>
      </c>
      <c r="AA131" s="21">
        <f aca="true" t="shared" si="45" ref="AA131:AA138">IF(W131&lt;0,IF(Y131=0,0,IF(OR(W131=0,U131=0),"N.M.",IF(ABS(Y131/W131)&gt;=10,"N.M.",Y131/(-W131)))),IF(Y131=0,0,IF(OR(W131=0,U131=0),"N.M.",IF(ABS(Y131/W131)&gt;=10,"N.M.",Y131/W131))))</f>
        <v>-0.4302754941908096</v>
      </c>
      <c r="AC131" s="9">
        <v>265412.345</v>
      </c>
      <c r="AE131" s="9">
        <v>618161.783</v>
      </c>
      <c r="AG131" s="9">
        <f aca="true" t="shared" si="46" ref="AG131:AG138">(+AC131-AE131)</f>
        <v>-352749.4380000001</v>
      </c>
      <c r="AI131" s="21">
        <f aca="true" t="shared" si="47" ref="AI131:AI138">IF(AE131&lt;0,IF(AG131=0,0,IF(OR(AE131=0,AC131=0),"N.M.",IF(ABS(AG131/AE131)&gt;=10,"N.M.",AG131/(-AE131)))),IF(AG131=0,0,IF(OR(AE131=0,AC131=0),"N.M.",IF(ABS(AG131/AE131)&gt;=10,"N.M.",AG131/AE131))))</f>
        <v>-0.5706425853246254</v>
      </c>
    </row>
    <row r="132" spans="1:35" ht="12.75" outlineLevel="1">
      <c r="A132" s="1" t="s">
        <v>430</v>
      </c>
      <c r="B132" s="16" t="s">
        <v>431</v>
      </c>
      <c r="C132" s="1" t="s">
        <v>1101</v>
      </c>
      <c r="E132" s="5">
        <v>9241715.46</v>
      </c>
      <c r="G132" s="5">
        <v>11892201.7</v>
      </c>
      <c r="I132" s="9">
        <f t="shared" si="40"/>
        <v>-2650486.2399999984</v>
      </c>
      <c r="K132" s="21">
        <f t="shared" si="41"/>
        <v>-0.222875991079095</v>
      </c>
      <c r="M132" s="9">
        <v>24819953.04</v>
      </c>
      <c r="O132" s="9">
        <v>30201791.86</v>
      </c>
      <c r="Q132" s="9">
        <f t="shared" si="42"/>
        <v>-5381838.82</v>
      </c>
      <c r="S132" s="21">
        <f t="shared" si="43"/>
        <v>-0.17819601051975464</v>
      </c>
      <c r="U132" s="9">
        <v>66562061.67</v>
      </c>
      <c r="W132" s="9">
        <v>66740843.27</v>
      </c>
      <c r="Y132" s="9">
        <f t="shared" si="44"/>
        <v>-178781.6000000015</v>
      </c>
      <c r="AA132" s="21">
        <f t="shared" si="45"/>
        <v>-0.002678743498591121</v>
      </c>
      <c r="AC132" s="9">
        <v>142858307.76</v>
      </c>
      <c r="AE132" s="9">
        <v>139166521.91</v>
      </c>
      <c r="AG132" s="9">
        <f t="shared" si="46"/>
        <v>3691785.849999994</v>
      </c>
      <c r="AI132" s="21">
        <f t="shared" si="47"/>
        <v>0.02652783010836111</v>
      </c>
    </row>
    <row r="133" spans="1:35" ht="12.75" outlineLevel="1">
      <c r="A133" s="1" t="s">
        <v>432</v>
      </c>
      <c r="B133" s="16" t="s">
        <v>433</v>
      </c>
      <c r="C133" s="1" t="s">
        <v>1102</v>
      </c>
      <c r="E133" s="5">
        <v>211193.86</v>
      </c>
      <c r="G133" s="5">
        <v>199474.44</v>
      </c>
      <c r="I133" s="9">
        <f t="shared" si="40"/>
        <v>11719.419999999984</v>
      </c>
      <c r="K133" s="21">
        <f t="shared" si="41"/>
        <v>0.058751487157953586</v>
      </c>
      <c r="M133" s="9">
        <v>544344.89</v>
      </c>
      <c r="O133" s="9">
        <v>535331.38</v>
      </c>
      <c r="Q133" s="9">
        <f t="shared" si="42"/>
        <v>9013.51000000001</v>
      </c>
      <c r="S133" s="21">
        <f t="shared" si="43"/>
        <v>0.016837253216876638</v>
      </c>
      <c r="U133" s="9">
        <v>1165546.35</v>
      </c>
      <c r="W133" s="9">
        <v>1292692.49</v>
      </c>
      <c r="Y133" s="9">
        <f t="shared" si="44"/>
        <v>-127146.1399999999</v>
      </c>
      <c r="AA133" s="21">
        <f t="shared" si="45"/>
        <v>-0.09835760707482713</v>
      </c>
      <c r="AC133" s="9">
        <v>2581475.66</v>
      </c>
      <c r="AE133" s="9">
        <v>2944736.37</v>
      </c>
      <c r="AG133" s="9">
        <f t="shared" si="46"/>
        <v>-363260.70999999996</v>
      </c>
      <c r="AI133" s="21">
        <f t="shared" si="47"/>
        <v>-0.12335933148406081</v>
      </c>
    </row>
    <row r="134" spans="1:35" ht="12.75" outlineLevel="1">
      <c r="A134" s="1" t="s">
        <v>434</v>
      </c>
      <c r="B134" s="16" t="s">
        <v>435</v>
      </c>
      <c r="C134" s="1" t="s">
        <v>1103</v>
      </c>
      <c r="E134" s="5">
        <v>-9413604</v>
      </c>
      <c r="G134" s="5">
        <v>9709013</v>
      </c>
      <c r="I134" s="9">
        <f t="shared" si="40"/>
        <v>-19122617</v>
      </c>
      <c r="K134" s="21">
        <f t="shared" si="41"/>
        <v>-1.9695737352499167</v>
      </c>
      <c r="M134" s="9">
        <v>-13911523</v>
      </c>
      <c r="O134" s="9">
        <v>7631313</v>
      </c>
      <c r="Q134" s="9">
        <f t="shared" si="42"/>
        <v>-21542836</v>
      </c>
      <c r="S134" s="21">
        <f t="shared" si="43"/>
        <v>-2.822952747449882</v>
      </c>
      <c r="U134" s="9">
        <v>-8187255</v>
      </c>
      <c r="W134" s="9">
        <v>7642078</v>
      </c>
      <c r="Y134" s="9">
        <f t="shared" si="44"/>
        <v>-15829333</v>
      </c>
      <c r="AA134" s="21">
        <f t="shared" si="45"/>
        <v>-2.0713388426551</v>
      </c>
      <c r="AC134" s="9">
        <v>-19407618</v>
      </c>
      <c r="AE134" s="9">
        <v>6512544</v>
      </c>
      <c r="AG134" s="9">
        <f t="shared" si="46"/>
        <v>-25920162</v>
      </c>
      <c r="AI134" s="21">
        <f t="shared" si="47"/>
        <v>-3.980036372882855</v>
      </c>
    </row>
    <row r="135" spans="1:35" ht="12.75" outlineLevel="1">
      <c r="A135" s="1" t="s">
        <v>436</v>
      </c>
      <c r="B135" s="16" t="s">
        <v>437</v>
      </c>
      <c r="C135" s="1" t="s">
        <v>1104</v>
      </c>
      <c r="E135" s="5">
        <v>0</v>
      </c>
      <c r="G135" s="5">
        <v>0</v>
      </c>
      <c r="I135" s="9">
        <f t="shared" si="40"/>
        <v>0</v>
      </c>
      <c r="K135" s="21">
        <f t="shared" si="41"/>
        <v>0</v>
      </c>
      <c r="M135" s="9">
        <v>0</v>
      </c>
      <c r="O135" s="9">
        <v>0</v>
      </c>
      <c r="Q135" s="9">
        <f t="shared" si="42"/>
        <v>0</v>
      </c>
      <c r="S135" s="21">
        <f t="shared" si="43"/>
        <v>0</v>
      </c>
      <c r="U135" s="9">
        <v>0</v>
      </c>
      <c r="W135" s="9">
        <v>0</v>
      </c>
      <c r="Y135" s="9">
        <f t="shared" si="44"/>
        <v>0</v>
      </c>
      <c r="AA135" s="21">
        <f t="shared" si="45"/>
        <v>0</v>
      </c>
      <c r="AC135" s="9">
        <v>-1</v>
      </c>
      <c r="AE135" s="9">
        <v>1</v>
      </c>
      <c r="AG135" s="9">
        <f t="shared" si="46"/>
        <v>-2</v>
      </c>
      <c r="AI135" s="21">
        <f t="shared" si="47"/>
        <v>-2</v>
      </c>
    </row>
    <row r="136" spans="1:35" ht="12.75" outlineLevel="1">
      <c r="A136" s="1" t="s">
        <v>438</v>
      </c>
      <c r="B136" s="16" t="s">
        <v>439</v>
      </c>
      <c r="C136" s="1" t="s">
        <v>1105</v>
      </c>
      <c r="E136" s="5">
        <v>1940313.66</v>
      </c>
      <c r="G136" s="5">
        <v>169264.24</v>
      </c>
      <c r="I136" s="9">
        <f t="shared" si="40"/>
        <v>1771049.42</v>
      </c>
      <c r="K136" s="21" t="str">
        <f t="shared" si="41"/>
        <v>N.M.</v>
      </c>
      <c r="M136" s="9">
        <v>2054010</v>
      </c>
      <c r="O136" s="9">
        <v>567469.87</v>
      </c>
      <c r="Q136" s="9">
        <f t="shared" si="42"/>
        <v>1486540.13</v>
      </c>
      <c r="S136" s="21">
        <f t="shared" si="43"/>
        <v>2.6195930543413697</v>
      </c>
      <c r="U136" s="9">
        <v>2517727.8</v>
      </c>
      <c r="W136" s="9">
        <v>901653.75</v>
      </c>
      <c r="Y136" s="9">
        <f t="shared" si="44"/>
        <v>1616074.0499999998</v>
      </c>
      <c r="AA136" s="21">
        <f t="shared" si="45"/>
        <v>1.7923444004974192</v>
      </c>
      <c r="AC136" s="9">
        <v>3194101.15</v>
      </c>
      <c r="AE136" s="9">
        <v>1744663.64</v>
      </c>
      <c r="AG136" s="9">
        <f t="shared" si="46"/>
        <v>1449437.51</v>
      </c>
      <c r="AI136" s="21">
        <f t="shared" si="47"/>
        <v>0.8307833537472015</v>
      </c>
    </row>
    <row r="137" spans="1:35" ht="12.75" outlineLevel="1">
      <c r="A137" s="1" t="s">
        <v>440</v>
      </c>
      <c r="B137" s="16" t="s">
        <v>441</v>
      </c>
      <c r="C137" s="1" t="s">
        <v>1106</v>
      </c>
      <c r="E137" s="5">
        <v>387188.96</v>
      </c>
      <c r="G137" s="5">
        <v>0</v>
      </c>
      <c r="I137" s="9">
        <f t="shared" si="40"/>
        <v>387188.96</v>
      </c>
      <c r="K137" s="21" t="str">
        <f t="shared" si="41"/>
        <v>N.M.</v>
      </c>
      <c r="M137" s="9">
        <v>971476.18</v>
      </c>
      <c r="O137" s="9">
        <v>0</v>
      </c>
      <c r="Q137" s="9">
        <f t="shared" si="42"/>
        <v>971476.18</v>
      </c>
      <c r="S137" s="21" t="str">
        <f t="shared" si="43"/>
        <v>N.M.</v>
      </c>
      <c r="U137" s="9">
        <v>2126403.36</v>
      </c>
      <c r="W137" s="9">
        <v>0</v>
      </c>
      <c r="Y137" s="9">
        <f t="shared" si="44"/>
        <v>2126403.36</v>
      </c>
      <c r="AA137" s="21" t="str">
        <f t="shared" si="45"/>
        <v>N.M.</v>
      </c>
      <c r="AC137" s="9">
        <v>4370299.44</v>
      </c>
      <c r="AE137" s="9">
        <v>0</v>
      </c>
      <c r="AG137" s="9">
        <f t="shared" si="46"/>
        <v>4370299.44</v>
      </c>
      <c r="AI137" s="21" t="str">
        <f t="shared" si="47"/>
        <v>N.M.</v>
      </c>
    </row>
    <row r="138" spans="1:35" ht="12.75" outlineLevel="1">
      <c r="A138" s="1" t="s">
        <v>442</v>
      </c>
      <c r="B138" s="16" t="s">
        <v>443</v>
      </c>
      <c r="C138" s="1" t="s">
        <v>1107</v>
      </c>
      <c r="E138" s="5">
        <v>-387188.96</v>
      </c>
      <c r="G138" s="5">
        <v>0</v>
      </c>
      <c r="I138" s="9">
        <f t="shared" si="40"/>
        <v>-387188.96</v>
      </c>
      <c r="K138" s="21" t="str">
        <f t="shared" si="41"/>
        <v>N.M.</v>
      </c>
      <c r="M138" s="9">
        <v>-971476.18</v>
      </c>
      <c r="O138" s="9">
        <v>0</v>
      </c>
      <c r="Q138" s="9">
        <f t="shared" si="42"/>
        <v>-971476.18</v>
      </c>
      <c r="S138" s="21" t="str">
        <f t="shared" si="43"/>
        <v>N.M.</v>
      </c>
      <c r="U138" s="9">
        <v>-2126403.36</v>
      </c>
      <c r="W138" s="9">
        <v>0</v>
      </c>
      <c r="Y138" s="9">
        <f t="shared" si="44"/>
        <v>-2126403.36</v>
      </c>
      <c r="AA138" s="21" t="str">
        <f t="shared" si="45"/>
        <v>N.M.</v>
      </c>
      <c r="AC138" s="9">
        <v>-4370299.44</v>
      </c>
      <c r="AE138" s="9">
        <v>0</v>
      </c>
      <c r="AG138" s="9">
        <f t="shared" si="46"/>
        <v>-4370299.44</v>
      </c>
      <c r="AI138" s="21" t="str">
        <f t="shared" si="47"/>
        <v>N.M.</v>
      </c>
    </row>
    <row r="139" spans="1:68" s="90" customFormat="1" ht="12.75">
      <c r="A139" s="90" t="s">
        <v>32</v>
      </c>
      <c r="B139" s="91"/>
      <c r="C139" s="77" t="s">
        <v>1108</v>
      </c>
      <c r="D139" s="105"/>
      <c r="E139" s="105">
        <v>1993743.4289999995</v>
      </c>
      <c r="F139" s="105"/>
      <c r="G139" s="105">
        <v>22090370.415999997</v>
      </c>
      <c r="H139" s="105"/>
      <c r="I139" s="9">
        <f>+E139-G139</f>
        <v>-20096626.986999996</v>
      </c>
      <c r="J139" s="37" t="str">
        <f>IF((+E139-G139)=(I139),"  ",$AO$515)</f>
        <v>  </v>
      </c>
      <c r="K139" s="38">
        <f>IF(G139&lt;0,IF(I139=0,0,IF(OR(G139=0,E139=0),"N.M.",IF(ABS(I139/G139)&gt;=10,"N.M.",I139/(-G139)))),IF(I139=0,0,IF(OR(G139=0,E139=0),"N.M.",IF(ABS(I139/G139)&gt;=10,"N.M.",I139/G139))))</f>
        <v>-0.9097460390453237</v>
      </c>
      <c r="L139" s="39"/>
      <c r="M139" s="5">
        <v>13561963.140999999</v>
      </c>
      <c r="N139" s="9"/>
      <c r="O139" s="5">
        <v>39093275.106</v>
      </c>
      <c r="P139" s="9"/>
      <c r="Q139" s="9">
        <f>(+M139-O139)</f>
        <v>-25531311.965</v>
      </c>
      <c r="R139" s="37" t="str">
        <f>IF((+M139-O139)=(Q139),"  ",$AO$515)</f>
        <v>  </v>
      </c>
      <c r="S139" s="38">
        <f>IF(O139&lt;0,IF(Q139=0,0,IF(OR(O139=0,M139=0),"N.M.",IF(ABS(Q139/O139)&gt;=10,"N.M.",Q139/(-O139)))),IF(Q139=0,0,IF(OR(O139=0,M139=0),"N.M.",IF(ABS(Q139/O139)&gt;=10,"N.M.",Q139/O139))))</f>
        <v>-0.6530870564252489</v>
      </c>
      <c r="T139" s="39"/>
      <c r="U139" s="9">
        <v>62195571.952999994</v>
      </c>
      <c r="V139" s="9"/>
      <c r="W139" s="9">
        <v>76818596.664</v>
      </c>
      <c r="X139" s="9"/>
      <c r="Y139" s="9">
        <f>(+U139-W139)</f>
        <v>-14623024.71100001</v>
      </c>
      <c r="Z139" s="37" t="str">
        <f>IF((+U139-W139)=(Y139),"  ",$AO$515)</f>
        <v>  </v>
      </c>
      <c r="AA139" s="38">
        <f>IF(W139&lt;0,IF(Y139=0,0,IF(OR(W139=0,U139=0),"N.M.",IF(ABS(Y139/W139)&gt;=10,"N.M.",Y139/(-W139)))),IF(Y139=0,0,IF(OR(W139=0,U139=0),"N.M.",IF(ABS(Y139/W139)&gt;=10,"N.M.",Y139/W139))))</f>
        <v>-0.1903578735623127</v>
      </c>
      <c r="AB139" s="39"/>
      <c r="AC139" s="9">
        <v>129491677.915</v>
      </c>
      <c r="AD139" s="9"/>
      <c r="AE139" s="9">
        <v>150986628.703</v>
      </c>
      <c r="AF139" s="9"/>
      <c r="AG139" s="9">
        <f>(+AC139-AE139)</f>
        <v>-21494950.788000003</v>
      </c>
      <c r="AH139" s="37" t="str">
        <f>IF((+AC139-AE139)=(AG139),"  ",$AO$515)</f>
        <v>  </v>
      </c>
      <c r="AI139" s="38">
        <f>IF(AE139&lt;0,IF(AG139=0,0,IF(OR(AE139=0,AC139=0),"N.M.",IF(ABS(AG139/AE139)&gt;=10,"N.M.",AG139/(-AE139)))),IF(AG139=0,0,IF(OR(AE139=0,AC139=0),"N.M.",IF(ABS(AG139/AE139)&gt;=10,"N.M.",AG139/AE139))))</f>
        <v>-0.1423632739709812</v>
      </c>
      <c r="AJ139" s="105"/>
      <c r="AK139" s="105"/>
      <c r="AL139" s="105"/>
      <c r="AM139" s="105"/>
      <c r="AN139" s="105"/>
      <c r="AO139" s="105"/>
      <c r="AP139" s="106"/>
      <c r="AQ139" s="107"/>
      <c r="AR139" s="108"/>
      <c r="AS139" s="105"/>
      <c r="AT139" s="105"/>
      <c r="AU139" s="105"/>
      <c r="AV139" s="105"/>
      <c r="AW139" s="105"/>
      <c r="AX139" s="106"/>
      <c r="AY139" s="107"/>
      <c r="AZ139" s="108"/>
      <c r="BA139" s="105"/>
      <c r="BB139" s="105"/>
      <c r="BC139" s="105"/>
      <c r="BD139" s="106"/>
      <c r="BE139" s="107"/>
      <c r="BF139" s="108"/>
      <c r="BG139" s="105"/>
      <c r="BH139" s="109"/>
      <c r="BI139" s="105"/>
      <c r="BJ139" s="109"/>
      <c r="BK139" s="105"/>
      <c r="BL139" s="109"/>
      <c r="BM139" s="105"/>
      <c r="BN139" s="97"/>
      <c r="BO139" s="97"/>
      <c r="BP139" s="97"/>
    </row>
    <row r="140" spans="1:35" ht="12.75" outlineLevel="1">
      <c r="A140" s="1" t="s">
        <v>444</v>
      </c>
      <c r="B140" s="16" t="s">
        <v>445</v>
      </c>
      <c r="C140" s="1" t="s">
        <v>1109</v>
      </c>
      <c r="E140" s="5">
        <v>0</v>
      </c>
      <c r="G140" s="5">
        <v>0</v>
      </c>
      <c r="I140" s="9">
        <f aca="true" t="shared" si="48" ref="I140:I161">+E140-G140</f>
        <v>0</v>
      </c>
      <c r="K140" s="21">
        <f aca="true" t="shared" si="49" ref="K140:K161">IF(G140&lt;0,IF(I140=0,0,IF(OR(G140=0,E140=0),"N.M.",IF(ABS(I140/G140)&gt;=10,"N.M.",I140/(-G140)))),IF(I140=0,0,IF(OR(G140=0,E140=0),"N.M.",IF(ABS(I140/G140)&gt;=10,"N.M.",I140/G140))))</f>
        <v>0</v>
      </c>
      <c r="M140" s="9">
        <v>0</v>
      </c>
      <c r="O140" s="9">
        <v>0</v>
      </c>
      <c r="Q140" s="9">
        <f aca="true" t="shared" si="50" ref="Q140:Q161">(+M140-O140)</f>
        <v>0</v>
      </c>
      <c r="S140" s="21">
        <f aca="true" t="shared" si="51" ref="S140:S161">IF(O140&lt;0,IF(Q140=0,0,IF(OR(O140=0,M140=0),"N.M.",IF(ABS(Q140/O140)&gt;=10,"N.M.",Q140/(-O140)))),IF(Q140=0,0,IF(OR(O140=0,M140=0),"N.M.",IF(ABS(Q140/O140)&gt;=10,"N.M.",Q140/O140))))</f>
        <v>0</v>
      </c>
      <c r="U140" s="9">
        <v>0</v>
      </c>
      <c r="W140" s="9">
        <v>0</v>
      </c>
      <c r="Y140" s="9">
        <f aca="true" t="shared" si="52" ref="Y140:Y161">(+U140-W140)</f>
        <v>0</v>
      </c>
      <c r="AA140" s="21">
        <f aca="true" t="shared" si="53" ref="AA140:AA161">IF(W140&lt;0,IF(Y140=0,0,IF(OR(W140=0,U140=0),"N.M.",IF(ABS(Y140/W140)&gt;=10,"N.M.",Y140/(-W140)))),IF(Y140=0,0,IF(OR(W140=0,U140=0),"N.M.",IF(ABS(Y140/W140)&gt;=10,"N.M.",Y140/W140))))</f>
        <v>0</v>
      </c>
      <c r="AC140" s="9">
        <v>0</v>
      </c>
      <c r="AE140" s="9">
        <v>4364.12</v>
      </c>
      <c r="AG140" s="9">
        <f aca="true" t="shared" si="54" ref="AG140:AG161">(+AC140-AE140)</f>
        <v>-4364.12</v>
      </c>
      <c r="AI140" s="21" t="str">
        <f aca="true" t="shared" si="55" ref="AI140:AI161">IF(AE140&lt;0,IF(AG140=0,0,IF(OR(AE140=0,AC140=0),"N.M.",IF(ABS(AG140/AE140)&gt;=10,"N.M.",AG140/(-AE140)))),IF(AG140=0,0,IF(OR(AE140=0,AC140=0),"N.M.",IF(ABS(AG140/AE140)&gt;=10,"N.M.",AG140/AE140))))</f>
        <v>N.M.</v>
      </c>
    </row>
    <row r="141" spans="1:35" ht="12.75" outlineLevel="1">
      <c r="A141" s="1" t="s">
        <v>446</v>
      </c>
      <c r="B141" s="16" t="s">
        <v>447</v>
      </c>
      <c r="C141" s="1" t="s">
        <v>1110</v>
      </c>
      <c r="E141" s="5">
        <v>98296.77</v>
      </c>
      <c r="G141" s="5">
        <v>91621.27</v>
      </c>
      <c r="I141" s="9">
        <f t="shared" si="48"/>
        <v>6675.5</v>
      </c>
      <c r="K141" s="21">
        <f t="shared" si="49"/>
        <v>0.0728597191460018</v>
      </c>
      <c r="M141" s="9">
        <v>111106.3</v>
      </c>
      <c r="O141" s="9">
        <v>199992.66</v>
      </c>
      <c r="Q141" s="9">
        <f t="shared" si="50"/>
        <v>-88886.36</v>
      </c>
      <c r="S141" s="21">
        <f t="shared" si="51"/>
        <v>-0.44444811124568273</v>
      </c>
      <c r="U141" s="9">
        <v>159692.97</v>
      </c>
      <c r="W141" s="9">
        <v>443770.52</v>
      </c>
      <c r="Y141" s="9">
        <f t="shared" si="52"/>
        <v>-284077.55000000005</v>
      </c>
      <c r="AA141" s="21">
        <f t="shared" si="53"/>
        <v>-0.6401451588086564</v>
      </c>
      <c r="AC141" s="9">
        <v>752526.29</v>
      </c>
      <c r="AE141" s="9">
        <v>836681.29</v>
      </c>
      <c r="AG141" s="9">
        <f t="shared" si="54"/>
        <v>-84155</v>
      </c>
      <c r="AI141" s="21">
        <f t="shared" si="55"/>
        <v>-0.10058190735925264</v>
      </c>
    </row>
    <row r="142" spans="1:35" ht="12.75" outlineLevel="1">
      <c r="A142" s="1" t="s">
        <v>448</v>
      </c>
      <c r="B142" s="16" t="s">
        <v>449</v>
      </c>
      <c r="C142" s="1" t="s">
        <v>1111</v>
      </c>
      <c r="E142" s="5">
        <v>2333101.71</v>
      </c>
      <c r="G142" s="5">
        <v>853833.7</v>
      </c>
      <c r="I142" s="9">
        <f t="shared" si="48"/>
        <v>1479268.01</v>
      </c>
      <c r="K142" s="21">
        <f t="shared" si="49"/>
        <v>1.7325013172939885</v>
      </c>
      <c r="M142" s="9">
        <v>3861250.04</v>
      </c>
      <c r="O142" s="9">
        <v>2371084.66</v>
      </c>
      <c r="Q142" s="9">
        <f t="shared" si="50"/>
        <v>1490165.38</v>
      </c>
      <c r="S142" s="21">
        <f t="shared" si="51"/>
        <v>0.6284741347025542</v>
      </c>
      <c r="U142" s="9">
        <v>6188435.84</v>
      </c>
      <c r="W142" s="9">
        <v>4129352.67</v>
      </c>
      <c r="Y142" s="9">
        <f t="shared" si="52"/>
        <v>2059083.17</v>
      </c>
      <c r="AA142" s="21">
        <f t="shared" si="53"/>
        <v>0.49864551045963335</v>
      </c>
      <c r="AC142" s="9">
        <v>13032051.379999999</v>
      </c>
      <c r="AE142" s="9">
        <v>7739549.3100000005</v>
      </c>
      <c r="AG142" s="9">
        <f t="shared" si="54"/>
        <v>5292502.069999998</v>
      </c>
      <c r="AI142" s="21">
        <f t="shared" si="55"/>
        <v>0.683825615422043</v>
      </c>
    </row>
    <row r="143" spans="1:35" ht="12.75" outlineLevel="1">
      <c r="A143" s="1" t="s">
        <v>450</v>
      </c>
      <c r="B143" s="16" t="s">
        <v>451</v>
      </c>
      <c r="C143" s="1" t="s">
        <v>1112</v>
      </c>
      <c r="E143" s="5">
        <v>0</v>
      </c>
      <c r="G143" s="5">
        <v>154.41</v>
      </c>
      <c r="I143" s="9">
        <f t="shared" si="48"/>
        <v>-154.41</v>
      </c>
      <c r="K143" s="21" t="str">
        <f t="shared" si="49"/>
        <v>N.M.</v>
      </c>
      <c r="M143" s="9">
        <v>-1470.93</v>
      </c>
      <c r="O143" s="9">
        <v>157.31</v>
      </c>
      <c r="Q143" s="9">
        <f t="shared" si="50"/>
        <v>-1628.24</v>
      </c>
      <c r="S143" s="21" t="str">
        <f t="shared" si="51"/>
        <v>N.M.</v>
      </c>
      <c r="U143" s="9">
        <v>1433.15</v>
      </c>
      <c r="W143" s="9">
        <v>160.8</v>
      </c>
      <c r="Y143" s="9">
        <f t="shared" si="52"/>
        <v>1272.3500000000001</v>
      </c>
      <c r="AA143" s="21">
        <f t="shared" si="53"/>
        <v>7.912624378109453</v>
      </c>
      <c r="AC143" s="9">
        <v>3192.55</v>
      </c>
      <c r="AE143" s="9">
        <v>1799.49</v>
      </c>
      <c r="AG143" s="9">
        <f t="shared" si="54"/>
        <v>1393.0600000000002</v>
      </c>
      <c r="AI143" s="21">
        <f t="shared" si="55"/>
        <v>0.7741415623315496</v>
      </c>
    </row>
    <row r="144" spans="1:35" ht="12.75" outlineLevel="1">
      <c r="A144" s="1" t="s">
        <v>452</v>
      </c>
      <c r="B144" s="16" t="s">
        <v>453</v>
      </c>
      <c r="C144" s="1" t="s">
        <v>1113</v>
      </c>
      <c r="E144" s="5">
        <v>0</v>
      </c>
      <c r="G144" s="5">
        <v>0</v>
      </c>
      <c r="I144" s="9">
        <f t="shared" si="48"/>
        <v>0</v>
      </c>
      <c r="K144" s="21">
        <f t="shared" si="49"/>
        <v>0</v>
      </c>
      <c r="M144" s="9">
        <v>0</v>
      </c>
      <c r="O144" s="9">
        <v>0</v>
      </c>
      <c r="Q144" s="9">
        <f t="shared" si="50"/>
        <v>0</v>
      </c>
      <c r="S144" s="21">
        <f t="shared" si="51"/>
        <v>0</v>
      </c>
      <c r="U144" s="9">
        <v>0</v>
      </c>
      <c r="W144" s="9">
        <v>0</v>
      </c>
      <c r="Y144" s="9">
        <f t="shared" si="52"/>
        <v>0</v>
      </c>
      <c r="AA144" s="21">
        <f t="shared" si="53"/>
        <v>0</v>
      </c>
      <c r="AC144" s="9">
        <v>0</v>
      </c>
      <c r="AE144" s="9">
        <v>-282.25</v>
      </c>
      <c r="AG144" s="9">
        <f t="shared" si="54"/>
        <v>282.25</v>
      </c>
      <c r="AI144" s="21" t="str">
        <f t="shared" si="55"/>
        <v>N.M.</v>
      </c>
    </row>
    <row r="145" spans="1:35" ht="12.75" outlineLevel="1">
      <c r="A145" s="1" t="s">
        <v>454</v>
      </c>
      <c r="B145" s="16" t="s">
        <v>455</v>
      </c>
      <c r="C145" s="1" t="s">
        <v>1114</v>
      </c>
      <c r="E145" s="5">
        <v>77.16</v>
      </c>
      <c r="G145" s="5">
        <v>18268.8</v>
      </c>
      <c r="I145" s="9">
        <f t="shared" si="48"/>
        <v>-18191.64</v>
      </c>
      <c r="K145" s="21">
        <f t="shared" si="49"/>
        <v>-0.9957764056752496</v>
      </c>
      <c r="M145" s="9">
        <v>-3172.07</v>
      </c>
      <c r="O145" s="9">
        <v>36036.35</v>
      </c>
      <c r="Q145" s="9">
        <f t="shared" si="50"/>
        <v>-39208.42</v>
      </c>
      <c r="S145" s="21">
        <f t="shared" si="51"/>
        <v>-1.0880241755893703</v>
      </c>
      <c r="U145" s="9">
        <v>-13810.36</v>
      </c>
      <c r="W145" s="9">
        <v>9106.64</v>
      </c>
      <c r="Y145" s="9">
        <f t="shared" si="52"/>
        <v>-22917</v>
      </c>
      <c r="AA145" s="21">
        <f t="shared" si="53"/>
        <v>-2.516515421714266</v>
      </c>
      <c r="AC145" s="9">
        <v>9417.47</v>
      </c>
      <c r="AE145" s="9">
        <v>18238.55</v>
      </c>
      <c r="AG145" s="9">
        <f t="shared" si="54"/>
        <v>-8821.08</v>
      </c>
      <c r="AI145" s="21">
        <f t="shared" si="55"/>
        <v>-0.48365029018205946</v>
      </c>
    </row>
    <row r="146" spans="1:35" ht="12.75" outlineLevel="1">
      <c r="A146" s="1" t="s">
        <v>456</v>
      </c>
      <c r="B146" s="16" t="s">
        <v>457</v>
      </c>
      <c r="C146" s="1" t="s">
        <v>1115</v>
      </c>
      <c r="E146" s="5">
        <v>-8932.43</v>
      </c>
      <c r="G146" s="5">
        <v>3004.74</v>
      </c>
      <c r="I146" s="9">
        <f t="shared" si="48"/>
        <v>-11937.17</v>
      </c>
      <c r="K146" s="21">
        <f t="shared" si="49"/>
        <v>-3.9727796747805137</v>
      </c>
      <c r="M146" s="9">
        <v>-37780.16</v>
      </c>
      <c r="O146" s="9">
        <v>6711.2</v>
      </c>
      <c r="Q146" s="9">
        <f t="shared" si="50"/>
        <v>-44491.36</v>
      </c>
      <c r="S146" s="21">
        <f t="shared" si="51"/>
        <v>-6.62941947788771</v>
      </c>
      <c r="U146" s="9">
        <v>-153017.42</v>
      </c>
      <c r="W146" s="9">
        <v>7869.81</v>
      </c>
      <c r="Y146" s="9">
        <f t="shared" si="52"/>
        <v>-160887.23</v>
      </c>
      <c r="AA146" s="21" t="str">
        <f t="shared" si="53"/>
        <v>N.M.</v>
      </c>
      <c r="AC146" s="9">
        <v>-169964.85</v>
      </c>
      <c r="AE146" s="9">
        <v>15452.61</v>
      </c>
      <c r="AG146" s="9">
        <f t="shared" si="54"/>
        <v>-185417.46000000002</v>
      </c>
      <c r="AI146" s="21" t="str">
        <f t="shared" si="55"/>
        <v>N.M.</v>
      </c>
    </row>
    <row r="147" spans="1:35" ht="12.75" outlineLevel="1">
      <c r="A147" s="1" t="s">
        <v>458</v>
      </c>
      <c r="B147" s="16" t="s">
        <v>459</v>
      </c>
      <c r="C147" s="1" t="s">
        <v>1116</v>
      </c>
      <c r="E147" s="5">
        <v>2522.25</v>
      </c>
      <c r="G147" s="5">
        <v>22624.16</v>
      </c>
      <c r="I147" s="9">
        <f t="shared" si="48"/>
        <v>-20101.91</v>
      </c>
      <c r="K147" s="21">
        <f t="shared" si="49"/>
        <v>-0.8885151979123203</v>
      </c>
      <c r="M147" s="9">
        <v>3681.41</v>
      </c>
      <c r="O147" s="9">
        <v>32439.38</v>
      </c>
      <c r="Q147" s="9">
        <f t="shared" si="50"/>
        <v>-28757.97</v>
      </c>
      <c r="S147" s="21">
        <f t="shared" si="51"/>
        <v>-0.8865141688897876</v>
      </c>
      <c r="U147" s="9">
        <v>-20125.57</v>
      </c>
      <c r="W147" s="9">
        <v>157963.58</v>
      </c>
      <c r="Y147" s="9">
        <f t="shared" si="52"/>
        <v>-178089.15</v>
      </c>
      <c r="AA147" s="21">
        <f t="shared" si="53"/>
        <v>-1.1274063932964802</v>
      </c>
      <c r="AC147" s="9">
        <v>327810.6</v>
      </c>
      <c r="AE147" s="9">
        <v>268832.25</v>
      </c>
      <c r="AG147" s="9">
        <f t="shared" si="54"/>
        <v>58978.34999999998</v>
      </c>
      <c r="AI147" s="21">
        <f t="shared" si="55"/>
        <v>0.21938718289937303</v>
      </c>
    </row>
    <row r="148" spans="1:35" ht="12.75" outlineLevel="1">
      <c r="A148" s="1" t="s">
        <v>460</v>
      </c>
      <c r="B148" s="16" t="s">
        <v>461</v>
      </c>
      <c r="C148" s="1" t="s">
        <v>1117</v>
      </c>
      <c r="E148" s="5">
        <v>0</v>
      </c>
      <c r="G148" s="5">
        <v>0</v>
      </c>
      <c r="I148" s="9">
        <f t="shared" si="48"/>
        <v>0</v>
      </c>
      <c r="K148" s="21">
        <f t="shared" si="49"/>
        <v>0</v>
      </c>
      <c r="M148" s="9">
        <v>0</v>
      </c>
      <c r="O148" s="9">
        <v>0</v>
      </c>
      <c r="Q148" s="9">
        <f t="shared" si="50"/>
        <v>0</v>
      </c>
      <c r="S148" s="21">
        <f t="shared" si="51"/>
        <v>0</v>
      </c>
      <c r="U148" s="9">
        <v>0</v>
      </c>
      <c r="W148" s="9">
        <v>0</v>
      </c>
      <c r="Y148" s="9">
        <f t="shared" si="52"/>
        <v>0</v>
      </c>
      <c r="AA148" s="21">
        <f t="shared" si="53"/>
        <v>0</v>
      </c>
      <c r="AC148" s="9">
        <v>0</v>
      </c>
      <c r="AE148" s="9">
        <v>36022.06</v>
      </c>
      <c r="AG148" s="9">
        <f t="shared" si="54"/>
        <v>-36022.06</v>
      </c>
      <c r="AI148" s="21" t="str">
        <f t="shared" si="55"/>
        <v>N.M.</v>
      </c>
    </row>
    <row r="149" spans="1:35" ht="12.75" outlineLevel="1">
      <c r="A149" s="1" t="s">
        <v>462</v>
      </c>
      <c r="B149" s="16" t="s">
        <v>463</v>
      </c>
      <c r="C149" s="1" t="s">
        <v>1118</v>
      </c>
      <c r="E149" s="5">
        <v>0</v>
      </c>
      <c r="G149" s="5">
        <v>0</v>
      </c>
      <c r="I149" s="9">
        <f t="shared" si="48"/>
        <v>0</v>
      </c>
      <c r="K149" s="21">
        <f t="shared" si="49"/>
        <v>0</v>
      </c>
      <c r="M149" s="9">
        <v>0</v>
      </c>
      <c r="O149" s="9">
        <v>0</v>
      </c>
      <c r="Q149" s="9">
        <f t="shared" si="50"/>
        <v>0</v>
      </c>
      <c r="S149" s="21">
        <f t="shared" si="51"/>
        <v>0</v>
      </c>
      <c r="U149" s="9">
        <v>0</v>
      </c>
      <c r="W149" s="9">
        <v>0</v>
      </c>
      <c r="Y149" s="9">
        <f t="shared" si="52"/>
        <v>0</v>
      </c>
      <c r="AA149" s="21">
        <f t="shared" si="53"/>
        <v>0</v>
      </c>
      <c r="AC149" s="9">
        <v>0</v>
      </c>
      <c r="AE149" s="9">
        <v>-22.91</v>
      </c>
      <c r="AG149" s="9">
        <f t="shared" si="54"/>
        <v>22.91</v>
      </c>
      <c r="AI149" s="21" t="str">
        <f t="shared" si="55"/>
        <v>N.M.</v>
      </c>
    </row>
    <row r="150" spans="1:35" ht="12.75" outlineLevel="1">
      <c r="A150" s="1" t="s">
        <v>464</v>
      </c>
      <c r="B150" s="16" t="s">
        <v>465</v>
      </c>
      <c r="C150" s="1" t="s">
        <v>1119</v>
      </c>
      <c r="E150" s="5">
        <v>0</v>
      </c>
      <c r="G150" s="5">
        <v>0</v>
      </c>
      <c r="I150" s="9">
        <f t="shared" si="48"/>
        <v>0</v>
      </c>
      <c r="K150" s="21">
        <f t="shared" si="49"/>
        <v>0</v>
      </c>
      <c r="M150" s="9">
        <v>0</v>
      </c>
      <c r="O150" s="9">
        <v>0</v>
      </c>
      <c r="Q150" s="9">
        <f t="shared" si="50"/>
        <v>0</v>
      </c>
      <c r="S150" s="21">
        <f t="shared" si="51"/>
        <v>0</v>
      </c>
      <c r="U150" s="9">
        <v>0</v>
      </c>
      <c r="W150" s="9">
        <v>0</v>
      </c>
      <c r="Y150" s="9">
        <f t="shared" si="52"/>
        <v>0</v>
      </c>
      <c r="AA150" s="21">
        <f t="shared" si="53"/>
        <v>0</v>
      </c>
      <c r="AC150" s="9">
        <v>0</v>
      </c>
      <c r="AE150" s="9">
        <v>-350</v>
      </c>
      <c r="AG150" s="9">
        <f t="shared" si="54"/>
        <v>350</v>
      </c>
      <c r="AI150" s="21" t="str">
        <f t="shared" si="55"/>
        <v>N.M.</v>
      </c>
    </row>
    <row r="151" spans="1:35" ht="12.75" outlineLevel="1">
      <c r="A151" s="1" t="s">
        <v>466</v>
      </c>
      <c r="B151" s="16" t="s">
        <v>467</v>
      </c>
      <c r="C151" s="1" t="s">
        <v>1120</v>
      </c>
      <c r="E151" s="5">
        <v>0</v>
      </c>
      <c r="G151" s="5">
        <v>0</v>
      </c>
      <c r="I151" s="9">
        <f t="shared" si="48"/>
        <v>0</v>
      </c>
      <c r="K151" s="21">
        <f t="shared" si="49"/>
        <v>0</v>
      </c>
      <c r="M151" s="9">
        <v>0</v>
      </c>
      <c r="O151" s="9">
        <v>0</v>
      </c>
      <c r="Q151" s="9">
        <f t="shared" si="50"/>
        <v>0</v>
      </c>
      <c r="S151" s="21">
        <f t="shared" si="51"/>
        <v>0</v>
      </c>
      <c r="U151" s="9">
        <v>0</v>
      </c>
      <c r="W151" s="9">
        <v>0</v>
      </c>
      <c r="Y151" s="9">
        <f t="shared" si="52"/>
        <v>0</v>
      </c>
      <c r="AA151" s="21">
        <f t="shared" si="53"/>
        <v>0</v>
      </c>
      <c r="AC151" s="9">
        <v>0</v>
      </c>
      <c r="AE151" s="9">
        <v>335168.35</v>
      </c>
      <c r="AG151" s="9">
        <f t="shared" si="54"/>
        <v>-335168.35</v>
      </c>
      <c r="AI151" s="21" t="str">
        <f t="shared" si="55"/>
        <v>N.M.</v>
      </c>
    </row>
    <row r="152" spans="1:35" ht="12.75" outlineLevel="1">
      <c r="A152" s="1" t="s">
        <v>468</v>
      </c>
      <c r="B152" s="16" t="s">
        <v>469</v>
      </c>
      <c r="C152" s="1" t="s">
        <v>1121</v>
      </c>
      <c r="E152" s="5">
        <v>164273.87</v>
      </c>
      <c r="G152" s="5">
        <v>159716.32</v>
      </c>
      <c r="I152" s="9">
        <f t="shared" si="48"/>
        <v>4557.549999999988</v>
      </c>
      <c r="K152" s="21">
        <f t="shared" si="49"/>
        <v>0.028535280552419367</v>
      </c>
      <c r="M152" s="9">
        <v>508318.41</v>
      </c>
      <c r="O152" s="9">
        <v>535438.41</v>
      </c>
      <c r="Q152" s="9">
        <f t="shared" si="50"/>
        <v>-27120.00000000006</v>
      </c>
      <c r="S152" s="21">
        <f t="shared" si="51"/>
        <v>-0.05065008317203104</v>
      </c>
      <c r="U152" s="9">
        <v>1012056.89</v>
      </c>
      <c r="W152" s="9">
        <v>1087854.36</v>
      </c>
      <c r="Y152" s="9">
        <f t="shared" si="52"/>
        <v>-75797.47000000009</v>
      </c>
      <c r="AA152" s="21">
        <f t="shared" si="53"/>
        <v>-0.0696761191452136</v>
      </c>
      <c r="AC152" s="9">
        <v>2024189.06</v>
      </c>
      <c r="AE152" s="9">
        <v>1988690.34</v>
      </c>
      <c r="AG152" s="9">
        <f t="shared" si="54"/>
        <v>35498.71999999997</v>
      </c>
      <c r="AI152" s="21">
        <f t="shared" si="55"/>
        <v>0.017850300414291736</v>
      </c>
    </row>
    <row r="153" spans="1:35" ht="12.75" outlineLevel="1">
      <c r="A153" s="1" t="s">
        <v>470</v>
      </c>
      <c r="B153" s="16" t="s">
        <v>471</v>
      </c>
      <c r="C153" s="1" t="s">
        <v>1122</v>
      </c>
      <c r="E153" s="5">
        <v>-150393.63</v>
      </c>
      <c r="G153" s="5">
        <v>-149937.03</v>
      </c>
      <c r="I153" s="9">
        <f t="shared" si="48"/>
        <v>-456.6000000000058</v>
      </c>
      <c r="K153" s="21">
        <f t="shared" si="49"/>
        <v>-0.003045278407875665</v>
      </c>
      <c r="M153" s="9">
        <v>-451392.42</v>
      </c>
      <c r="O153" s="9">
        <v>-475554.35</v>
      </c>
      <c r="Q153" s="9">
        <f t="shared" si="50"/>
        <v>24161.929999999993</v>
      </c>
      <c r="S153" s="21">
        <f t="shared" si="51"/>
        <v>0.05080792552943737</v>
      </c>
      <c r="U153" s="9">
        <v>-903120.18</v>
      </c>
      <c r="W153" s="9">
        <v>-944495.34</v>
      </c>
      <c r="Y153" s="9">
        <f t="shared" si="52"/>
        <v>41375.159999999916</v>
      </c>
      <c r="AA153" s="21">
        <f t="shared" si="53"/>
        <v>0.043806632227534247</v>
      </c>
      <c r="AC153" s="9">
        <v>-1793697.45</v>
      </c>
      <c r="AE153" s="9">
        <v>-1733674.93</v>
      </c>
      <c r="AG153" s="9">
        <f t="shared" si="54"/>
        <v>-60022.52000000002</v>
      </c>
      <c r="AI153" s="21">
        <f t="shared" si="55"/>
        <v>-0.03462155388034597</v>
      </c>
    </row>
    <row r="154" spans="1:35" ht="12.75" outlineLevel="1">
      <c r="A154" s="1" t="s">
        <v>472</v>
      </c>
      <c r="B154" s="16" t="s">
        <v>473</v>
      </c>
      <c r="C154" s="1" t="s">
        <v>1123</v>
      </c>
      <c r="E154" s="5">
        <v>4318.46</v>
      </c>
      <c r="G154" s="5">
        <v>1935.95</v>
      </c>
      <c r="I154" s="9">
        <f t="shared" si="48"/>
        <v>2382.51</v>
      </c>
      <c r="K154" s="21">
        <f t="shared" si="49"/>
        <v>1.2306671143366308</v>
      </c>
      <c r="M154" s="9">
        <v>13415.06</v>
      </c>
      <c r="O154" s="9">
        <v>6360.26</v>
      </c>
      <c r="Q154" s="9">
        <f t="shared" si="50"/>
        <v>7054.799999999999</v>
      </c>
      <c r="S154" s="21">
        <f t="shared" si="51"/>
        <v>1.1091999383672992</v>
      </c>
      <c r="U154" s="9">
        <v>26618.9</v>
      </c>
      <c r="W154" s="9">
        <v>13639.59</v>
      </c>
      <c r="Y154" s="9">
        <f t="shared" si="52"/>
        <v>12979.310000000001</v>
      </c>
      <c r="AA154" s="21">
        <f t="shared" si="53"/>
        <v>0.9515909202549344</v>
      </c>
      <c r="AC154" s="9">
        <v>53429.14</v>
      </c>
      <c r="AE154" s="9">
        <v>24851.69</v>
      </c>
      <c r="AG154" s="9">
        <f t="shared" si="54"/>
        <v>28577.45</v>
      </c>
      <c r="AI154" s="21">
        <f t="shared" si="55"/>
        <v>1.1499197841273572</v>
      </c>
    </row>
    <row r="155" spans="1:35" ht="12.75" outlineLevel="1">
      <c r="A155" s="1" t="s">
        <v>474</v>
      </c>
      <c r="B155" s="16" t="s">
        <v>475</v>
      </c>
      <c r="C155" s="1" t="s">
        <v>1124</v>
      </c>
      <c r="E155" s="5">
        <v>-1798.01</v>
      </c>
      <c r="G155" s="5">
        <v>-1812.55</v>
      </c>
      <c r="I155" s="9">
        <f t="shared" si="48"/>
        <v>14.539999999999964</v>
      </c>
      <c r="K155" s="21">
        <f t="shared" si="49"/>
        <v>0.008021847673167617</v>
      </c>
      <c r="M155" s="9">
        <v>-5687.13</v>
      </c>
      <c r="O155" s="9">
        <v>-5554.45</v>
      </c>
      <c r="Q155" s="9">
        <f t="shared" si="50"/>
        <v>-132.6800000000003</v>
      </c>
      <c r="S155" s="21">
        <f t="shared" si="51"/>
        <v>-0.02388715354355522</v>
      </c>
      <c r="U155" s="9">
        <v>-11384.37</v>
      </c>
      <c r="W155" s="9">
        <v>-11687.71</v>
      </c>
      <c r="Y155" s="9">
        <f t="shared" si="52"/>
        <v>303.3399999999983</v>
      </c>
      <c r="AA155" s="21">
        <f t="shared" si="53"/>
        <v>0.025953758264022495</v>
      </c>
      <c r="AC155" s="9">
        <v>-22948.6</v>
      </c>
      <c r="AE155" s="9">
        <v>-21619.03</v>
      </c>
      <c r="AG155" s="9">
        <f t="shared" si="54"/>
        <v>-1329.5699999999997</v>
      </c>
      <c r="AI155" s="21">
        <f t="shared" si="55"/>
        <v>-0.06149998404183721</v>
      </c>
    </row>
    <row r="156" spans="1:35" ht="12.75" outlineLevel="1">
      <c r="A156" s="1" t="s">
        <v>476</v>
      </c>
      <c r="B156" s="16" t="s">
        <v>477</v>
      </c>
      <c r="C156" s="1" t="s">
        <v>1125</v>
      </c>
      <c r="E156" s="5">
        <v>908999</v>
      </c>
      <c r="G156" s="5">
        <v>438182.01</v>
      </c>
      <c r="I156" s="9">
        <f t="shared" si="48"/>
        <v>470816.99</v>
      </c>
      <c r="K156" s="21">
        <f t="shared" si="49"/>
        <v>1.0744781375209813</v>
      </c>
      <c r="M156" s="9">
        <v>1812150.73</v>
      </c>
      <c r="O156" s="9">
        <v>1318419.92</v>
      </c>
      <c r="Q156" s="9">
        <f t="shared" si="50"/>
        <v>493730.81000000006</v>
      </c>
      <c r="S156" s="21">
        <f t="shared" si="51"/>
        <v>0.3744867644293482</v>
      </c>
      <c r="U156" s="9">
        <v>3086212.12</v>
      </c>
      <c r="W156" s="9">
        <v>2710455.07</v>
      </c>
      <c r="Y156" s="9">
        <f t="shared" si="52"/>
        <v>375757.0500000003</v>
      </c>
      <c r="AA156" s="21">
        <f t="shared" si="53"/>
        <v>0.1386324584970893</v>
      </c>
      <c r="AC156" s="9">
        <v>6005403.75</v>
      </c>
      <c r="AE156" s="9">
        <v>4617561.13</v>
      </c>
      <c r="AG156" s="9">
        <f t="shared" si="54"/>
        <v>1387842.62</v>
      </c>
      <c r="AI156" s="21">
        <f t="shared" si="55"/>
        <v>0.3005574979794583</v>
      </c>
    </row>
    <row r="157" spans="1:35" ht="12.75" outlineLevel="1">
      <c r="A157" s="1" t="s">
        <v>478</v>
      </c>
      <c r="B157" s="16" t="s">
        <v>479</v>
      </c>
      <c r="C157" s="1" t="s">
        <v>1126</v>
      </c>
      <c r="E157" s="5">
        <v>-425653.76</v>
      </c>
      <c r="G157" s="5">
        <v>-204060.13</v>
      </c>
      <c r="I157" s="9">
        <f t="shared" si="48"/>
        <v>-221593.63</v>
      </c>
      <c r="K157" s="21">
        <f t="shared" si="49"/>
        <v>-1.085923203126451</v>
      </c>
      <c r="M157" s="9">
        <v>-902849.37</v>
      </c>
      <c r="O157" s="9">
        <v>-570039.75</v>
      </c>
      <c r="Q157" s="9">
        <f t="shared" si="50"/>
        <v>-332809.62</v>
      </c>
      <c r="S157" s="21">
        <f t="shared" si="51"/>
        <v>-0.583835811449991</v>
      </c>
      <c r="U157" s="9">
        <v>-1225929.75</v>
      </c>
      <c r="W157" s="9">
        <v>-843388.21</v>
      </c>
      <c r="Y157" s="9">
        <f t="shared" si="52"/>
        <v>-382541.54000000004</v>
      </c>
      <c r="AA157" s="21">
        <f t="shared" si="53"/>
        <v>-0.45357705439112084</v>
      </c>
      <c r="AC157" s="9">
        <v>-2375899.05</v>
      </c>
      <c r="AE157" s="9">
        <v>-1611223.72</v>
      </c>
      <c r="AG157" s="9">
        <f t="shared" si="54"/>
        <v>-764675.3299999998</v>
      </c>
      <c r="AI157" s="21">
        <f t="shared" si="55"/>
        <v>-0.4745928951443192</v>
      </c>
    </row>
    <row r="158" spans="1:35" ht="12.75" outlineLevel="1">
      <c r="A158" s="1" t="s">
        <v>480</v>
      </c>
      <c r="B158" s="16" t="s">
        <v>481</v>
      </c>
      <c r="C158" s="1" t="s">
        <v>283</v>
      </c>
      <c r="E158" s="5">
        <v>2937530.84</v>
      </c>
      <c r="G158" s="5">
        <v>807472.82</v>
      </c>
      <c r="I158" s="9">
        <f t="shared" si="48"/>
        <v>2130058.02</v>
      </c>
      <c r="K158" s="21">
        <f t="shared" si="49"/>
        <v>2.637931540531606</v>
      </c>
      <c r="M158" s="9">
        <v>8333696.76</v>
      </c>
      <c r="O158" s="9">
        <v>2210782.67</v>
      </c>
      <c r="Q158" s="9">
        <f t="shared" si="50"/>
        <v>6122914.09</v>
      </c>
      <c r="S158" s="21">
        <f t="shared" si="51"/>
        <v>2.7695685211789725</v>
      </c>
      <c r="U158" s="9">
        <v>15735140.19</v>
      </c>
      <c r="W158" s="9">
        <v>3904986.79</v>
      </c>
      <c r="Y158" s="9">
        <f t="shared" si="52"/>
        <v>11830153.399999999</v>
      </c>
      <c r="AA158" s="21">
        <f t="shared" si="53"/>
        <v>3.0294989551040192</v>
      </c>
      <c r="AC158" s="9">
        <v>33487648.18</v>
      </c>
      <c r="AE158" s="9">
        <v>7405306.52</v>
      </c>
      <c r="AG158" s="9">
        <f t="shared" si="54"/>
        <v>26082341.66</v>
      </c>
      <c r="AI158" s="21">
        <f t="shared" si="55"/>
        <v>3.5221150656705027</v>
      </c>
    </row>
    <row r="159" spans="1:35" ht="12.75" outlineLevel="1">
      <c r="A159" s="1" t="s">
        <v>482</v>
      </c>
      <c r="B159" s="16" t="s">
        <v>483</v>
      </c>
      <c r="C159" s="1" t="s">
        <v>1127</v>
      </c>
      <c r="E159" s="5">
        <v>60474.42</v>
      </c>
      <c r="G159" s="5">
        <v>0</v>
      </c>
      <c r="I159" s="9">
        <f t="shared" si="48"/>
        <v>60474.42</v>
      </c>
      <c r="K159" s="21" t="str">
        <f t="shared" si="49"/>
        <v>N.M.</v>
      </c>
      <c r="M159" s="9">
        <v>109374.79</v>
      </c>
      <c r="O159" s="9">
        <v>4147.96</v>
      </c>
      <c r="Q159" s="9">
        <f t="shared" si="50"/>
        <v>105226.82999999999</v>
      </c>
      <c r="S159" s="21" t="str">
        <f t="shared" si="51"/>
        <v>N.M.</v>
      </c>
      <c r="U159" s="9">
        <v>226505.98</v>
      </c>
      <c r="W159" s="9">
        <v>3984.79</v>
      </c>
      <c r="Y159" s="9">
        <f t="shared" si="52"/>
        <v>222521.19</v>
      </c>
      <c r="AA159" s="21" t="str">
        <f t="shared" si="53"/>
        <v>N.M.</v>
      </c>
      <c r="AC159" s="9">
        <v>260704.48</v>
      </c>
      <c r="AE159" s="9">
        <v>4998.68</v>
      </c>
      <c r="AG159" s="9">
        <f t="shared" si="54"/>
        <v>255705.80000000002</v>
      </c>
      <c r="AI159" s="21" t="str">
        <f t="shared" si="55"/>
        <v>N.M.</v>
      </c>
    </row>
    <row r="160" spans="1:35" ht="12.75" outlineLevel="1">
      <c r="A160" s="1" t="s">
        <v>484</v>
      </c>
      <c r="B160" s="16" t="s">
        <v>485</v>
      </c>
      <c r="C160" s="1" t="s">
        <v>1128</v>
      </c>
      <c r="E160" s="5">
        <v>-1725.18</v>
      </c>
      <c r="G160" s="5">
        <v>0</v>
      </c>
      <c r="I160" s="9">
        <f t="shared" si="48"/>
        <v>-1725.18</v>
      </c>
      <c r="K160" s="21" t="str">
        <f t="shared" si="49"/>
        <v>N.M.</v>
      </c>
      <c r="M160" s="9">
        <v>-1153.34</v>
      </c>
      <c r="O160" s="9">
        <v>-3352.92</v>
      </c>
      <c r="Q160" s="9">
        <f t="shared" si="50"/>
        <v>2199.58</v>
      </c>
      <c r="S160" s="21">
        <f t="shared" si="51"/>
        <v>0.6560192309986519</v>
      </c>
      <c r="U160" s="9">
        <v>-3080.15</v>
      </c>
      <c r="W160" s="9">
        <v>-2774.91</v>
      </c>
      <c r="Y160" s="9">
        <f t="shared" si="52"/>
        <v>-305.24000000000024</v>
      </c>
      <c r="AA160" s="21">
        <f t="shared" si="53"/>
        <v>-0.10999996396279528</v>
      </c>
      <c r="AC160" s="9">
        <v>-4757.8</v>
      </c>
      <c r="AE160" s="9">
        <v>-3654.23</v>
      </c>
      <c r="AG160" s="9">
        <f t="shared" si="54"/>
        <v>-1103.5700000000002</v>
      </c>
      <c r="AI160" s="21">
        <f t="shared" si="55"/>
        <v>-0.3019979585302513</v>
      </c>
    </row>
    <row r="161" spans="1:35" ht="12.75" outlineLevel="1">
      <c r="A161" s="1" t="s">
        <v>486</v>
      </c>
      <c r="B161" s="16" t="s">
        <v>487</v>
      </c>
      <c r="C161" s="1" t="s">
        <v>1129</v>
      </c>
      <c r="E161" s="5">
        <v>415155.66</v>
      </c>
      <c r="G161" s="5">
        <v>0</v>
      </c>
      <c r="I161" s="9">
        <f t="shared" si="48"/>
        <v>415155.66</v>
      </c>
      <c r="K161" s="21" t="str">
        <f t="shared" si="49"/>
        <v>N.M.</v>
      </c>
      <c r="M161" s="9">
        <v>690437.3</v>
      </c>
      <c r="O161" s="9">
        <v>0</v>
      </c>
      <c r="Q161" s="9">
        <f t="shared" si="50"/>
        <v>690437.3</v>
      </c>
      <c r="S161" s="21" t="str">
        <f t="shared" si="51"/>
        <v>N.M.</v>
      </c>
      <c r="U161" s="9">
        <v>1101631.85</v>
      </c>
      <c r="W161" s="9">
        <v>0</v>
      </c>
      <c r="Y161" s="9">
        <f t="shared" si="52"/>
        <v>1101631.85</v>
      </c>
      <c r="AA161" s="21" t="str">
        <f t="shared" si="53"/>
        <v>N.M.</v>
      </c>
      <c r="AC161" s="9">
        <v>2394788.74</v>
      </c>
      <c r="AE161" s="9">
        <v>0</v>
      </c>
      <c r="AG161" s="9">
        <f t="shared" si="54"/>
        <v>2394788.74</v>
      </c>
      <c r="AI161" s="21" t="str">
        <f t="shared" si="55"/>
        <v>N.M.</v>
      </c>
    </row>
    <row r="162" spans="1:68" s="90" customFormat="1" ht="12.75">
      <c r="A162" s="90" t="s">
        <v>92</v>
      </c>
      <c r="B162" s="91"/>
      <c r="C162" s="77" t="s">
        <v>1130</v>
      </c>
      <c r="D162" s="105"/>
      <c r="E162" s="105">
        <v>6336247.130000001</v>
      </c>
      <c r="F162" s="105"/>
      <c r="G162" s="105">
        <v>2041004.47</v>
      </c>
      <c r="H162" s="105"/>
      <c r="I162" s="9">
        <f>+E162-G162</f>
        <v>4295242.660000001</v>
      </c>
      <c r="J162" s="37" t="str">
        <f>IF((+E162-G162)=(I162),"  ",$AO$515)</f>
        <v>  </v>
      </c>
      <c r="K162" s="38">
        <f>IF(G162&lt;0,IF(I162=0,0,IF(OR(G162=0,E162=0),"N.M.",IF(ABS(I162/G162)&gt;=10,"N.M.",I162/(-G162)))),IF(I162=0,0,IF(OR(G162=0,E162=0),"N.M.",IF(ABS(I162/G162)&gt;=10,"N.M.",I162/G162))))</f>
        <v>2.1044748912284357</v>
      </c>
      <c r="L162" s="39"/>
      <c r="M162" s="5">
        <v>14039925.379999999</v>
      </c>
      <c r="N162" s="9"/>
      <c r="O162" s="5">
        <v>5667069.31</v>
      </c>
      <c r="P162" s="9"/>
      <c r="Q162" s="9">
        <f>(+M162-O162)</f>
        <v>8372856.069999999</v>
      </c>
      <c r="R162" s="37" t="str">
        <f>IF((+M162-O162)=(Q162),"  ",$AO$515)</f>
        <v>  </v>
      </c>
      <c r="S162" s="38">
        <f>IF(O162&lt;0,IF(Q162=0,0,IF(OR(O162=0,M162=0),"N.M.",IF(ABS(Q162/O162)&gt;=10,"N.M.",Q162/(-O162)))),IF(Q162=0,0,IF(OR(O162=0,M162=0),"N.M.",IF(ABS(Q162/O162)&gt;=10,"N.M.",Q162/O162))))</f>
        <v>1.4774578555489732</v>
      </c>
      <c r="T162" s="39"/>
      <c r="U162" s="9">
        <v>25207260.09</v>
      </c>
      <c r="V162" s="9"/>
      <c r="W162" s="9">
        <v>10666798.449999997</v>
      </c>
      <c r="X162" s="9"/>
      <c r="Y162" s="9">
        <f>(+U162-W162)</f>
        <v>14540461.640000002</v>
      </c>
      <c r="Z162" s="37" t="str">
        <f>IF((+U162-W162)=(Y162),"  ",$AO$515)</f>
        <v>  </v>
      </c>
      <c r="AA162" s="38">
        <f>IF(W162&lt;0,IF(Y162=0,0,IF(OR(W162=0,U162=0),"N.M.",IF(ABS(Y162/W162)&gt;=10,"N.M.",Y162/(-W162)))),IF(Y162=0,0,IF(OR(W162=0,U162=0),"N.M.",IF(ABS(Y162/W162)&gt;=10,"N.M.",Y162/W162))))</f>
        <v>1.3631514374399758</v>
      </c>
      <c r="AB162" s="39"/>
      <c r="AC162" s="9">
        <v>53983893.88999999</v>
      </c>
      <c r="AD162" s="9"/>
      <c r="AE162" s="9">
        <v>19926689.319999997</v>
      </c>
      <c r="AF162" s="9"/>
      <c r="AG162" s="9">
        <f>(+AC162-AE162)</f>
        <v>34057204.56999999</v>
      </c>
      <c r="AH162" s="37" t="str">
        <f>IF((+AC162-AE162)=(AG162),"  ",$AO$515)</f>
        <v>  </v>
      </c>
      <c r="AI162" s="38">
        <f>IF(AE162&lt;0,IF(AG162=0,0,IF(OR(AE162=0,AC162=0),"N.M.",IF(ABS(AG162/AE162)&gt;=10,"N.M.",AG162/(-AE162)))),IF(AG162=0,0,IF(OR(AE162=0,AC162=0),"N.M.",IF(ABS(AG162/AE162)&gt;=10,"N.M.",AG162/AE162))))</f>
        <v>1.709125084607883</v>
      </c>
      <c r="AJ162" s="105"/>
      <c r="AK162" s="105"/>
      <c r="AL162" s="105"/>
      <c r="AM162" s="105"/>
      <c r="AN162" s="105"/>
      <c r="AO162" s="105"/>
      <c r="AP162" s="106"/>
      <c r="AQ162" s="107"/>
      <c r="AR162" s="108"/>
      <c r="AS162" s="105"/>
      <c r="AT162" s="105"/>
      <c r="AU162" s="105"/>
      <c r="AV162" s="105"/>
      <c r="AW162" s="105"/>
      <c r="AX162" s="106"/>
      <c r="AY162" s="107"/>
      <c r="AZ162" s="108"/>
      <c r="BA162" s="105"/>
      <c r="BB162" s="105"/>
      <c r="BC162" s="105"/>
      <c r="BD162" s="106"/>
      <c r="BE162" s="107"/>
      <c r="BF162" s="108"/>
      <c r="BG162" s="105"/>
      <c r="BH162" s="109"/>
      <c r="BI162" s="105"/>
      <c r="BJ162" s="109"/>
      <c r="BK162" s="105"/>
      <c r="BL162" s="109"/>
      <c r="BM162" s="105"/>
      <c r="BN162" s="97"/>
      <c r="BO162" s="97"/>
      <c r="BP162" s="97"/>
    </row>
    <row r="163" spans="1:35" ht="12.75" outlineLevel="1">
      <c r="A163" s="1" t="s">
        <v>488</v>
      </c>
      <c r="B163" s="16" t="s">
        <v>489</v>
      </c>
      <c r="C163" s="1" t="s">
        <v>1131</v>
      </c>
      <c r="E163" s="5">
        <v>54510.23</v>
      </c>
      <c r="G163" s="5">
        <v>1352.53</v>
      </c>
      <c r="I163" s="9">
        <f aca="true" t="shared" si="56" ref="I163:I168">+E163-G163</f>
        <v>53157.700000000004</v>
      </c>
      <c r="K163" s="21" t="str">
        <f aca="true" t="shared" si="57" ref="K163:K168">IF(G163&lt;0,IF(I163=0,0,IF(OR(G163=0,E163=0),"N.M.",IF(ABS(I163/G163)&gt;=10,"N.M.",I163/(-G163)))),IF(I163=0,0,IF(OR(G163=0,E163=0),"N.M.",IF(ABS(I163/G163)&gt;=10,"N.M.",I163/G163))))</f>
        <v>N.M.</v>
      </c>
      <c r="M163" s="9">
        <v>72469.58</v>
      </c>
      <c r="O163" s="9">
        <v>100170.32</v>
      </c>
      <c r="Q163" s="9">
        <f aca="true" t="shared" si="58" ref="Q163:Q168">(+M163-O163)</f>
        <v>-27700.740000000005</v>
      </c>
      <c r="S163" s="21">
        <f aca="true" t="shared" si="59" ref="S163:S168">IF(O163&lt;0,IF(Q163=0,0,IF(OR(O163=0,M163=0),"N.M.",IF(ABS(Q163/O163)&gt;=10,"N.M.",Q163/(-O163)))),IF(Q163=0,0,IF(OR(O163=0,M163=0),"N.M.",IF(ABS(Q163/O163)&gt;=10,"N.M.",Q163/O163))))</f>
        <v>-0.2765364031980731</v>
      </c>
      <c r="U163" s="9">
        <v>197775.81</v>
      </c>
      <c r="W163" s="9">
        <v>149370.54</v>
      </c>
      <c r="Y163" s="9">
        <f aca="true" t="shared" si="60" ref="Y163:Y168">(+U163-W163)</f>
        <v>48405.26999999999</v>
      </c>
      <c r="AA163" s="21">
        <f aca="true" t="shared" si="61" ref="AA163:AA168">IF(W163&lt;0,IF(Y163=0,0,IF(OR(W163=0,U163=0),"N.M.",IF(ABS(Y163/W163)&gt;=10,"N.M.",Y163/(-W163)))),IF(Y163=0,0,IF(OR(W163=0,U163=0),"N.M.",IF(ABS(Y163/W163)&gt;=10,"N.M.",Y163/W163))))</f>
        <v>0.32406169248634964</v>
      </c>
      <c r="AC163" s="9">
        <v>399991.32</v>
      </c>
      <c r="AE163" s="9">
        <v>166605.95</v>
      </c>
      <c r="AG163" s="9">
        <f aca="true" t="shared" si="62" ref="AG163:AG168">(+AC163-AE163)</f>
        <v>233385.37</v>
      </c>
      <c r="AI163" s="21">
        <f aca="true" t="shared" si="63" ref="AI163:AI168">IF(AE163&lt;0,IF(AG163=0,0,IF(OR(AE163=0,AC163=0),"N.M.",IF(ABS(AG163/AE163)&gt;=10,"N.M.",AG163/(-AE163)))),IF(AG163=0,0,IF(OR(AE163=0,AC163=0),"N.M.",IF(ABS(AG163/AE163)&gt;=10,"N.M.",AG163/AE163))))</f>
        <v>1.4008225396511949</v>
      </c>
    </row>
    <row r="164" spans="1:35" ht="12.75" outlineLevel="1">
      <c r="A164" s="1" t="s">
        <v>490</v>
      </c>
      <c r="B164" s="16" t="s">
        <v>491</v>
      </c>
      <c r="C164" s="1" t="s">
        <v>1132</v>
      </c>
      <c r="E164" s="5">
        <v>4247688</v>
      </c>
      <c r="G164" s="5">
        <v>3198030</v>
      </c>
      <c r="I164" s="9">
        <f t="shared" si="56"/>
        <v>1049658</v>
      </c>
      <c r="K164" s="21">
        <f t="shared" si="57"/>
        <v>0.32822018555173027</v>
      </c>
      <c r="M164" s="9">
        <v>12327065</v>
      </c>
      <c r="O164" s="9">
        <v>11528673</v>
      </c>
      <c r="Q164" s="9">
        <f t="shared" si="58"/>
        <v>798392</v>
      </c>
      <c r="S164" s="21">
        <f t="shared" si="59"/>
        <v>0.06925272318852309</v>
      </c>
      <c r="U164" s="9">
        <v>23723609</v>
      </c>
      <c r="W164" s="9">
        <v>21046774</v>
      </c>
      <c r="Y164" s="9">
        <f t="shared" si="60"/>
        <v>2676835</v>
      </c>
      <c r="AA164" s="21">
        <f t="shared" si="61"/>
        <v>0.1271850498323401</v>
      </c>
      <c r="AC164" s="9">
        <v>42540968</v>
      </c>
      <c r="AE164" s="9">
        <v>38716468</v>
      </c>
      <c r="AG164" s="9">
        <f t="shared" si="62"/>
        <v>3824500</v>
      </c>
      <c r="AI164" s="21">
        <f t="shared" si="63"/>
        <v>0.09878225462095354</v>
      </c>
    </row>
    <row r="165" spans="1:35" ht="12.75" outlineLevel="1">
      <c r="A165" s="1" t="s">
        <v>492</v>
      </c>
      <c r="B165" s="16" t="s">
        <v>493</v>
      </c>
      <c r="C165" s="1" t="s">
        <v>1133</v>
      </c>
      <c r="E165" s="5">
        <v>8401400</v>
      </c>
      <c r="G165" s="5">
        <v>4827562</v>
      </c>
      <c r="I165" s="9">
        <f t="shared" si="56"/>
        <v>3573838</v>
      </c>
      <c r="K165" s="21">
        <f t="shared" si="57"/>
        <v>0.7402987263550421</v>
      </c>
      <c r="M165" s="9">
        <v>23419083</v>
      </c>
      <c r="O165" s="9">
        <v>15703134</v>
      </c>
      <c r="Q165" s="9">
        <f t="shared" si="58"/>
        <v>7715949</v>
      </c>
      <c r="S165" s="21">
        <f t="shared" si="59"/>
        <v>0.4913636348005436</v>
      </c>
      <c r="U165" s="9">
        <v>40604747</v>
      </c>
      <c r="W165" s="9">
        <v>26263541</v>
      </c>
      <c r="Y165" s="9">
        <f t="shared" si="60"/>
        <v>14341206</v>
      </c>
      <c r="AA165" s="21">
        <f t="shared" si="61"/>
        <v>0.5460499785615351</v>
      </c>
      <c r="AC165" s="9">
        <v>71473936.06</v>
      </c>
      <c r="AE165" s="9">
        <v>53150907.64</v>
      </c>
      <c r="AG165" s="9">
        <f t="shared" si="62"/>
        <v>18323028.42</v>
      </c>
      <c r="AI165" s="21">
        <f t="shared" si="63"/>
        <v>0.3447359458864737</v>
      </c>
    </row>
    <row r="166" spans="1:35" ht="12.75" outlineLevel="1">
      <c r="A166" s="1" t="s">
        <v>494</v>
      </c>
      <c r="B166" s="16" t="s">
        <v>495</v>
      </c>
      <c r="C166" s="1" t="s">
        <v>1134</v>
      </c>
      <c r="E166" s="5">
        <v>3257133</v>
      </c>
      <c r="G166" s="5">
        <v>3508818</v>
      </c>
      <c r="I166" s="9">
        <f t="shared" si="56"/>
        <v>-251685</v>
      </c>
      <c r="K166" s="21">
        <f t="shared" si="57"/>
        <v>-0.07172928319451166</v>
      </c>
      <c r="M166" s="9">
        <v>9965857</v>
      </c>
      <c r="O166" s="9">
        <v>10953796</v>
      </c>
      <c r="Q166" s="9">
        <f t="shared" si="58"/>
        <v>-987939</v>
      </c>
      <c r="S166" s="21">
        <f t="shared" si="59"/>
        <v>-0.09019147334859988</v>
      </c>
      <c r="U166" s="9">
        <v>20308631</v>
      </c>
      <c r="W166" s="9">
        <v>20988516</v>
      </c>
      <c r="Y166" s="9">
        <f t="shared" si="60"/>
        <v>-679885</v>
      </c>
      <c r="AA166" s="21">
        <f t="shared" si="61"/>
        <v>-0.0323931906381566</v>
      </c>
      <c r="AC166" s="9">
        <v>41598767</v>
      </c>
      <c r="AE166" s="9">
        <v>40454558</v>
      </c>
      <c r="AG166" s="9">
        <f t="shared" si="62"/>
        <v>1144209</v>
      </c>
      <c r="AI166" s="21">
        <f t="shared" si="63"/>
        <v>0.02828380920636928</v>
      </c>
    </row>
    <row r="167" spans="1:35" ht="12.75" outlineLevel="1">
      <c r="A167" s="1" t="s">
        <v>496</v>
      </c>
      <c r="B167" s="16" t="s">
        <v>497</v>
      </c>
      <c r="C167" s="1" t="s">
        <v>1135</v>
      </c>
      <c r="E167" s="5">
        <v>0</v>
      </c>
      <c r="G167" s="5">
        <v>0</v>
      </c>
      <c r="I167" s="9">
        <f t="shared" si="56"/>
        <v>0</v>
      </c>
      <c r="K167" s="21">
        <f t="shared" si="57"/>
        <v>0</v>
      </c>
      <c r="M167" s="9">
        <v>0</v>
      </c>
      <c r="O167" s="9">
        <v>0</v>
      </c>
      <c r="Q167" s="9">
        <f t="shared" si="58"/>
        <v>0</v>
      </c>
      <c r="S167" s="21">
        <f t="shared" si="59"/>
        <v>0</v>
      </c>
      <c r="U167" s="9">
        <v>0</v>
      </c>
      <c r="W167" s="9">
        <v>0</v>
      </c>
      <c r="Y167" s="9">
        <f t="shared" si="60"/>
        <v>0</v>
      </c>
      <c r="AA167" s="21">
        <f t="shared" si="61"/>
        <v>0</v>
      </c>
      <c r="AC167" s="9">
        <v>0</v>
      </c>
      <c r="AE167" s="9">
        <v>747040.26</v>
      </c>
      <c r="AG167" s="9">
        <f t="shared" si="62"/>
        <v>-747040.26</v>
      </c>
      <c r="AI167" s="21" t="str">
        <f t="shared" si="63"/>
        <v>N.M.</v>
      </c>
    </row>
    <row r="168" spans="1:35" ht="12.75" outlineLevel="1">
      <c r="A168" s="1" t="s">
        <v>498</v>
      </c>
      <c r="B168" s="16" t="s">
        <v>499</v>
      </c>
      <c r="C168" s="1" t="s">
        <v>1136</v>
      </c>
      <c r="E168" s="5">
        <v>4503552</v>
      </c>
      <c r="G168" s="5">
        <v>-1055782</v>
      </c>
      <c r="I168" s="9">
        <f t="shared" si="56"/>
        <v>5559334</v>
      </c>
      <c r="K168" s="21">
        <f t="shared" si="57"/>
        <v>5.2656078622291345</v>
      </c>
      <c r="M168" s="9">
        <v>14477951</v>
      </c>
      <c r="O168" s="9">
        <v>5291658</v>
      </c>
      <c r="Q168" s="9">
        <f t="shared" si="58"/>
        <v>9186293</v>
      </c>
      <c r="S168" s="21">
        <f t="shared" si="59"/>
        <v>1.7359952211575276</v>
      </c>
      <c r="U168" s="9">
        <v>29617485</v>
      </c>
      <c r="W168" s="9">
        <v>18386478</v>
      </c>
      <c r="Y168" s="9">
        <f t="shared" si="60"/>
        <v>11231007</v>
      </c>
      <c r="AA168" s="21">
        <f t="shared" si="61"/>
        <v>0.6108297086587219</v>
      </c>
      <c r="AC168" s="9">
        <v>57002583</v>
      </c>
      <c r="AE168" s="9">
        <v>45229199</v>
      </c>
      <c r="AG168" s="9">
        <f t="shared" si="62"/>
        <v>11773384</v>
      </c>
      <c r="AI168" s="21">
        <f t="shared" si="63"/>
        <v>0.26030494150471245</v>
      </c>
    </row>
    <row r="169" spans="1:68" s="90" customFormat="1" ht="12.75">
      <c r="A169" s="90" t="s">
        <v>93</v>
      </c>
      <c r="B169" s="91"/>
      <c r="C169" s="77" t="s">
        <v>1137</v>
      </c>
      <c r="D169" s="105"/>
      <c r="E169" s="105">
        <v>20464283.23</v>
      </c>
      <c r="F169" s="105"/>
      <c r="G169" s="105">
        <v>10479980.53</v>
      </c>
      <c r="H169" s="105"/>
      <c r="I169" s="9">
        <f>+E169-G169</f>
        <v>9984302.700000001</v>
      </c>
      <c r="J169" s="37" t="str">
        <f>IF((+E169-G169)=(I169),"  ",$AO$515)</f>
        <v>  </v>
      </c>
      <c r="K169" s="38">
        <f>IF(G169&lt;0,IF(I169=0,0,IF(OR(G169=0,E169=0),"N.M.",IF(ABS(I169/G169)&gt;=10,"N.M.",I169/(-G169)))),IF(I169=0,0,IF(OR(G169=0,E169=0),"N.M.",IF(ABS(I169/G169)&gt;=10,"N.M.",I169/G169))))</f>
        <v>0.9527024092667853</v>
      </c>
      <c r="L169" s="39"/>
      <c r="M169" s="5">
        <v>60262425.58</v>
      </c>
      <c r="N169" s="9"/>
      <c r="O169" s="5">
        <v>43577431.32</v>
      </c>
      <c r="P169" s="9"/>
      <c r="Q169" s="9">
        <f>(+M169-O169)</f>
        <v>16684994.259999998</v>
      </c>
      <c r="R169" s="37" t="str">
        <f>IF((+M169-O169)=(Q169),"  ",$AO$515)</f>
        <v>  </v>
      </c>
      <c r="S169" s="38">
        <f>IF(O169&lt;0,IF(Q169=0,0,IF(OR(O169=0,M169=0),"N.M.",IF(ABS(Q169/O169)&gt;=10,"N.M.",Q169/(-O169)))),IF(Q169=0,0,IF(OR(O169=0,M169=0),"N.M.",IF(ABS(Q169/O169)&gt;=10,"N.M.",Q169/O169))))</f>
        <v>0.38288154566701976</v>
      </c>
      <c r="T169" s="39"/>
      <c r="U169" s="9">
        <v>114452247.81</v>
      </c>
      <c r="V169" s="9"/>
      <c r="W169" s="9">
        <v>86834679.53999999</v>
      </c>
      <c r="X169" s="9"/>
      <c r="Y169" s="9">
        <f>(+U169-W169)</f>
        <v>27617568.27000001</v>
      </c>
      <c r="Z169" s="37" t="str">
        <f>IF((+U169-W169)=(Y169),"  ",$AO$515)</f>
        <v>  </v>
      </c>
      <c r="AA169" s="38">
        <f>IF(W169&lt;0,IF(Y169=0,0,IF(OR(W169=0,U169=0),"N.M.",IF(ABS(Y169/W169)&gt;=10,"N.M.",Y169/(-W169)))),IF(Y169=0,0,IF(OR(W169=0,U169=0),"N.M.",IF(ABS(Y169/W169)&gt;=10,"N.M.",Y169/W169))))</f>
        <v>0.3180476788341011</v>
      </c>
      <c r="AB169" s="39"/>
      <c r="AC169" s="9">
        <v>213016245.38</v>
      </c>
      <c r="AD169" s="9"/>
      <c r="AE169" s="9">
        <v>178464778.85000002</v>
      </c>
      <c r="AF169" s="9"/>
      <c r="AG169" s="9">
        <f>(+AC169-AE169)</f>
        <v>34551466.52999997</v>
      </c>
      <c r="AH169" s="37" t="str">
        <f>IF((+AC169-AE169)=(AG169),"  ",$AO$515)</f>
        <v>  </v>
      </c>
      <c r="AI169" s="38">
        <f>IF(AE169&lt;0,IF(AG169=0,0,IF(OR(AE169=0,AC169=0),"N.M.",IF(ABS(AG169/AE169)&gt;=10,"N.M.",AG169/(-AE169)))),IF(AG169=0,0,IF(OR(AE169=0,AC169=0),"N.M.",IF(ABS(AG169/AE169)&gt;=10,"N.M.",AG169/AE169))))</f>
        <v>0.1936038402235129</v>
      </c>
      <c r="AJ169" s="105"/>
      <c r="AK169" s="105"/>
      <c r="AL169" s="105"/>
      <c r="AM169" s="105"/>
      <c r="AN169" s="105"/>
      <c r="AO169" s="105"/>
      <c r="AP169" s="106"/>
      <c r="AQ169" s="107"/>
      <c r="AR169" s="108"/>
      <c r="AS169" s="105"/>
      <c r="AT169" s="105"/>
      <c r="AU169" s="105"/>
      <c r="AV169" s="105"/>
      <c r="AW169" s="105"/>
      <c r="AX169" s="106"/>
      <c r="AY169" s="107"/>
      <c r="AZ169" s="108"/>
      <c r="BA169" s="105"/>
      <c r="BB169" s="105"/>
      <c r="BC169" s="105"/>
      <c r="BD169" s="106"/>
      <c r="BE169" s="107"/>
      <c r="BF169" s="108"/>
      <c r="BG169" s="105"/>
      <c r="BH169" s="109"/>
      <c r="BI169" s="105"/>
      <c r="BJ169" s="109"/>
      <c r="BK169" s="105"/>
      <c r="BL169" s="109"/>
      <c r="BM169" s="105"/>
      <c r="BN169" s="97"/>
      <c r="BO169" s="97"/>
      <c r="BP169" s="97"/>
    </row>
    <row r="170" spans="1:35" ht="12.75" outlineLevel="1">
      <c r="A170" s="1" t="s">
        <v>500</v>
      </c>
      <c r="B170" s="16" t="s">
        <v>501</v>
      </c>
      <c r="C170" s="1" t="s">
        <v>1138</v>
      </c>
      <c r="E170" s="5">
        <v>0</v>
      </c>
      <c r="G170" s="5">
        <v>0</v>
      </c>
      <c r="I170" s="9">
        <f aca="true" t="shared" si="64" ref="I170:I201">+E170-G170</f>
        <v>0</v>
      </c>
      <c r="K170" s="21">
        <f aca="true" t="shared" si="65" ref="K170:K201">IF(G170&lt;0,IF(I170=0,0,IF(OR(G170=0,E170=0),"N.M.",IF(ABS(I170/G170)&gt;=10,"N.M.",I170/(-G170)))),IF(I170=0,0,IF(OR(G170=0,E170=0),"N.M.",IF(ABS(I170/G170)&gt;=10,"N.M.",I170/G170))))</f>
        <v>0</v>
      </c>
      <c r="M170" s="9">
        <v>0</v>
      </c>
      <c r="O170" s="9">
        <v>0</v>
      </c>
      <c r="Q170" s="9">
        <f aca="true" t="shared" si="66" ref="Q170:Q201">(+M170-O170)</f>
        <v>0</v>
      </c>
      <c r="S170" s="21">
        <f aca="true" t="shared" si="67" ref="S170:S201">IF(O170&lt;0,IF(Q170=0,0,IF(OR(O170=0,M170=0),"N.M.",IF(ABS(Q170/O170)&gt;=10,"N.M.",Q170/(-O170)))),IF(Q170=0,0,IF(OR(O170=0,M170=0),"N.M.",IF(ABS(Q170/O170)&gt;=10,"N.M.",Q170/O170))))</f>
        <v>0</v>
      </c>
      <c r="U170" s="9">
        <v>0</v>
      </c>
      <c r="W170" s="9">
        <v>0</v>
      </c>
      <c r="Y170" s="9">
        <f aca="true" t="shared" si="68" ref="Y170:Y201">(+U170-W170)</f>
        <v>0</v>
      </c>
      <c r="AA170" s="21">
        <f aca="true" t="shared" si="69" ref="AA170:AA201">IF(W170&lt;0,IF(Y170=0,0,IF(OR(W170=0,U170=0),"N.M.",IF(ABS(Y170/W170)&gt;=10,"N.M.",Y170/(-W170)))),IF(Y170=0,0,IF(OR(W170=0,U170=0),"N.M.",IF(ABS(Y170/W170)&gt;=10,"N.M.",Y170/W170))))</f>
        <v>0</v>
      </c>
      <c r="AC170" s="9">
        <v>0</v>
      </c>
      <c r="AE170" s="9">
        <v>36492.17</v>
      </c>
      <c r="AG170" s="9">
        <f aca="true" t="shared" si="70" ref="AG170:AG201">(+AC170-AE170)</f>
        <v>-36492.17</v>
      </c>
      <c r="AI170" s="21" t="str">
        <f aca="true" t="shared" si="71" ref="AI170:AI201">IF(AE170&lt;0,IF(AG170=0,0,IF(OR(AE170=0,AC170=0),"N.M.",IF(ABS(AG170/AE170)&gt;=10,"N.M.",AG170/(-AE170)))),IF(AG170=0,0,IF(OR(AE170=0,AC170=0),"N.M.",IF(ABS(AG170/AE170)&gt;=10,"N.M.",AG170/AE170))))</f>
        <v>N.M.</v>
      </c>
    </row>
    <row r="171" spans="1:35" ht="12.75" outlineLevel="1">
      <c r="A171" s="1" t="s">
        <v>502</v>
      </c>
      <c r="B171" s="16" t="s">
        <v>503</v>
      </c>
      <c r="C171" s="1" t="s">
        <v>1139</v>
      </c>
      <c r="E171" s="5">
        <v>-155</v>
      </c>
      <c r="G171" s="5">
        <v>-136</v>
      </c>
      <c r="I171" s="9">
        <f t="shared" si="64"/>
        <v>-19</v>
      </c>
      <c r="K171" s="21">
        <f t="shared" si="65"/>
        <v>-0.13970588235294118</v>
      </c>
      <c r="M171" s="9">
        <v>-465</v>
      </c>
      <c r="O171" s="9">
        <v>-408</v>
      </c>
      <c r="Q171" s="9">
        <f t="shared" si="66"/>
        <v>-57</v>
      </c>
      <c r="S171" s="21">
        <f t="shared" si="67"/>
        <v>-0.13970588235294118</v>
      </c>
      <c r="U171" s="9">
        <v>-931</v>
      </c>
      <c r="W171" s="9">
        <v>-821</v>
      </c>
      <c r="Y171" s="9">
        <f t="shared" si="68"/>
        <v>-110</v>
      </c>
      <c r="AA171" s="21">
        <f t="shared" si="69"/>
        <v>-0.13398294762484775</v>
      </c>
      <c r="AC171" s="9">
        <v>-1747</v>
      </c>
      <c r="AE171" s="9">
        <v>-1628</v>
      </c>
      <c r="AG171" s="9">
        <f t="shared" si="70"/>
        <v>-119</v>
      </c>
      <c r="AI171" s="21">
        <f t="shared" si="71"/>
        <v>-0.07309582309582309</v>
      </c>
    </row>
    <row r="172" spans="1:35" ht="12.75" outlineLevel="1">
      <c r="A172" s="1" t="s">
        <v>504</v>
      </c>
      <c r="B172" s="16" t="s">
        <v>505</v>
      </c>
      <c r="C172" s="1" t="s">
        <v>1140</v>
      </c>
      <c r="E172" s="5">
        <v>131139.95</v>
      </c>
      <c r="G172" s="5">
        <v>191497.61</v>
      </c>
      <c r="I172" s="9">
        <f t="shared" si="64"/>
        <v>-60357.659999999974</v>
      </c>
      <c r="K172" s="21">
        <f t="shared" si="65"/>
        <v>-0.31518753680528955</v>
      </c>
      <c r="M172" s="9">
        <v>411191.11</v>
      </c>
      <c r="O172" s="9">
        <v>599695.38</v>
      </c>
      <c r="Q172" s="9">
        <f t="shared" si="66"/>
        <v>-188504.27000000002</v>
      </c>
      <c r="S172" s="21">
        <f t="shared" si="67"/>
        <v>-0.3143333703854781</v>
      </c>
      <c r="U172" s="9">
        <v>1056864.11</v>
      </c>
      <c r="W172" s="9">
        <v>1314836.79</v>
      </c>
      <c r="Y172" s="9">
        <f t="shared" si="68"/>
        <v>-257972.67999999993</v>
      </c>
      <c r="AA172" s="21">
        <f t="shared" si="69"/>
        <v>-0.1962012943066492</v>
      </c>
      <c r="AC172" s="9">
        <v>2268310.97</v>
      </c>
      <c r="AE172" s="9">
        <v>2508788.56</v>
      </c>
      <c r="AG172" s="9">
        <f t="shared" si="70"/>
        <v>-240477.58999999985</v>
      </c>
      <c r="AI172" s="21">
        <f t="shared" si="71"/>
        <v>-0.09585406830777315</v>
      </c>
    </row>
    <row r="173" spans="1:35" ht="12.75" outlineLevel="1">
      <c r="A173" s="1" t="s">
        <v>506</v>
      </c>
      <c r="B173" s="16" t="s">
        <v>507</v>
      </c>
      <c r="C173" s="1" t="s">
        <v>1141</v>
      </c>
      <c r="E173" s="5">
        <v>103190.65</v>
      </c>
      <c r="G173" s="5">
        <v>96974.73</v>
      </c>
      <c r="I173" s="9">
        <f t="shared" si="64"/>
        <v>6215.919999999998</v>
      </c>
      <c r="K173" s="21">
        <f t="shared" si="65"/>
        <v>0.0640983480954265</v>
      </c>
      <c r="M173" s="9">
        <v>290465.73</v>
      </c>
      <c r="O173" s="9">
        <v>285065.1</v>
      </c>
      <c r="Q173" s="9">
        <f t="shared" si="66"/>
        <v>5400.630000000005</v>
      </c>
      <c r="S173" s="21">
        <f t="shared" si="67"/>
        <v>0.018945251453089153</v>
      </c>
      <c r="U173" s="9">
        <v>626734.81</v>
      </c>
      <c r="W173" s="9">
        <v>663476.49</v>
      </c>
      <c r="Y173" s="9">
        <f t="shared" si="68"/>
        <v>-36741.679999999935</v>
      </c>
      <c r="AA173" s="21">
        <f t="shared" si="69"/>
        <v>-0.055377516089530066</v>
      </c>
      <c r="AC173" s="9">
        <v>1247589.99</v>
      </c>
      <c r="AE173" s="9">
        <v>1261932.24</v>
      </c>
      <c r="AG173" s="9">
        <f t="shared" si="70"/>
        <v>-14342.25</v>
      </c>
      <c r="AI173" s="21">
        <f t="shared" si="71"/>
        <v>-0.01136530912309523</v>
      </c>
    </row>
    <row r="174" spans="1:35" ht="12.75" outlineLevel="1">
      <c r="A174" s="1" t="s">
        <v>508</v>
      </c>
      <c r="B174" s="16" t="s">
        <v>509</v>
      </c>
      <c r="C174" s="1" t="s">
        <v>1142</v>
      </c>
      <c r="E174" s="5">
        <v>465684.098</v>
      </c>
      <c r="G174" s="5">
        <v>324766.442</v>
      </c>
      <c r="I174" s="9">
        <f t="shared" si="64"/>
        <v>140917.65600000002</v>
      </c>
      <c r="K174" s="21">
        <f t="shared" si="65"/>
        <v>0.43390460890044796</v>
      </c>
      <c r="M174" s="9">
        <v>1242171.564</v>
      </c>
      <c r="O174" s="9">
        <v>1035708.623</v>
      </c>
      <c r="Q174" s="9">
        <f t="shared" si="66"/>
        <v>206462.941</v>
      </c>
      <c r="S174" s="21">
        <f t="shared" si="67"/>
        <v>0.19934461914777357</v>
      </c>
      <c r="U174" s="9">
        <v>2535168.403</v>
      </c>
      <c r="W174" s="9">
        <v>2205383.827</v>
      </c>
      <c r="Y174" s="9">
        <f t="shared" si="68"/>
        <v>329784.5759999999</v>
      </c>
      <c r="AA174" s="21">
        <f t="shared" si="69"/>
        <v>0.1495361360514774</v>
      </c>
      <c r="AC174" s="9">
        <v>4772420.8379999995</v>
      </c>
      <c r="AE174" s="9">
        <v>4646549.846</v>
      </c>
      <c r="AG174" s="9">
        <f t="shared" si="70"/>
        <v>125870.99199999962</v>
      </c>
      <c r="AI174" s="21">
        <f t="shared" si="71"/>
        <v>0.027089129821421403</v>
      </c>
    </row>
    <row r="175" spans="1:35" ht="12.75" outlineLevel="1">
      <c r="A175" s="1" t="s">
        <v>510</v>
      </c>
      <c r="B175" s="16" t="s">
        <v>511</v>
      </c>
      <c r="C175" s="1" t="s">
        <v>1143</v>
      </c>
      <c r="E175" s="5">
        <v>0</v>
      </c>
      <c r="G175" s="5">
        <v>0</v>
      </c>
      <c r="I175" s="9">
        <f t="shared" si="64"/>
        <v>0</v>
      </c>
      <c r="K175" s="21">
        <f t="shared" si="65"/>
        <v>0</v>
      </c>
      <c r="M175" s="9">
        <v>1457.215</v>
      </c>
      <c r="O175" s="9">
        <v>0</v>
      </c>
      <c r="Q175" s="9">
        <f t="shared" si="66"/>
        <v>1457.215</v>
      </c>
      <c r="S175" s="21" t="str">
        <f t="shared" si="67"/>
        <v>N.M.</v>
      </c>
      <c r="U175" s="9">
        <v>16321.815</v>
      </c>
      <c r="W175" s="9">
        <v>0</v>
      </c>
      <c r="Y175" s="9">
        <f t="shared" si="68"/>
        <v>16321.815</v>
      </c>
      <c r="AA175" s="21" t="str">
        <f t="shared" si="69"/>
        <v>N.M.</v>
      </c>
      <c r="AC175" s="9">
        <v>16321.815</v>
      </c>
      <c r="AE175" s="9">
        <v>0</v>
      </c>
      <c r="AG175" s="9">
        <f t="shared" si="70"/>
        <v>16321.815</v>
      </c>
      <c r="AI175" s="21" t="str">
        <f t="shared" si="71"/>
        <v>N.M.</v>
      </c>
    </row>
    <row r="176" spans="1:35" ht="12.75" outlineLevel="1">
      <c r="A176" s="1" t="s">
        <v>512</v>
      </c>
      <c r="B176" s="16" t="s">
        <v>513</v>
      </c>
      <c r="C176" s="1" t="s">
        <v>1144</v>
      </c>
      <c r="E176" s="5">
        <v>116166.78600000001</v>
      </c>
      <c r="G176" s="5">
        <v>94735.15</v>
      </c>
      <c r="I176" s="9">
        <f t="shared" si="64"/>
        <v>21431.636000000013</v>
      </c>
      <c r="K176" s="21">
        <f t="shared" si="65"/>
        <v>0.2262268651076186</v>
      </c>
      <c r="M176" s="9">
        <v>327783.934</v>
      </c>
      <c r="O176" s="9">
        <v>297865.521</v>
      </c>
      <c r="Q176" s="9">
        <f t="shared" si="66"/>
        <v>29918.413</v>
      </c>
      <c r="S176" s="21">
        <f t="shared" si="67"/>
        <v>0.10044268601333016</v>
      </c>
      <c r="U176" s="9">
        <v>703470.443</v>
      </c>
      <c r="W176" s="9">
        <v>573860.164</v>
      </c>
      <c r="Y176" s="9">
        <f t="shared" si="68"/>
        <v>129610.27899999998</v>
      </c>
      <c r="AA176" s="21">
        <f t="shared" si="69"/>
        <v>0.22585690230974106</v>
      </c>
      <c r="AC176" s="9">
        <v>1461127.193</v>
      </c>
      <c r="AE176" s="9">
        <v>1195153.55</v>
      </c>
      <c r="AG176" s="9">
        <f t="shared" si="70"/>
        <v>265973.6429999999</v>
      </c>
      <c r="AI176" s="21">
        <f t="shared" si="71"/>
        <v>0.22254349075062357</v>
      </c>
    </row>
    <row r="177" spans="1:35" ht="12.75" outlineLevel="1">
      <c r="A177" s="1" t="s">
        <v>514</v>
      </c>
      <c r="B177" s="16" t="s">
        <v>515</v>
      </c>
      <c r="C177" s="1" t="s">
        <v>1145</v>
      </c>
      <c r="E177" s="5">
        <v>295447.02</v>
      </c>
      <c r="G177" s="5">
        <v>328609.96</v>
      </c>
      <c r="I177" s="9">
        <f t="shared" si="64"/>
        <v>-33162.94</v>
      </c>
      <c r="K177" s="21">
        <f t="shared" si="65"/>
        <v>-0.10091885224659654</v>
      </c>
      <c r="M177" s="9">
        <v>295447.02</v>
      </c>
      <c r="O177" s="9">
        <v>586016.24</v>
      </c>
      <c r="Q177" s="9">
        <f t="shared" si="66"/>
        <v>-290569.22</v>
      </c>
      <c r="S177" s="21">
        <f t="shared" si="67"/>
        <v>-0.4958381699455974</v>
      </c>
      <c r="U177" s="9">
        <v>295447.02</v>
      </c>
      <c r="W177" s="9">
        <v>586016.24</v>
      </c>
      <c r="Y177" s="9">
        <f t="shared" si="68"/>
        <v>-290569.22</v>
      </c>
      <c r="AA177" s="21">
        <f t="shared" si="69"/>
        <v>-0.4958381699455974</v>
      </c>
      <c r="AC177" s="9">
        <v>1438560.62</v>
      </c>
      <c r="AE177" s="9">
        <v>1260565.89</v>
      </c>
      <c r="AG177" s="9">
        <f t="shared" si="70"/>
        <v>177994.7300000002</v>
      </c>
      <c r="AI177" s="21">
        <f t="shared" si="71"/>
        <v>0.14120224211365914</v>
      </c>
    </row>
    <row r="178" spans="1:35" ht="12.75" outlineLevel="1">
      <c r="A178" s="1" t="s">
        <v>516</v>
      </c>
      <c r="B178" s="16" t="s">
        <v>517</v>
      </c>
      <c r="C178" s="1" t="s">
        <v>1146</v>
      </c>
      <c r="E178" s="5">
        <v>5734.911</v>
      </c>
      <c r="G178" s="5">
        <v>6269.058</v>
      </c>
      <c r="I178" s="9">
        <f t="shared" si="64"/>
        <v>-534.1469999999999</v>
      </c>
      <c r="K178" s="21">
        <f t="shared" si="65"/>
        <v>-0.08520371003107644</v>
      </c>
      <c r="M178" s="9">
        <v>16273.222</v>
      </c>
      <c r="O178" s="9">
        <v>18630.691</v>
      </c>
      <c r="Q178" s="9">
        <f t="shared" si="66"/>
        <v>-2357.468999999999</v>
      </c>
      <c r="S178" s="21">
        <f t="shared" si="67"/>
        <v>-0.1265368525515237</v>
      </c>
      <c r="U178" s="9">
        <v>27726.029</v>
      </c>
      <c r="W178" s="9">
        <v>35670.413</v>
      </c>
      <c r="Y178" s="9">
        <f t="shared" si="68"/>
        <v>-7944.384000000002</v>
      </c>
      <c r="AA178" s="21">
        <f t="shared" si="69"/>
        <v>-0.22271634477571095</v>
      </c>
      <c r="AC178" s="9">
        <v>56037.513999999996</v>
      </c>
      <c r="AE178" s="9">
        <v>60582.198000000004</v>
      </c>
      <c r="AG178" s="9">
        <f t="shared" si="70"/>
        <v>-4544.684000000008</v>
      </c>
      <c r="AI178" s="21">
        <f t="shared" si="71"/>
        <v>-0.07501682259861235</v>
      </c>
    </row>
    <row r="179" spans="1:35" ht="12.75" outlineLevel="1">
      <c r="A179" s="1" t="s">
        <v>518</v>
      </c>
      <c r="B179" s="16" t="s">
        <v>519</v>
      </c>
      <c r="C179" s="1" t="s">
        <v>1147</v>
      </c>
      <c r="E179" s="5">
        <v>296852.46</v>
      </c>
      <c r="G179" s="5">
        <v>576927.499</v>
      </c>
      <c r="I179" s="9">
        <f t="shared" si="64"/>
        <v>-280075.03899999993</v>
      </c>
      <c r="K179" s="21">
        <f t="shared" si="65"/>
        <v>-0.48545967991725064</v>
      </c>
      <c r="M179" s="9">
        <v>984652.888</v>
      </c>
      <c r="O179" s="9">
        <v>1162083.647</v>
      </c>
      <c r="Q179" s="9">
        <f t="shared" si="66"/>
        <v>-177430.75900000008</v>
      </c>
      <c r="S179" s="21">
        <f t="shared" si="67"/>
        <v>-0.15268329389028917</v>
      </c>
      <c r="U179" s="9">
        <v>1879961.033</v>
      </c>
      <c r="W179" s="9">
        <v>1795228.6</v>
      </c>
      <c r="Y179" s="9">
        <f t="shared" si="68"/>
        <v>84732.43299999996</v>
      </c>
      <c r="AA179" s="21">
        <f t="shared" si="69"/>
        <v>0.04719868711984644</v>
      </c>
      <c r="AC179" s="9">
        <v>3750984.164</v>
      </c>
      <c r="AE179" s="9">
        <v>3263693.272</v>
      </c>
      <c r="AG179" s="9">
        <f t="shared" si="70"/>
        <v>487290.892</v>
      </c>
      <c r="AI179" s="21">
        <f t="shared" si="71"/>
        <v>0.14930658348950385</v>
      </c>
    </row>
    <row r="180" spans="1:35" ht="12.75" outlineLevel="1">
      <c r="A180" s="1" t="s">
        <v>520</v>
      </c>
      <c r="B180" s="16" t="s">
        <v>521</v>
      </c>
      <c r="C180" s="1" t="s">
        <v>1148</v>
      </c>
      <c r="E180" s="5">
        <v>509</v>
      </c>
      <c r="G180" s="5">
        <v>1249</v>
      </c>
      <c r="I180" s="9">
        <f t="shared" si="64"/>
        <v>-740</v>
      </c>
      <c r="K180" s="21">
        <f t="shared" si="65"/>
        <v>-0.5924739791833467</v>
      </c>
      <c r="M180" s="9">
        <v>1436</v>
      </c>
      <c r="O180" s="9">
        <v>1628</v>
      </c>
      <c r="Q180" s="9">
        <f t="shared" si="66"/>
        <v>-192</v>
      </c>
      <c r="S180" s="21">
        <f t="shared" si="67"/>
        <v>-0.11793611793611794</v>
      </c>
      <c r="U180" s="9">
        <v>4505</v>
      </c>
      <c r="W180" s="9">
        <v>2229</v>
      </c>
      <c r="Y180" s="9">
        <f t="shared" si="68"/>
        <v>2276</v>
      </c>
      <c r="AA180" s="21">
        <f t="shared" si="69"/>
        <v>1.0210856886496187</v>
      </c>
      <c r="AC180" s="9">
        <v>10177</v>
      </c>
      <c r="AE180" s="9">
        <v>5114</v>
      </c>
      <c r="AG180" s="9">
        <f t="shared" si="70"/>
        <v>5063</v>
      </c>
      <c r="AI180" s="21">
        <f t="shared" si="71"/>
        <v>0.990027375831052</v>
      </c>
    </row>
    <row r="181" spans="1:35" ht="12.75" outlineLevel="1">
      <c r="A181" s="1" t="s">
        <v>522</v>
      </c>
      <c r="B181" s="16" t="s">
        <v>523</v>
      </c>
      <c r="C181" s="1" t="s">
        <v>1149</v>
      </c>
      <c r="E181" s="5">
        <v>0</v>
      </c>
      <c r="G181" s="5">
        <v>12.23</v>
      </c>
      <c r="I181" s="9">
        <f t="shared" si="64"/>
        <v>-12.23</v>
      </c>
      <c r="K181" s="21" t="str">
        <f t="shared" si="65"/>
        <v>N.M.</v>
      </c>
      <c r="M181" s="9">
        <v>-141.51</v>
      </c>
      <c r="O181" s="9">
        <v>12.23</v>
      </c>
      <c r="Q181" s="9">
        <f t="shared" si="66"/>
        <v>-153.73999999999998</v>
      </c>
      <c r="S181" s="21" t="str">
        <f t="shared" si="67"/>
        <v>N.M.</v>
      </c>
      <c r="U181" s="9">
        <v>0</v>
      </c>
      <c r="W181" s="9">
        <v>103.87</v>
      </c>
      <c r="Y181" s="9">
        <f t="shared" si="68"/>
        <v>-103.87</v>
      </c>
      <c r="AA181" s="21" t="str">
        <f t="shared" si="69"/>
        <v>N.M.</v>
      </c>
      <c r="AC181" s="9">
        <v>-103.87</v>
      </c>
      <c r="AE181" s="9">
        <v>202.96</v>
      </c>
      <c r="AG181" s="9">
        <f t="shared" si="70"/>
        <v>-306.83000000000004</v>
      </c>
      <c r="AI181" s="21">
        <f t="shared" si="71"/>
        <v>-1.5117757193535672</v>
      </c>
    </row>
    <row r="182" spans="1:35" ht="12.75" outlineLevel="1">
      <c r="A182" s="1" t="s">
        <v>524</v>
      </c>
      <c r="B182" s="16" t="s">
        <v>525</v>
      </c>
      <c r="C182" s="1" t="s">
        <v>1150</v>
      </c>
      <c r="E182" s="5">
        <v>0</v>
      </c>
      <c r="G182" s="5">
        <v>0</v>
      </c>
      <c r="I182" s="9">
        <f t="shared" si="64"/>
        <v>0</v>
      </c>
      <c r="K182" s="21">
        <f t="shared" si="65"/>
        <v>0</v>
      </c>
      <c r="M182" s="9">
        <v>-7836</v>
      </c>
      <c r="O182" s="9">
        <v>0</v>
      </c>
      <c r="Q182" s="9">
        <f t="shared" si="66"/>
        <v>-7836</v>
      </c>
      <c r="S182" s="21" t="str">
        <f t="shared" si="67"/>
        <v>N.M.</v>
      </c>
      <c r="U182" s="9">
        <v>-7844.49</v>
      </c>
      <c r="W182" s="9">
        <v>0</v>
      </c>
      <c r="Y182" s="9">
        <f t="shared" si="68"/>
        <v>-7844.49</v>
      </c>
      <c r="AA182" s="21" t="str">
        <f t="shared" si="69"/>
        <v>N.M.</v>
      </c>
      <c r="AC182" s="9">
        <v>4222325.51</v>
      </c>
      <c r="AE182" s="9">
        <v>0</v>
      </c>
      <c r="AG182" s="9">
        <f t="shared" si="70"/>
        <v>4222325.51</v>
      </c>
      <c r="AI182" s="21" t="str">
        <f t="shared" si="71"/>
        <v>N.M.</v>
      </c>
    </row>
    <row r="183" spans="1:35" ht="12.75" outlineLevel="1">
      <c r="A183" s="1" t="s">
        <v>526</v>
      </c>
      <c r="B183" s="16" t="s">
        <v>527</v>
      </c>
      <c r="C183" s="1" t="s">
        <v>1151</v>
      </c>
      <c r="E183" s="5">
        <v>142215.49</v>
      </c>
      <c r="G183" s="5">
        <v>170027</v>
      </c>
      <c r="I183" s="9">
        <f t="shared" si="64"/>
        <v>-27811.51000000001</v>
      </c>
      <c r="K183" s="21">
        <f t="shared" si="65"/>
        <v>-0.16357113870150042</v>
      </c>
      <c r="M183" s="9">
        <v>402875.83</v>
      </c>
      <c r="O183" s="9">
        <v>441482.22</v>
      </c>
      <c r="Q183" s="9">
        <f t="shared" si="66"/>
        <v>-38606.389999999956</v>
      </c>
      <c r="S183" s="21">
        <f t="shared" si="67"/>
        <v>-0.08744721361598652</v>
      </c>
      <c r="U183" s="9">
        <v>979007.88</v>
      </c>
      <c r="W183" s="9">
        <v>1018734.19</v>
      </c>
      <c r="Y183" s="9">
        <f t="shared" si="68"/>
        <v>-39726.30999999994</v>
      </c>
      <c r="AA183" s="21">
        <f t="shared" si="69"/>
        <v>-0.03899575609610191</v>
      </c>
      <c r="AC183" s="9">
        <v>2024198.54</v>
      </c>
      <c r="AE183" s="9">
        <v>2724446.04</v>
      </c>
      <c r="AG183" s="9">
        <f t="shared" si="70"/>
        <v>-700247.5</v>
      </c>
      <c r="AI183" s="21">
        <f t="shared" si="71"/>
        <v>-0.2570238095080789</v>
      </c>
    </row>
    <row r="184" spans="1:35" ht="12.75" outlineLevel="1">
      <c r="A184" s="1" t="s">
        <v>528</v>
      </c>
      <c r="B184" s="16" t="s">
        <v>529</v>
      </c>
      <c r="C184" s="1" t="s">
        <v>1152</v>
      </c>
      <c r="E184" s="5">
        <v>0</v>
      </c>
      <c r="G184" s="5">
        <v>0</v>
      </c>
      <c r="I184" s="9">
        <f t="shared" si="64"/>
        <v>0</v>
      </c>
      <c r="K184" s="21">
        <f t="shared" si="65"/>
        <v>0</v>
      </c>
      <c r="M184" s="9">
        <v>0</v>
      </c>
      <c r="O184" s="9">
        <v>0.52</v>
      </c>
      <c r="Q184" s="9">
        <f t="shared" si="66"/>
        <v>-0.52</v>
      </c>
      <c r="S184" s="21" t="str">
        <f t="shared" si="67"/>
        <v>N.M.</v>
      </c>
      <c r="U184" s="9">
        <v>0</v>
      </c>
      <c r="W184" s="9">
        <v>0.52</v>
      </c>
      <c r="Y184" s="9">
        <f t="shared" si="68"/>
        <v>-0.52</v>
      </c>
      <c r="AA184" s="21" t="str">
        <f t="shared" si="69"/>
        <v>N.M.</v>
      </c>
      <c r="AC184" s="9">
        <v>0</v>
      </c>
      <c r="AE184" s="9">
        <v>0.52</v>
      </c>
      <c r="AG184" s="9">
        <f t="shared" si="70"/>
        <v>-0.52</v>
      </c>
      <c r="AI184" s="21" t="str">
        <f t="shared" si="71"/>
        <v>N.M.</v>
      </c>
    </row>
    <row r="185" spans="1:35" ht="12.75" outlineLevel="1">
      <c r="A185" s="1" t="s">
        <v>530</v>
      </c>
      <c r="B185" s="16" t="s">
        <v>531</v>
      </c>
      <c r="C185" s="1" t="s">
        <v>1153</v>
      </c>
      <c r="E185" s="5">
        <v>400.26</v>
      </c>
      <c r="G185" s="5">
        <v>305.3</v>
      </c>
      <c r="I185" s="9">
        <f t="shared" si="64"/>
        <v>94.95999999999998</v>
      </c>
      <c r="K185" s="21">
        <f t="shared" si="65"/>
        <v>0.31103832296102185</v>
      </c>
      <c r="M185" s="9">
        <v>1080.92</v>
      </c>
      <c r="O185" s="9">
        <v>781.38</v>
      </c>
      <c r="Q185" s="9">
        <f t="shared" si="66"/>
        <v>299.5400000000001</v>
      </c>
      <c r="S185" s="21">
        <f t="shared" si="67"/>
        <v>0.3833474109908112</v>
      </c>
      <c r="U185" s="9">
        <v>2586.55</v>
      </c>
      <c r="W185" s="9">
        <v>1772.15</v>
      </c>
      <c r="Y185" s="9">
        <f t="shared" si="68"/>
        <v>814.4000000000001</v>
      </c>
      <c r="AA185" s="21">
        <f t="shared" si="69"/>
        <v>0.45955477809440515</v>
      </c>
      <c r="AC185" s="9">
        <v>4542.59</v>
      </c>
      <c r="AE185" s="9">
        <v>32378.6</v>
      </c>
      <c r="AG185" s="9">
        <f t="shared" si="70"/>
        <v>-27836.01</v>
      </c>
      <c r="AI185" s="21">
        <f t="shared" si="71"/>
        <v>-0.8597039402568363</v>
      </c>
    </row>
    <row r="186" spans="1:35" ht="12.75" outlineLevel="1">
      <c r="A186" s="1" t="s">
        <v>532</v>
      </c>
      <c r="B186" s="16" t="s">
        <v>533</v>
      </c>
      <c r="C186" s="1" t="s">
        <v>1154</v>
      </c>
      <c r="E186" s="5">
        <v>0</v>
      </c>
      <c r="G186" s="5">
        <v>0</v>
      </c>
      <c r="I186" s="9">
        <f t="shared" si="64"/>
        <v>0</v>
      </c>
      <c r="K186" s="21">
        <f t="shared" si="65"/>
        <v>0</v>
      </c>
      <c r="M186" s="9">
        <v>0</v>
      </c>
      <c r="O186" s="9">
        <v>0</v>
      </c>
      <c r="Q186" s="9">
        <f t="shared" si="66"/>
        <v>0</v>
      </c>
      <c r="S186" s="21">
        <f t="shared" si="67"/>
        <v>0</v>
      </c>
      <c r="U186" s="9">
        <v>0</v>
      </c>
      <c r="W186" s="9">
        <v>27.88</v>
      </c>
      <c r="Y186" s="9">
        <f t="shared" si="68"/>
        <v>-27.88</v>
      </c>
      <c r="AA186" s="21" t="str">
        <f t="shared" si="69"/>
        <v>N.M.</v>
      </c>
      <c r="AC186" s="9">
        <v>-27.88</v>
      </c>
      <c r="AE186" s="9">
        <v>560.56</v>
      </c>
      <c r="AG186" s="9">
        <f t="shared" si="70"/>
        <v>-588.4399999999999</v>
      </c>
      <c r="AI186" s="21">
        <f t="shared" si="71"/>
        <v>-1.049735978307407</v>
      </c>
    </row>
    <row r="187" spans="1:35" ht="12.75" outlineLevel="1">
      <c r="A187" s="1" t="s">
        <v>534</v>
      </c>
      <c r="B187" s="16" t="s">
        <v>535</v>
      </c>
      <c r="C187" s="1" t="s">
        <v>1155</v>
      </c>
      <c r="E187" s="5">
        <v>30169.93</v>
      </c>
      <c r="G187" s="5">
        <v>21361.08</v>
      </c>
      <c r="I187" s="9">
        <f t="shared" si="64"/>
        <v>8808.849999999999</v>
      </c>
      <c r="K187" s="21">
        <f t="shared" si="65"/>
        <v>0.4123784939712785</v>
      </c>
      <c r="M187" s="9">
        <v>107546.07</v>
      </c>
      <c r="O187" s="9">
        <v>72236.08</v>
      </c>
      <c r="Q187" s="9">
        <f t="shared" si="66"/>
        <v>35309.990000000005</v>
      </c>
      <c r="S187" s="21">
        <f t="shared" si="67"/>
        <v>0.48881376176558866</v>
      </c>
      <c r="U187" s="9">
        <v>222065.6</v>
      </c>
      <c r="W187" s="9">
        <v>166254</v>
      </c>
      <c r="Y187" s="9">
        <f t="shared" si="68"/>
        <v>55811.600000000006</v>
      </c>
      <c r="AA187" s="21">
        <f t="shared" si="69"/>
        <v>0.33570079516883805</v>
      </c>
      <c r="AC187" s="9">
        <v>423307.94</v>
      </c>
      <c r="AE187" s="9">
        <v>386787.2</v>
      </c>
      <c r="AG187" s="9">
        <f t="shared" si="70"/>
        <v>36520.73999999999</v>
      </c>
      <c r="AI187" s="21">
        <f t="shared" si="71"/>
        <v>0.09442075642627261</v>
      </c>
    </row>
    <row r="188" spans="1:35" ht="12.75" outlineLevel="1">
      <c r="A188" s="1" t="s">
        <v>536</v>
      </c>
      <c r="B188" s="16" t="s">
        <v>537</v>
      </c>
      <c r="C188" s="1" t="s">
        <v>1156</v>
      </c>
      <c r="E188" s="5">
        <v>180821.37</v>
      </c>
      <c r="G188" s="5">
        <v>174743.44</v>
      </c>
      <c r="I188" s="9">
        <f t="shared" si="64"/>
        <v>6077.929999999993</v>
      </c>
      <c r="K188" s="21">
        <f t="shared" si="65"/>
        <v>0.03478202100176117</v>
      </c>
      <c r="M188" s="9">
        <v>670458.28</v>
      </c>
      <c r="O188" s="9">
        <v>586909.96</v>
      </c>
      <c r="Q188" s="9">
        <f t="shared" si="66"/>
        <v>83548.32000000007</v>
      </c>
      <c r="S188" s="21">
        <f t="shared" si="67"/>
        <v>0.14235287470670982</v>
      </c>
      <c r="U188" s="9">
        <v>1329249.08</v>
      </c>
      <c r="W188" s="9">
        <v>1374759.3</v>
      </c>
      <c r="Y188" s="9">
        <f t="shared" si="68"/>
        <v>-45510.21999999997</v>
      </c>
      <c r="AA188" s="21">
        <f t="shared" si="69"/>
        <v>-0.033104136847810356</v>
      </c>
      <c r="AC188" s="9">
        <v>2773675.66</v>
      </c>
      <c r="AE188" s="9">
        <v>3160028.56</v>
      </c>
      <c r="AG188" s="9">
        <f t="shared" si="70"/>
        <v>-386352.8999999999</v>
      </c>
      <c r="AI188" s="21">
        <f t="shared" si="71"/>
        <v>-0.12226247094424991</v>
      </c>
    </row>
    <row r="189" spans="1:35" ht="12.75" outlineLevel="1">
      <c r="A189" s="1" t="s">
        <v>538</v>
      </c>
      <c r="B189" s="16" t="s">
        <v>539</v>
      </c>
      <c r="C189" s="1" t="s">
        <v>1157</v>
      </c>
      <c r="E189" s="5">
        <v>0</v>
      </c>
      <c r="G189" s="5">
        <v>0</v>
      </c>
      <c r="I189" s="9">
        <f t="shared" si="64"/>
        <v>0</v>
      </c>
      <c r="K189" s="21">
        <f t="shared" si="65"/>
        <v>0</v>
      </c>
      <c r="M189" s="9">
        <v>0</v>
      </c>
      <c r="O189" s="9">
        <v>0</v>
      </c>
      <c r="Q189" s="9">
        <f t="shared" si="66"/>
        <v>0</v>
      </c>
      <c r="S189" s="21">
        <f t="shared" si="67"/>
        <v>0</v>
      </c>
      <c r="U189" s="9">
        <v>0</v>
      </c>
      <c r="W189" s="9">
        <v>0</v>
      </c>
      <c r="Y189" s="9">
        <f t="shared" si="68"/>
        <v>0</v>
      </c>
      <c r="AA189" s="21">
        <f t="shared" si="69"/>
        <v>0</v>
      </c>
      <c r="AC189" s="9">
        <v>-453.53</v>
      </c>
      <c r="AE189" s="9">
        <v>0</v>
      </c>
      <c r="AG189" s="9">
        <f t="shared" si="70"/>
        <v>-453.53</v>
      </c>
      <c r="AI189" s="21" t="str">
        <f t="shared" si="71"/>
        <v>N.M.</v>
      </c>
    </row>
    <row r="190" spans="1:35" ht="12.75" outlineLevel="1">
      <c r="A190" s="1" t="s">
        <v>540</v>
      </c>
      <c r="B190" s="16" t="s">
        <v>541</v>
      </c>
      <c r="C190" s="1" t="s">
        <v>1158</v>
      </c>
      <c r="E190" s="5">
        <v>19.37</v>
      </c>
      <c r="G190" s="5">
        <v>0</v>
      </c>
      <c r="I190" s="9">
        <f t="shared" si="64"/>
        <v>19.37</v>
      </c>
      <c r="K190" s="21" t="str">
        <f t="shared" si="65"/>
        <v>N.M.</v>
      </c>
      <c r="M190" s="9">
        <v>807.91</v>
      </c>
      <c r="O190" s="9">
        <v>0</v>
      </c>
      <c r="Q190" s="9">
        <f t="shared" si="66"/>
        <v>807.91</v>
      </c>
      <c r="S190" s="21" t="str">
        <f t="shared" si="67"/>
        <v>N.M.</v>
      </c>
      <c r="U190" s="9">
        <v>1620.46</v>
      </c>
      <c r="W190" s="9">
        <v>72.08</v>
      </c>
      <c r="Y190" s="9">
        <f t="shared" si="68"/>
        <v>1548.38</v>
      </c>
      <c r="AA190" s="21" t="str">
        <f t="shared" si="69"/>
        <v>N.M.</v>
      </c>
      <c r="AC190" s="9">
        <v>3341.74</v>
      </c>
      <c r="AE190" s="9">
        <v>72.08</v>
      </c>
      <c r="AG190" s="9">
        <f t="shared" si="70"/>
        <v>3269.66</v>
      </c>
      <c r="AI190" s="21" t="str">
        <f t="shared" si="71"/>
        <v>N.M.</v>
      </c>
    </row>
    <row r="191" spans="1:35" ht="12.75" outlineLevel="1">
      <c r="A191" s="1" t="s">
        <v>542</v>
      </c>
      <c r="B191" s="16" t="s">
        <v>543</v>
      </c>
      <c r="C191" s="1" t="s">
        <v>1142</v>
      </c>
      <c r="E191" s="5">
        <v>42183.887</v>
      </c>
      <c r="G191" s="5">
        <v>19272.45</v>
      </c>
      <c r="I191" s="9">
        <f t="shared" si="64"/>
        <v>22911.437</v>
      </c>
      <c r="K191" s="21">
        <f t="shared" si="65"/>
        <v>1.188818079694071</v>
      </c>
      <c r="M191" s="9">
        <v>142205.542</v>
      </c>
      <c r="O191" s="9">
        <v>70508.061</v>
      </c>
      <c r="Q191" s="9">
        <f t="shared" si="66"/>
        <v>71697.48099999999</v>
      </c>
      <c r="S191" s="21">
        <f t="shared" si="67"/>
        <v>1.016869276833467</v>
      </c>
      <c r="U191" s="9">
        <v>290110.964</v>
      </c>
      <c r="W191" s="9">
        <v>166268.817</v>
      </c>
      <c r="Y191" s="9">
        <f t="shared" si="68"/>
        <v>123842.14699999997</v>
      </c>
      <c r="AA191" s="21">
        <f t="shared" si="69"/>
        <v>0.7448308662712141</v>
      </c>
      <c r="AC191" s="9">
        <v>522650.037</v>
      </c>
      <c r="AE191" s="9">
        <v>360247.766</v>
      </c>
      <c r="AG191" s="9">
        <f t="shared" si="70"/>
        <v>162402.271</v>
      </c>
      <c r="AI191" s="21">
        <f t="shared" si="71"/>
        <v>0.4508071564280013</v>
      </c>
    </row>
    <row r="192" spans="1:35" ht="12.75" outlineLevel="1">
      <c r="A192" s="1" t="s">
        <v>544</v>
      </c>
      <c r="B192" s="16" t="s">
        <v>545</v>
      </c>
      <c r="C192" s="1" t="s">
        <v>1159</v>
      </c>
      <c r="E192" s="5">
        <v>79.62</v>
      </c>
      <c r="G192" s="5">
        <v>227.04</v>
      </c>
      <c r="I192" s="9">
        <f t="shared" si="64"/>
        <v>-147.42</v>
      </c>
      <c r="K192" s="21">
        <f t="shared" si="65"/>
        <v>-0.6493128964059196</v>
      </c>
      <c r="M192" s="9">
        <v>442.95</v>
      </c>
      <c r="O192" s="9">
        <v>2816.2830000000004</v>
      </c>
      <c r="Q192" s="9">
        <f t="shared" si="66"/>
        <v>-2373.3330000000005</v>
      </c>
      <c r="S192" s="21">
        <f t="shared" si="67"/>
        <v>-0.8427182211446791</v>
      </c>
      <c r="U192" s="9">
        <v>667.27</v>
      </c>
      <c r="W192" s="9">
        <v>4634.143</v>
      </c>
      <c r="Y192" s="9">
        <f t="shared" si="68"/>
        <v>-3966.873</v>
      </c>
      <c r="AA192" s="21">
        <f t="shared" si="69"/>
        <v>-0.8560100540704074</v>
      </c>
      <c r="AC192" s="9">
        <v>1920.29</v>
      </c>
      <c r="AE192" s="9">
        <v>-169227.85</v>
      </c>
      <c r="AG192" s="9">
        <f t="shared" si="70"/>
        <v>171148.14</v>
      </c>
      <c r="AI192" s="21">
        <f t="shared" si="71"/>
        <v>1.011347363923846</v>
      </c>
    </row>
    <row r="193" spans="1:35" ht="12.75" outlineLevel="1">
      <c r="A193" s="1" t="s">
        <v>546</v>
      </c>
      <c r="B193" s="16" t="s">
        <v>547</v>
      </c>
      <c r="C193" s="1" t="s">
        <v>1160</v>
      </c>
      <c r="E193" s="5">
        <v>606.98</v>
      </c>
      <c r="G193" s="5">
        <v>228.43</v>
      </c>
      <c r="I193" s="9">
        <f t="shared" si="64"/>
        <v>378.55</v>
      </c>
      <c r="K193" s="21">
        <f t="shared" si="65"/>
        <v>1.6571816311342644</v>
      </c>
      <c r="M193" s="9">
        <v>2267.37</v>
      </c>
      <c r="O193" s="9">
        <v>936.71</v>
      </c>
      <c r="Q193" s="9">
        <f t="shared" si="66"/>
        <v>1330.6599999999999</v>
      </c>
      <c r="S193" s="21">
        <f t="shared" si="67"/>
        <v>1.4205677317419476</v>
      </c>
      <c r="U193" s="9">
        <v>5971.06</v>
      </c>
      <c r="W193" s="9">
        <v>2305.02</v>
      </c>
      <c r="Y193" s="9">
        <f t="shared" si="68"/>
        <v>3666.0400000000004</v>
      </c>
      <c r="AA193" s="21">
        <f t="shared" si="69"/>
        <v>1.59045908495371</v>
      </c>
      <c r="AC193" s="9">
        <v>9797.66</v>
      </c>
      <c r="AE193" s="9">
        <v>3184.75</v>
      </c>
      <c r="AG193" s="9">
        <f t="shared" si="70"/>
        <v>6612.91</v>
      </c>
      <c r="AI193" s="21">
        <f t="shared" si="71"/>
        <v>2.0764298610565977</v>
      </c>
    </row>
    <row r="194" spans="1:35" ht="12.75" outlineLevel="1">
      <c r="A194" s="1" t="s">
        <v>548</v>
      </c>
      <c r="B194" s="16" t="s">
        <v>549</v>
      </c>
      <c r="C194" s="1" t="s">
        <v>1161</v>
      </c>
      <c r="E194" s="5">
        <v>58893.732</v>
      </c>
      <c r="G194" s="5">
        <v>40831.5</v>
      </c>
      <c r="I194" s="9">
        <f t="shared" si="64"/>
        <v>18062.232000000004</v>
      </c>
      <c r="K194" s="21">
        <f t="shared" si="65"/>
        <v>0.4423602365820507</v>
      </c>
      <c r="M194" s="9">
        <v>195024.942</v>
      </c>
      <c r="O194" s="9">
        <v>153803.52</v>
      </c>
      <c r="Q194" s="9">
        <f t="shared" si="66"/>
        <v>41221.42200000002</v>
      </c>
      <c r="S194" s="21">
        <f t="shared" si="67"/>
        <v>0.2680135149052507</v>
      </c>
      <c r="U194" s="9">
        <v>423134.482</v>
      </c>
      <c r="W194" s="9">
        <v>340632.08</v>
      </c>
      <c r="Y194" s="9">
        <f t="shared" si="68"/>
        <v>82502.402</v>
      </c>
      <c r="AA194" s="21">
        <f t="shared" si="69"/>
        <v>0.24220385232066222</v>
      </c>
      <c r="AC194" s="9">
        <v>825778.282</v>
      </c>
      <c r="AE194" s="9">
        <v>826201.32</v>
      </c>
      <c r="AG194" s="9">
        <f t="shared" si="70"/>
        <v>-423.03799999994226</v>
      </c>
      <c r="AI194" s="21">
        <f t="shared" si="71"/>
        <v>-0.0005120277464576579</v>
      </c>
    </row>
    <row r="195" spans="1:35" ht="12.75" outlineLevel="1">
      <c r="A195" s="1" t="s">
        <v>550</v>
      </c>
      <c r="B195" s="16" t="s">
        <v>551</v>
      </c>
      <c r="C195" s="1" t="s">
        <v>1162</v>
      </c>
      <c r="E195" s="5">
        <v>0</v>
      </c>
      <c r="G195" s="5">
        <v>0</v>
      </c>
      <c r="I195" s="9">
        <f t="shared" si="64"/>
        <v>0</v>
      </c>
      <c r="K195" s="21">
        <f t="shared" si="65"/>
        <v>0</v>
      </c>
      <c r="M195" s="9">
        <v>0</v>
      </c>
      <c r="O195" s="9">
        <v>0</v>
      </c>
      <c r="Q195" s="9">
        <f t="shared" si="66"/>
        <v>0</v>
      </c>
      <c r="S195" s="21">
        <f t="shared" si="67"/>
        <v>0</v>
      </c>
      <c r="U195" s="9">
        <v>25.37</v>
      </c>
      <c r="W195" s="9">
        <v>0</v>
      </c>
      <c r="Y195" s="9">
        <f t="shared" si="68"/>
        <v>25.37</v>
      </c>
      <c r="AA195" s="21" t="str">
        <f t="shared" si="69"/>
        <v>N.M.</v>
      </c>
      <c r="AC195" s="9">
        <v>25.37</v>
      </c>
      <c r="AE195" s="9">
        <v>0</v>
      </c>
      <c r="AG195" s="9">
        <f t="shared" si="70"/>
        <v>25.37</v>
      </c>
      <c r="AI195" s="21" t="str">
        <f t="shared" si="71"/>
        <v>N.M.</v>
      </c>
    </row>
    <row r="196" spans="1:35" ht="12.75" outlineLevel="1">
      <c r="A196" s="1" t="s">
        <v>552</v>
      </c>
      <c r="B196" s="16" t="s">
        <v>553</v>
      </c>
      <c r="C196" s="1" t="s">
        <v>1163</v>
      </c>
      <c r="E196" s="5">
        <v>5139.09</v>
      </c>
      <c r="G196" s="5">
        <v>15859.83</v>
      </c>
      <c r="I196" s="9">
        <f t="shared" si="64"/>
        <v>-10720.74</v>
      </c>
      <c r="K196" s="21">
        <f t="shared" si="65"/>
        <v>-0.675968153504798</v>
      </c>
      <c r="M196" s="9">
        <v>13839.87</v>
      </c>
      <c r="O196" s="9">
        <v>49526.63</v>
      </c>
      <c r="Q196" s="9">
        <f t="shared" si="66"/>
        <v>-35686.759999999995</v>
      </c>
      <c r="S196" s="21">
        <f t="shared" si="67"/>
        <v>-0.7205570013546247</v>
      </c>
      <c r="U196" s="9">
        <v>58098.31</v>
      </c>
      <c r="W196" s="9">
        <v>110399.07</v>
      </c>
      <c r="Y196" s="9">
        <f t="shared" si="68"/>
        <v>-52300.76000000001</v>
      </c>
      <c r="AA196" s="21">
        <f t="shared" si="69"/>
        <v>-0.4737427588837479</v>
      </c>
      <c r="AC196" s="9">
        <v>149972.1</v>
      </c>
      <c r="AE196" s="9">
        <v>244521.57</v>
      </c>
      <c r="AG196" s="9">
        <f t="shared" si="70"/>
        <v>-94549.47</v>
      </c>
      <c r="AI196" s="21">
        <f t="shared" si="71"/>
        <v>-0.38667128630001846</v>
      </c>
    </row>
    <row r="197" spans="1:35" ht="12.75" outlineLevel="1">
      <c r="A197" s="1" t="s">
        <v>554</v>
      </c>
      <c r="B197" s="16" t="s">
        <v>555</v>
      </c>
      <c r="C197" s="1" t="s">
        <v>1164</v>
      </c>
      <c r="E197" s="5">
        <v>48215.75</v>
      </c>
      <c r="G197" s="5">
        <v>104071.22</v>
      </c>
      <c r="I197" s="9">
        <f t="shared" si="64"/>
        <v>-55855.47</v>
      </c>
      <c r="K197" s="21">
        <f t="shared" si="65"/>
        <v>-0.5367042876983665</v>
      </c>
      <c r="M197" s="9">
        <v>135995.97</v>
      </c>
      <c r="O197" s="9">
        <v>304842.98</v>
      </c>
      <c r="Q197" s="9">
        <f t="shared" si="66"/>
        <v>-168847.00999999998</v>
      </c>
      <c r="S197" s="21">
        <f t="shared" si="67"/>
        <v>-0.5538819033982675</v>
      </c>
      <c r="U197" s="9">
        <v>517579.17</v>
      </c>
      <c r="W197" s="9">
        <v>727597.07</v>
      </c>
      <c r="Y197" s="9">
        <f t="shared" si="68"/>
        <v>-210017.89999999997</v>
      </c>
      <c r="AA197" s="21">
        <f t="shared" si="69"/>
        <v>-0.2886458847339778</v>
      </c>
      <c r="AC197" s="9">
        <v>1235835.73</v>
      </c>
      <c r="AE197" s="9">
        <v>1487425.26</v>
      </c>
      <c r="AG197" s="9">
        <f t="shared" si="70"/>
        <v>-251589.53000000003</v>
      </c>
      <c r="AI197" s="21">
        <f t="shared" si="71"/>
        <v>-0.1691443172075752</v>
      </c>
    </row>
    <row r="198" spans="1:35" ht="12.75" outlineLevel="1">
      <c r="A198" s="1" t="s">
        <v>556</v>
      </c>
      <c r="B198" s="16" t="s">
        <v>557</v>
      </c>
      <c r="C198" s="1" t="s">
        <v>1165</v>
      </c>
      <c r="E198" s="5">
        <v>10213.92</v>
      </c>
      <c r="G198" s="5">
        <v>0</v>
      </c>
      <c r="I198" s="9">
        <f t="shared" si="64"/>
        <v>10213.92</v>
      </c>
      <c r="K198" s="21" t="str">
        <f t="shared" si="65"/>
        <v>N.M.</v>
      </c>
      <c r="M198" s="9">
        <v>-31961.06</v>
      </c>
      <c r="O198" s="9">
        <v>0</v>
      </c>
      <c r="Q198" s="9">
        <f t="shared" si="66"/>
        <v>-31961.06</v>
      </c>
      <c r="S198" s="21" t="str">
        <f t="shared" si="67"/>
        <v>N.M.</v>
      </c>
      <c r="U198" s="9">
        <v>113615.64</v>
      </c>
      <c r="W198" s="9">
        <v>0</v>
      </c>
      <c r="Y198" s="9">
        <f t="shared" si="68"/>
        <v>113615.64</v>
      </c>
      <c r="AA198" s="21" t="str">
        <f t="shared" si="69"/>
        <v>N.M.</v>
      </c>
      <c r="AC198" s="9">
        <v>224534.94</v>
      </c>
      <c r="AE198" s="9">
        <v>0</v>
      </c>
      <c r="AG198" s="9">
        <f t="shared" si="70"/>
        <v>224534.94</v>
      </c>
      <c r="AI198" s="21" t="str">
        <f t="shared" si="71"/>
        <v>N.M.</v>
      </c>
    </row>
    <row r="199" spans="1:35" ht="12.75" outlineLevel="1">
      <c r="A199" s="1" t="s">
        <v>558</v>
      </c>
      <c r="B199" s="16" t="s">
        <v>559</v>
      </c>
      <c r="C199" s="1" t="s">
        <v>1166</v>
      </c>
      <c r="E199" s="5">
        <v>2835.51</v>
      </c>
      <c r="G199" s="5">
        <v>0</v>
      </c>
      <c r="I199" s="9">
        <f t="shared" si="64"/>
        <v>2835.51</v>
      </c>
      <c r="K199" s="21" t="str">
        <f t="shared" si="65"/>
        <v>N.M.</v>
      </c>
      <c r="M199" s="9">
        <v>917.71</v>
      </c>
      <c r="O199" s="9">
        <v>0</v>
      </c>
      <c r="Q199" s="9">
        <f t="shared" si="66"/>
        <v>917.71</v>
      </c>
      <c r="S199" s="21" t="str">
        <f t="shared" si="67"/>
        <v>N.M.</v>
      </c>
      <c r="U199" s="9">
        <v>29155.28</v>
      </c>
      <c r="W199" s="9">
        <v>0</v>
      </c>
      <c r="Y199" s="9">
        <f t="shared" si="68"/>
        <v>29155.28</v>
      </c>
      <c r="AA199" s="21" t="str">
        <f t="shared" si="69"/>
        <v>N.M.</v>
      </c>
      <c r="AC199" s="9">
        <v>42682.63</v>
      </c>
      <c r="AE199" s="9">
        <v>0</v>
      </c>
      <c r="AG199" s="9">
        <f t="shared" si="70"/>
        <v>42682.63</v>
      </c>
      <c r="AI199" s="21" t="str">
        <f t="shared" si="71"/>
        <v>N.M.</v>
      </c>
    </row>
    <row r="200" spans="1:35" ht="12.75" outlineLevel="1">
      <c r="A200" s="1" t="s">
        <v>560</v>
      </c>
      <c r="B200" s="16" t="s">
        <v>561</v>
      </c>
      <c r="C200" s="1" t="s">
        <v>1167</v>
      </c>
      <c r="E200" s="5">
        <v>2153.54</v>
      </c>
      <c r="G200" s="5">
        <v>398.07</v>
      </c>
      <c r="I200" s="9">
        <f t="shared" si="64"/>
        <v>1755.47</v>
      </c>
      <c r="K200" s="21">
        <f t="shared" si="65"/>
        <v>4.409953023337604</v>
      </c>
      <c r="M200" s="9">
        <v>6072.82</v>
      </c>
      <c r="O200" s="9">
        <v>1623.48</v>
      </c>
      <c r="Q200" s="9">
        <f t="shared" si="66"/>
        <v>4449.34</v>
      </c>
      <c r="S200" s="21">
        <f t="shared" si="67"/>
        <v>2.7406189173873408</v>
      </c>
      <c r="U200" s="9">
        <v>8012.59</v>
      </c>
      <c r="W200" s="9">
        <v>3514.92</v>
      </c>
      <c r="Y200" s="9">
        <f t="shared" si="68"/>
        <v>4497.67</v>
      </c>
      <c r="AA200" s="21">
        <f t="shared" si="69"/>
        <v>1.2795938456636282</v>
      </c>
      <c r="AC200" s="9">
        <v>12985.99</v>
      </c>
      <c r="AE200" s="9">
        <v>5057.41</v>
      </c>
      <c r="AG200" s="9">
        <f t="shared" si="70"/>
        <v>7928.58</v>
      </c>
      <c r="AI200" s="21">
        <f t="shared" si="71"/>
        <v>1.5677154907353765</v>
      </c>
    </row>
    <row r="201" spans="1:35" ht="12.75" outlineLevel="1">
      <c r="A201" s="1" t="s">
        <v>562</v>
      </c>
      <c r="B201" s="16" t="s">
        <v>563</v>
      </c>
      <c r="C201" s="1" t="s">
        <v>1168</v>
      </c>
      <c r="E201" s="5">
        <v>1399.86</v>
      </c>
      <c r="G201" s="5">
        <v>2300</v>
      </c>
      <c r="I201" s="9">
        <f t="shared" si="64"/>
        <v>-900.1400000000001</v>
      </c>
      <c r="K201" s="21">
        <f t="shared" si="65"/>
        <v>-0.39136521739130437</v>
      </c>
      <c r="M201" s="9">
        <v>3865.6</v>
      </c>
      <c r="O201" s="9">
        <v>7171.06</v>
      </c>
      <c r="Q201" s="9">
        <f t="shared" si="66"/>
        <v>-3305.4600000000005</v>
      </c>
      <c r="S201" s="21">
        <f t="shared" si="67"/>
        <v>-0.46094440710299456</v>
      </c>
      <c r="U201" s="9">
        <v>16923.34</v>
      </c>
      <c r="W201" s="9">
        <v>16836.92</v>
      </c>
      <c r="Y201" s="9">
        <f t="shared" si="68"/>
        <v>86.42000000000189</v>
      </c>
      <c r="AA201" s="21">
        <f t="shared" si="69"/>
        <v>0.005132767750871413</v>
      </c>
      <c r="AC201" s="9">
        <v>24343.96</v>
      </c>
      <c r="AE201" s="9">
        <v>24310.95</v>
      </c>
      <c r="AG201" s="9">
        <f t="shared" si="70"/>
        <v>33.0099999999984</v>
      </c>
      <c r="AI201" s="21">
        <f t="shared" si="71"/>
        <v>0.0013578243548688306</v>
      </c>
    </row>
    <row r="202" spans="1:35" ht="12.75" outlineLevel="1">
      <c r="A202" s="1" t="s">
        <v>564</v>
      </c>
      <c r="B202" s="16" t="s">
        <v>565</v>
      </c>
      <c r="C202" s="1" t="s">
        <v>1169</v>
      </c>
      <c r="E202" s="5">
        <v>12916.37</v>
      </c>
      <c r="G202" s="5">
        <v>15664.44</v>
      </c>
      <c r="I202" s="9">
        <f aca="true" t="shared" si="72" ref="I202:I233">+E202-G202</f>
        <v>-2748.0699999999997</v>
      </c>
      <c r="K202" s="21">
        <f aca="true" t="shared" si="73" ref="K202:K233">IF(G202&lt;0,IF(I202=0,0,IF(OR(G202=0,E202=0),"N.M.",IF(ABS(I202/G202)&gt;=10,"N.M.",I202/(-G202)))),IF(I202=0,0,IF(OR(G202=0,E202=0),"N.M.",IF(ABS(I202/G202)&gt;=10,"N.M.",I202/G202))))</f>
        <v>-0.1754336573793892</v>
      </c>
      <c r="M202" s="9">
        <v>36108.06</v>
      </c>
      <c r="O202" s="9">
        <v>46048.21</v>
      </c>
      <c r="Q202" s="9">
        <f aca="true" t="shared" si="74" ref="Q202:Q233">(+M202-O202)</f>
        <v>-9940.150000000001</v>
      </c>
      <c r="S202" s="21">
        <f aca="true" t="shared" si="75" ref="S202:S233">IF(O202&lt;0,IF(Q202=0,0,IF(OR(O202=0,M202=0),"N.M.",IF(ABS(Q202/O202)&gt;=10,"N.M.",Q202/(-O202)))),IF(Q202=0,0,IF(OR(O202=0,M202=0),"N.M.",IF(ABS(Q202/O202)&gt;=10,"N.M.",Q202/O202))))</f>
        <v>-0.21586398255219913</v>
      </c>
      <c r="U202" s="9">
        <v>95694.07</v>
      </c>
      <c r="W202" s="9">
        <v>107298.47</v>
      </c>
      <c r="Y202" s="9">
        <f aca="true" t="shared" si="76" ref="Y202:Y233">(+U202-W202)</f>
        <v>-11604.399999999994</v>
      </c>
      <c r="AA202" s="21">
        <f aca="true" t="shared" si="77" ref="AA202:AA233">IF(W202&lt;0,IF(Y202=0,0,IF(OR(W202=0,U202=0),"N.M.",IF(ABS(Y202/W202)&gt;=10,"N.M.",Y202/(-W202)))),IF(Y202=0,0,IF(OR(W202=0,U202=0),"N.M.",IF(ABS(Y202/W202)&gt;=10,"N.M.",Y202/W202))))</f>
        <v>-0.10815065676146168</v>
      </c>
      <c r="AC202" s="9">
        <v>206342.03</v>
      </c>
      <c r="AE202" s="9">
        <v>149693.95</v>
      </c>
      <c r="AG202" s="9">
        <f aca="true" t="shared" si="78" ref="AG202:AG233">(+AC202-AE202)</f>
        <v>56648.07999999999</v>
      </c>
      <c r="AI202" s="21">
        <f aca="true" t="shared" si="79" ref="AI202:AI233">IF(AE202&lt;0,IF(AG202=0,0,IF(OR(AE202=0,AC202=0),"N.M.",IF(ABS(AG202/AE202)&gt;=10,"N.M.",AG202/(-AE202)))),IF(AG202=0,0,IF(OR(AE202=0,AC202=0),"N.M.",IF(ABS(AG202/AE202)&gt;=10,"N.M.",AG202/AE202))))</f>
        <v>0.37842598181155607</v>
      </c>
    </row>
    <row r="203" spans="1:35" ht="12.75" outlineLevel="1">
      <c r="A203" s="1" t="s">
        <v>566</v>
      </c>
      <c r="B203" s="16" t="s">
        <v>567</v>
      </c>
      <c r="C203" s="1" t="s">
        <v>1170</v>
      </c>
      <c r="E203" s="5">
        <v>12366.652</v>
      </c>
      <c r="G203" s="5">
        <v>11165.569</v>
      </c>
      <c r="I203" s="9">
        <f t="shared" si="72"/>
        <v>1201.0830000000005</v>
      </c>
      <c r="K203" s="21">
        <f t="shared" si="73"/>
        <v>0.10757024563638455</v>
      </c>
      <c r="M203" s="9">
        <v>34405.967</v>
      </c>
      <c r="O203" s="9">
        <v>25264.958</v>
      </c>
      <c r="Q203" s="9">
        <f t="shared" si="74"/>
        <v>9141.008999999998</v>
      </c>
      <c r="S203" s="21">
        <f t="shared" si="75"/>
        <v>0.36180582607736766</v>
      </c>
      <c r="U203" s="9">
        <v>73159.255</v>
      </c>
      <c r="W203" s="9">
        <v>52083.442</v>
      </c>
      <c r="Y203" s="9">
        <f t="shared" si="76"/>
        <v>21075.813000000002</v>
      </c>
      <c r="AA203" s="21">
        <f t="shared" si="77"/>
        <v>0.40465476532829764</v>
      </c>
      <c r="AC203" s="9">
        <v>198347.00900000002</v>
      </c>
      <c r="AE203" s="9">
        <v>172494.94</v>
      </c>
      <c r="AG203" s="9">
        <f t="shared" si="78"/>
        <v>25852.069000000018</v>
      </c>
      <c r="AI203" s="21">
        <f t="shared" si="79"/>
        <v>0.14987146289624506</v>
      </c>
    </row>
    <row r="204" spans="1:35" ht="12.75" outlineLevel="1">
      <c r="A204" s="1" t="s">
        <v>568</v>
      </c>
      <c r="B204" s="16" t="s">
        <v>569</v>
      </c>
      <c r="C204" s="1" t="s">
        <v>1171</v>
      </c>
      <c r="E204" s="5">
        <v>17074.071</v>
      </c>
      <c r="G204" s="5">
        <v>42037.06</v>
      </c>
      <c r="I204" s="9">
        <f t="shared" si="72"/>
        <v>-24962.988999999998</v>
      </c>
      <c r="K204" s="21">
        <f t="shared" si="73"/>
        <v>-0.5938328941177142</v>
      </c>
      <c r="M204" s="9">
        <v>67828.29</v>
      </c>
      <c r="O204" s="9">
        <v>122084.807</v>
      </c>
      <c r="Q204" s="9">
        <f t="shared" si="74"/>
        <v>-54256.51700000001</v>
      </c>
      <c r="S204" s="21">
        <f t="shared" si="75"/>
        <v>-0.44441661770411783</v>
      </c>
      <c r="U204" s="9">
        <v>146625.412</v>
      </c>
      <c r="W204" s="9">
        <v>228896.94</v>
      </c>
      <c r="Y204" s="9">
        <f t="shared" si="76"/>
        <v>-82271.52799999999</v>
      </c>
      <c r="AA204" s="21">
        <f t="shared" si="77"/>
        <v>-0.3594260718382692</v>
      </c>
      <c r="AC204" s="9">
        <v>340875.731</v>
      </c>
      <c r="AE204" s="9">
        <v>408821.718</v>
      </c>
      <c r="AG204" s="9">
        <f t="shared" si="78"/>
        <v>-67945.98699999996</v>
      </c>
      <c r="AI204" s="21">
        <f t="shared" si="79"/>
        <v>-0.16619955351784899</v>
      </c>
    </row>
    <row r="205" spans="1:35" ht="12.75" outlineLevel="1">
      <c r="A205" s="1" t="s">
        <v>570</v>
      </c>
      <c r="B205" s="16" t="s">
        <v>571</v>
      </c>
      <c r="C205" s="1" t="s">
        <v>1172</v>
      </c>
      <c r="E205" s="5">
        <v>9136.5</v>
      </c>
      <c r="G205" s="5">
        <v>16228.26</v>
      </c>
      <c r="I205" s="9">
        <f t="shared" si="72"/>
        <v>-7091.76</v>
      </c>
      <c r="K205" s="21">
        <f t="shared" si="73"/>
        <v>-0.43700063962495056</v>
      </c>
      <c r="M205" s="9">
        <v>24547.5</v>
      </c>
      <c r="O205" s="9">
        <v>32603.76</v>
      </c>
      <c r="Q205" s="9">
        <f t="shared" si="74"/>
        <v>-8056.259999999998</v>
      </c>
      <c r="S205" s="21">
        <f t="shared" si="75"/>
        <v>-0.24709604045668349</v>
      </c>
      <c r="U205" s="9">
        <v>60832.5</v>
      </c>
      <c r="W205" s="9">
        <v>65020.26</v>
      </c>
      <c r="Y205" s="9">
        <f t="shared" si="76"/>
        <v>-4187.760000000002</v>
      </c>
      <c r="AA205" s="21">
        <f t="shared" si="77"/>
        <v>-0.06440700175606806</v>
      </c>
      <c r="AC205" s="9">
        <v>111568.74</v>
      </c>
      <c r="AE205" s="9">
        <v>118892.76</v>
      </c>
      <c r="AG205" s="9">
        <f t="shared" si="78"/>
        <v>-7324.0199999999895</v>
      </c>
      <c r="AI205" s="21">
        <f t="shared" si="79"/>
        <v>-0.06160190073811046</v>
      </c>
    </row>
    <row r="206" spans="1:35" ht="12.75" outlineLevel="1">
      <c r="A206" s="1" t="s">
        <v>572</v>
      </c>
      <c r="B206" s="16" t="s">
        <v>573</v>
      </c>
      <c r="C206" s="1" t="s">
        <v>1173</v>
      </c>
      <c r="E206" s="5">
        <v>-118316</v>
      </c>
      <c r="G206" s="5">
        <v>-139325</v>
      </c>
      <c r="I206" s="9">
        <f t="shared" si="72"/>
        <v>21009</v>
      </c>
      <c r="K206" s="21">
        <f t="shared" si="73"/>
        <v>0.15079131527005205</v>
      </c>
      <c r="M206" s="9">
        <v>-408678</v>
      </c>
      <c r="O206" s="9">
        <v>148599</v>
      </c>
      <c r="Q206" s="9">
        <f t="shared" si="74"/>
        <v>-557277</v>
      </c>
      <c r="S206" s="21">
        <f t="shared" si="75"/>
        <v>-3.7502069327519028</v>
      </c>
      <c r="U206" s="9">
        <v>-945771</v>
      </c>
      <c r="W206" s="9">
        <v>219035</v>
      </c>
      <c r="Y206" s="9">
        <f t="shared" si="76"/>
        <v>-1164806</v>
      </c>
      <c r="AA206" s="21">
        <f t="shared" si="77"/>
        <v>-5.317898965918689</v>
      </c>
      <c r="AC206" s="9">
        <v>-1980636</v>
      </c>
      <c r="AE206" s="9">
        <v>23734</v>
      </c>
      <c r="AG206" s="9">
        <f t="shared" si="78"/>
        <v>-2004370</v>
      </c>
      <c r="AI206" s="21" t="str">
        <f t="shared" si="79"/>
        <v>N.M.</v>
      </c>
    </row>
    <row r="207" spans="1:35" ht="12.75" outlineLevel="1">
      <c r="A207" s="1" t="s">
        <v>574</v>
      </c>
      <c r="B207" s="16" t="s">
        <v>575</v>
      </c>
      <c r="C207" s="1" t="s">
        <v>1174</v>
      </c>
      <c r="E207" s="5">
        <v>22595.38</v>
      </c>
      <c r="G207" s="5">
        <v>0</v>
      </c>
      <c r="I207" s="9">
        <f t="shared" si="72"/>
        <v>22595.38</v>
      </c>
      <c r="K207" s="21" t="str">
        <f t="shared" si="73"/>
        <v>N.M.</v>
      </c>
      <c r="M207" s="9">
        <v>79050.5</v>
      </c>
      <c r="O207" s="9">
        <v>0</v>
      </c>
      <c r="Q207" s="9">
        <f t="shared" si="74"/>
        <v>79050.5</v>
      </c>
      <c r="S207" s="21" t="str">
        <f t="shared" si="75"/>
        <v>N.M.</v>
      </c>
      <c r="U207" s="9">
        <v>108945.59</v>
      </c>
      <c r="W207" s="9">
        <v>0</v>
      </c>
      <c r="Y207" s="9">
        <f t="shared" si="76"/>
        <v>108945.59</v>
      </c>
      <c r="AA207" s="21" t="str">
        <f t="shared" si="77"/>
        <v>N.M.</v>
      </c>
      <c r="AC207" s="9">
        <v>129240.02</v>
      </c>
      <c r="AE207" s="9">
        <v>0</v>
      </c>
      <c r="AG207" s="9">
        <f t="shared" si="78"/>
        <v>129240.02</v>
      </c>
      <c r="AI207" s="21" t="str">
        <f t="shared" si="79"/>
        <v>N.M.</v>
      </c>
    </row>
    <row r="208" spans="1:35" ht="12.75" outlineLevel="1">
      <c r="A208" s="1" t="s">
        <v>576</v>
      </c>
      <c r="B208" s="16" t="s">
        <v>577</v>
      </c>
      <c r="C208" s="1" t="s">
        <v>1175</v>
      </c>
      <c r="E208" s="5">
        <v>59083.378</v>
      </c>
      <c r="G208" s="5">
        <v>173264.252</v>
      </c>
      <c r="I208" s="9">
        <f t="shared" si="72"/>
        <v>-114180.87400000001</v>
      </c>
      <c r="K208" s="21">
        <f t="shared" si="73"/>
        <v>-0.6589984528372305</v>
      </c>
      <c r="M208" s="9">
        <v>252471.409</v>
      </c>
      <c r="O208" s="9">
        <v>262234.958</v>
      </c>
      <c r="Q208" s="9">
        <f t="shared" si="74"/>
        <v>-9763.54899999997</v>
      </c>
      <c r="S208" s="21">
        <f t="shared" si="75"/>
        <v>-0.037232064994172025</v>
      </c>
      <c r="U208" s="9">
        <v>447182.233</v>
      </c>
      <c r="W208" s="9">
        <v>523283.076</v>
      </c>
      <c r="Y208" s="9">
        <f t="shared" si="76"/>
        <v>-76100.843</v>
      </c>
      <c r="AA208" s="21">
        <f t="shared" si="77"/>
        <v>-0.14542958962425911</v>
      </c>
      <c r="AC208" s="9">
        <v>732005.655</v>
      </c>
      <c r="AE208" s="9">
        <v>1115280.185</v>
      </c>
      <c r="AG208" s="9">
        <f t="shared" si="78"/>
        <v>-383274.53</v>
      </c>
      <c r="AI208" s="21">
        <f t="shared" si="79"/>
        <v>-0.3436576164042581</v>
      </c>
    </row>
    <row r="209" spans="1:35" ht="12.75" outlineLevel="1">
      <c r="A209" s="1" t="s">
        <v>578</v>
      </c>
      <c r="B209" s="16" t="s">
        <v>579</v>
      </c>
      <c r="C209" s="1" t="s">
        <v>1176</v>
      </c>
      <c r="E209" s="5">
        <v>0</v>
      </c>
      <c r="G209" s="5">
        <v>0</v>
      </c>
      <c r="I209" s="9">
        <f t="shared" si="72"/>
        <v>0</v>
      </c>
      <c r="K209" s="21">
        <f t="shared" si="73"/>
        <v>0</v>
      </c>
      <c r="M209" s="9">
        <v>46.51</v>
      </c>
      <c r="O209" s="9">
        <v>0</v>
      </c>
      <c r="Q209" s="9">
        <f t="shared" si="74"/>
        <v>46.51</v>
      </c>
      <c r="S209" s="21" t="str">
        <f t="shared" si="75"/>
        <v>N.M.</v>
      </c>
      <c r="U209" s="9">
        <v>1944.47</v>
      </c>
      <c r="W209" s="9">
        <v>1747.96</v>
      </c>
      <c r="Y209" s="9">
        <f t="shared" si="76"/>
        <v>196.51</v>
      </c>
      <c r="AA209" s="21">
        <f t="shared" si="77"/>
        <v>0.11242248106363989</v>
      </c>
      <c r="AC209" s="9">
        <v>2044.47</v>
      </c>
      <c r="AE209" s="9">
        <v>1847.96</v>
      </c>
      <c r="AG209" s="9">
        <f t="shared" si="78"/>
        <v>196.51</v>
      </c>
      <c r="AI209" s="21">
        <f t="shared" si="79"/>
        <v>0.10633888179397821</v>
      </c>
    </row>
    <row r="210" spans="1:35" ht="12.75" outlineLevel="1">
      <c r="A210" s="1" t="s">
        <v>580</v>
      </c>
      <c r="B210" s="16" t="s">
        <v>581</v>
      </c>
      <c r="C210" s="1" t="s">
        <v>1177</v>
      </c>
      <c r="E210" s="5">
        <v>5997.87</v>
      </c>
      <c r="G210" s="5">
        <v>13980.36</v>
      </c>
      <c r="I210" s="9">
        <f t="shared" si="72"/>
        <v>-7982.490000000001</v>
      </c>
      <c r="K210" s="21">
        <f t="shared" si="73"/>
        <v>-0.5709788589135044</v>
      </c>
      <c r="M210" s="9">
        <v>16828.94</v>
      </c>
      <c r="O210" s="9">
        <v>44511.52</v>
      </c>
      <c r="Q210" s="9">
        <f t="shared" si="74"/>
        <v>-27682.579999999998</v>
      </c>
      <c r="S210" s="21">
        <f t="shared" si="75"/>
        <v>-0.6219194491673167</v>
      </c>
      <c r="U210" s="9">
        <v>55815.21</v>
      </c>
      <c r="W210" s="9">
        <v>95602.38</v>
      </c>
      <c r="Y210" s="9">
        <f t="shared" si="76"/>
        <v>-39787.170000000006</v>
      </c>
      <c r="AA210" s="21">
        <f t="shared" si="77"/>
        <v>-0.41617342580801864</v>
      </c>
      <c r="AC210" s="9">
        <v>135580.94</v>
      </c>
      <c r="AE210" s="9">
        <v>212766.69</v>
      </c>
      <c r="AG210" s="9">
        <f t="shared" si="78"/>
        <v>-77185.75</v>
      </c>
      <c r="AI210" s="21">
        <f t="shared" si="79"/>
        <v>-0.3627717759767753</v>
      </c>
    </row>
    <row r="211" spans="1:35" ht="12.75" outlineLevel="1">
      <c r="A211" s="1" t="s">
        <v>582</v>
      </c>
      <c r="B211" s="16" t="s">
        <v>583</v>
      </c>
      <c r="C211" s="1" t="s">
        <v>1178</v>
      </c>
      <c r="E211" s="5">
        <v>56106.13</v>
      </c>
      <c r="G211" s="5">
        <v>90929.19</v>
      </c>
      <c r="I211" s="9">
        <f t="shared" si="72"/>
        <v>-34823.060000000005</v>
      </c>
      <c r="K211" s="21">
        <f t="shared" si="73"/>
        <v>-0.38296898938613666</v>
      </c>
      <c r="M211" s="9">
        <v>160407.23</v>
      </c>
      <c r="O211" s="9">
        <v>272316.97</v>
      </c>
      <c r="Q211" s="9">
        <f t="shared" si="74"/>
        <v>-111909.73999999996</v>
      </c>
      <c r="S211" s="21">
        <f t="shared" si="75"/>
        <v>-0.4109539702942493</v>
      </c>
      <c r="U211" s="9">
        <v>492101.77</v>
      </c>
      <c r="W211" s="9">
        <v>625372.99</v>
      </c>
      <c r="Y211" s="9">
        <f t="shared" si="76"/>
        <v>-133271.21999999997</v>
      </c>
      <c r="AA211" s="21">
        <f t="shared" si="77"/>
        <v>-0.2131067732874104</v>
      </c>
      <c r="AC211" s="9">
        <v>1110059.11</v>
      </c>
      <c r="AE211" s="9">
        <v>1287345.49</v>
      </c>
      <c r="AG211" s="9">
        <f t="shared" si="78"/>
        <v>-177286.3799999999</v>
      </c>
      <c r="AI211" s="21">
        <f t="shared" si="79"/>
        <v>-0.13771468605525614</v>
      </c>
    </row>
    <row r="212" spans="1:35" ht="12.75" outlineLevel="1">
      <c r="A212" s="1" t="s">
        <v>584</v>
      </c>
      <c r="B212" s="16" t="s">
        <v>585</v>
      </c>
      <c r="C212" s="1" t="s">
        <v>1142</v>
      </c>
      <c r="E212" s="5">
        <v>98833.641</v>
      </c>
      <c r="G212" s="5">
        <v>-15900.655</v>
      </c>
      <c r="I212" s="9">
        <f t="shared" si="72"/>
        <v>114734.296</v>
      </c>
      <c r="K212" s="21">
        <f t="shared" si="73"/>
        <v>7.215696208741086</v>
      </c>
      <c r="M212" s="9">
        <v>269864.629</v>
      </c>
      <c r="O212" s="9">
        <v>162373.813</v>
      </c>
      <c r="Q212" s="9">
        <f t="shared" si="74"/>
        <v>107490.81600000002</v>
      </c>
      <c r="S212" s="21">
        <f t="shared" si="75"/>
        <v>0.6619960079400243</v>
      </c>
      <c r="U212" s="9">
        <v>465967.365</v>
      </c>
      <c r="W212" s="9">
        <v>407662.342</v>
      </c>
      <c r="Y212" s="9">
        <f t="shared" si="76"/>
        <v>58305.02299999999</v>
      </c>
      <c r="AA212" s="21">
        <f t="shared" si="77"/>
        <v>0.1430228328521941</v>
      </c>
      <c r="AC212" s="9">
        <v>1068199.4270000001</v>
      </c>
      <c r="AE212" s="9">
        <v>847067.356</v>
      </c>
      <c r="AG212" s="9">
        <f t="shared" si="78"/>
        <v>221132.0710000001</v>
      </c>
      <c r="AI212" s="21">
        <f t="shared" si="79"/>
        <v>0.2610560652983068</v>
      </c>
    </row>
    <row r="213" spans="1:35" ht="12.75" outlineLevel="1">
      <c r="A213" s="1" t="s">
        <v>586</v>
      </c>
      <c r="B213" s="16" t="s">
        <v>587</v>
      </c>
      <c r="C213" s="1" t="s">
        <v>1159</v>
      </c>
      <c r="E213" s="5">
        <v>265.14</v>
      </c>
      <c r="G213" s="5">
        <v>685.44</v>
      </c>
      <c r="I213" s="9">
        <f t="shared" si="72"/>
        <v>-420.30000000000007</v>
      </c>
      <c r="K213" s="21">
        <f t="shared" si="73"/>
        <v>-0.6131827731092437</v>
      </c>
      <c r="M213" s="9">
        <v>583.3</v>
      </c>
      <c r="O213" s="9">
        <v>2158.87</v>
      </c>
      <c r="Q213" s="9">
        <f t="shared" si="74"/>
        <v>-1575.57</v>
      </c>
      <c r="S213" s="21">
        <f t="shared" si="75"/>
        <v>-0.7298123555378508</v>
      </c>
      <c r="U213" s="9">
        <v>2575.14</v>
      </c>
      <c r="W213" s="9">
        <v>4837.85</v>
      </c>
      <c r="Y213" s="9">
        <f t="shared" si="76"/>
        <v>-2262.7100000000005</v>
      </c>
      <c r="AA213" s="21">
        <f t="shared" si="77"/>
        <v>-0.4677098297797576</v>
      </c>
      <c r="AC213" s="9">
        <v>10015.89</v>
      </c>
      <c r="AE213" s="9">
        <v>12168.263</v>
      </c>
      <c r="AG213" s="9">
        <f t="shared" si="78"/>
        <v>-2152.3730000000014</v>
      </c>
      <c r="AI213" s="21">
        <f t="shared" si="79"/>
        <v>-0.17688416169177157</v>
      </c>
    </row>
    <row r="214" spans="1:35" ht="12.75" outlineLevel="1">
      <c r="A214" s="1" t="s">
        <v>588</v>
      </c>
      <c r="B214" s="16" t="s">
        <v>589</v>
      </c>
      <c r="C214" s="1" t="s">
        <v>1179</v>
      </c>
      <c r="E214" s="5">
        <v>25319.885000000002</v>
      </c>
      <c r="G214" s="5">
        <v>10675.763</v>
      </c>
      <c r="I214" s="9">
        <f t="shared" si="72"/>
        <v>14644.122000000001</v>
      </c>
      <c r="K214" s="21">
        <f t="shared" si="73"/>
        <v>1.3717166632492686</v>
      </c>
      <c r="M214" s="9">
        <v>57016.554000000004</v>
      </c>
      <c r="O214" s="9">
        <v>36448.619</v>
      </c>
      <c r="Q214" s="9">
        <f t="shared" si="74"/>
        <v>20567.935000000005</v>
      </c>
      <c r="S214" s="21">
        <f t="shared" si="75"/>
        <v>0.5642994320306074</v>
      </c>
      <c r="U214" s="9">
        <v>115235.809</v>
      </c>
      <c r="W214" s="9">
        <v>91146.617</v>
      </c>
      <c r="Y214" s="9">
        <f t="shared" si="76"/>
        <v>24089.191999999995</v>
      </c>
      <c r="AA214" s="21">
        <f t="shared" si="77"/>
        <v>0.26429057701614966</v>
      </c>
      <c r="AC214" s="9">
        <v>250397.581</v>
      </c>
      <c r="AE214" s="9">
        <v>204933.572</v>
      </c>
      <c r="AG214" s="9">
        <f t="shared" si="78"/>
        <v>45464.00900000002</v>
      </c>
      <c r="AI214" s="21">
        <f t="shared" si="79"/>
        <v>0.22184754091925954</v>
      </c>
    </row>
    <row r="215" spans="1:35" ht="12.75" outlineLevel="1">
      <c r="A215" s="1" t="s">
        <v>590</v>
      </c>
      <c r="B215" s="16" t="s">
        <v>591</v>
      </c>
      <c r="C215" s="1" t="s">
        <v>1171</v>
      </c>
      <c r="E215" s="5">
        <v>104138.565</v>
      </c>
      <c r="G215" s="5">
        <v>12522.94</v>
      </c>
      <c r="I215" s="9">
        <f t="shared" si="72"/>
        <v>91615.625</v>
      </c>
      <c r="K215" s="21">
        <f t="shared" si="73"/>
        <v>7.315823999795575</v>
      </c>
      <c r="M215" s="9">
        <v>256169.682</v>
      </c>
      <c r="O215" s="9">
        <v>45248.71</v>
      </c>
      <c r="Q215" s="9">
        <f t="shared" si="74"/>
        <v>210920.972</v>
      </c>
      <c r="S215" s="21">
        <f t="shared" si="75"/>
        <v>4.661369837946761</v>
      </c>
      <c r="U215" s="9">
        <v>336451.01900000003</v>
      </c>
      <c r="W215" s="9">
        <v>99778.465</v>
      </c>
      <c r="Y215" s="9">
        <f t="shared" si="76"/>
        <v>236672.55400000003</v>
      </c>
      <c r="AA215" s="21">
        <f t="shared" si="77"/>
        <v>2.371980306572165</v>
      </c>
      <c r="AC215" s="9">
        <v>439146.041</v>
      </c>
      <c r="AE215" s="9">
        <v>179596.467</v>
      </c>
      <c r="AG215" s="9">
        <f t="shared" si="78"/>
        <v>259549.57400000002</v>
      </c>
      <c r="AI215" s="21">
        <f t="shared" si="79"/>
        <v>1.4451819589524555</v>
      </c>
    </row>
    <row r="216" spans="1:35" ht="12.75" outlineLevel="1">
      <c r="A216" s="1" t="s">
        <v>592</v>
      </c>
      <c r="B216" s="16" t="s">
        <v>593</v>
      </c>
      <c r="C216" s="1" t="s">
        <v>1180</v>
      </c>
      <c r="E216" s="5">
        <v>6195.401000000001</v>
      </c>
      <c r="G216" s="5">
        <v>8901.861</v>
      </c>
      <c r="I216" s="9">
        <f t="shared" si="72"/>
        <v>-2706.46</v>
      </c>
      <c r="K216" s="21">
        <f t="shared" si="73"/>
        <v>-0.30403305555995536</v>
      </c>
      <c r="M216" s="9">
        <v>22734.762</v>
      </c>
      <c r="O216" s="9">
        <v>25135.143</v>
      </c>
      <c r="Q216" s="9">
        <f t="shared" si="74"/>
        <v>-2400.381000000001</v>
      </c>
      <c r="S216" s="21">
        <f t="shared" si="75"/>
        <v>-0.09549899915031322</v>
      </c>
      <c r="U216" s="9">
        <v>42480.478</v>
      </c>
      <c r="W216" s="9">
        <v>38868.482</v>
      </c>
      <c r="Y216" s="9">
        <f t="shared" si="76"/>
        <v>3611.995999999999</v>
      </c>
      <c r="AA216" s="21">
        <f t="shared" si="77"/>
        <v>0.09292866132513225</v>
      </c>
      <c r="AC216" s="9">
        <v>103895.049</v>
      </c>
      <c r="AE216" s="9">
        <v>88993.824</v>
      </c>
      <c r="AG216" s="9">
        <f t="shared" si="78"/>
        <v>14901.225000000006</v>
      </c>
      <c r="AI216" s="21">
        <f t="shared" si="79"/>
        <v>0.1674411136664945</v>
      </c>
    </row>
    <row r="217" spans="1:35" ht="12.75" outlineLevel="1">
      <c r="A217" s="1" t="s">
        <v>594</v>
      </c>
      <c r="B217" s="16" t="s">
        <v>595</v>
      </c>
      <c r="C217" s="1" t="s">
        <v>1181</v>
      </c>
      <c r="E217" s="5">
        <v>2538.145</v>
      </c>
      <c r="G217" s="5">
        <v>7358.383000000001</v>
      </c>
      <c r="I217" s="9">
        <f t="shared" si="72"/>
        <v>-4820.238000000001</v>
      </c>
      <c r="K217" s="21">
        <f t="shared" si="73"/>
        <v>-0.6550675603593888</v>
      </c>
      <c r="M217" s="9">
        <v>13065.854</v>
      </c>
      <c r="O217" s="9">
        <v>25078.803</v>
      </c>
      <c r="Q217" s="9">
        <f t="shared" si="74"/>
        <v>-12012.949</v>
      </c>
      <c r="S217" s="21">
        <f t="shared" si="75"/>
        <v>-0.47900806908527493</v>
      </c>
      <c r="U217" s="9">
        <v>28915.678</v>
      </c>
      <c r="W217" s="9">
        <v>58032.212</v>
      </c>
      <c r="Y217" s="9">
        <f t="shared" si="76"/>
        <v>-29116.534</v>
      </c>
      <c r="AA217" s="21">
        <f t="shared" si="77"/>
        <v>-0.5017305561263113</v>
      </c>
      <c r="AC217" s="9">
        <v>62870.269</v>
      </c>
      <c r="AE217" s="9">
        <v>65929.787</v>
      </c>
      <c r="AG217" s="9">
        <f t="shared" si="78"/>
        <v>-3059.5179999999964</v>
      </c>
      <c r="AI217" s="21">
        <f t="shared" si="79"/>
        <v>-0.04640570126519591</v>
      </c>
    </row>
    <row r="218" spans="1:35" ht="12.75" outlineLevel="1">
      <c r="A218" s="1" t="s">
        <v>596</v>
      </c>
      <c r="B218" s="16" t="s">
        <v>597</v>
      </c>
      <c r="C218" s="1" t="s">
        <v>1182</v>
      </c>
      <c r="E218" s="5">
        <v>21390.47</v>
      </c>
      <c r="G218" s="5">
        <v>-25811.053</v>
      </c>
      <c r="I218" s="9">
        <f t="shared" si="72"/>
        <v>47201.523</v>
      </c>
      <c r="K218" s="21">
        <f t="shared" si="73"/>
        <v>1.8287329463079247</v>
      </c>
      <c r="M218" s="9">
        <v>71530.124</v>
      </c>
      <c r="O218" s="9">
        <v>54462.669</v>
      </c>
      <c r="Q218" s="9">
        <f t="shared" si="74"/>
        <v>17067.454999999994</v>
      </c>
      <c r="S218" s="21">
        <f t="shared" si="75"/>
        <v>0.3133789678945039</v>
      </c>
      <c r="U218" s="9">
        <v>165981.715</v>
      </c>
      <c r="W218" s="9">
        <v>276254.562</v>
      </c>
      <c r="Y218" s="9">
        <f t="shared" si="76"/>
        <v>-110272.84699999998</v>
      </c>
      <c r="AA218" s="21">
        <f t="shared" si="77"/>
        <v>-0.39917113477387567</v>
      </c>
      <c r="AC218" s="9">
        <v>150135.683</v>
      </c>
      <c r="AE218" s="9">
        <v>554143.081</v>
      </c>
      <c r="AG218" s="9">
        <f t="shared" si="78"/>
        <v>-404007.39800000004</v>
      </c>
      <c r="AI218" s="21">
        <f t="shared" si="79"/>
        <v>-0.7290669356927332</v>
      </c>
    </row>
    <row r="219" spans="1:35" ht="12.75" outlineLevel="1">
      <c r="A219" s="1" t="s">
        <v>598</v>
      </c>
      <c r="B219" s="16" t="s">
        <v>599</v>
      </c>
      <c r="C219" s="1" t="s">
        <v>1183</v>
      </c>
      <c r="E219" s="5">
        <v>19266.824</v>
      </c>
      <c r="G219" s="5">
        <v>25677.211</v>
      </c>
      <c r="I219" s="9">
        <f t="shared" si="72"/>
        <v>-6410.386999999999</v>
      </c>
      <c r="K219" s="21">
        <f t="shared" si="73"/>
        <v>-0.24965277576291284</v>
      </c>
      <c r="M219" s="9">
        <v>61632.477</v>
      </c>
      <c r="O219" s="9">
        <v>74057.582</v>
      </c>
      <c r="Q219" s="9">
        <f t="shared" si="74"/>
        <v>-12425.104999999996</v>
      </c>
      <c r="S219" s="21">
        <f t="shared" si="75"/>
        <v>-0.16777627171246284</v>
      </c>
      <c r="U219" s="9">
        <v>162481.078</v>
      </c>
      <c r="W219" s="9">
        <v>160895.147</v>
      </c>
      <c r="Y219" s="9">
        <f t="shared" si="76"/>
        <v>1585.9310000000114</v>
      </c>
      <c r="AA219" s="21">
        <f t="shared" si="77"/>
        <v>0.009856922533530557</v>
      </c>
      <c r="AC219" s="9">
        <v>377132.26399999997</v>
      </c>
      <c r="AE219" s="9">
        <v>350446.162</v>
      </c>
      <c r="AG219" s="9">
        <f t="shared" si="78"/>
        <v>26686.101999999955</v>
      </c>
      <c r="AI219" s="21">
        <f t="shared" si="79"/>
        <v>0.07614893496821903</v>
      </c>
    </row>
    <row r="220" spans="1:35" ht="12.75" outlineLevel="1">
      <c r="A220" s="1" t="s">
        <v>600</v>
      </c>
      <c r="B220" s="16" t="s">
        <v>601</v>
      </c>
      <c r="C220" s="1" t="s">
        <v>1184</v>
      </c>
      <c r="E220" s="5">
        <v>212990.218</v>
      </c>
      <c r="G220" s="5">
        <v>759543.104</v>
      </c>
      <c r="I220" s="9">
        <f t="shared" si="72"/>
        <v>-546552.886</v>
      </c>
      <c r="K220" s="21">
        <f t="shared" si="73"/>
        <v>-0.71958113123755</v>
      </c>
      <c r="M220" s="9">
        <v>928627.595</v>
      </c>
      <c r="O220" s="9">
        <v>1419885.143</v>
      </c>
      <c r="Q220" s="9">
        <f t="shared" si="74"/>
        <v>-491257.54799999995</v>
      </c>
      <c r="S220" s="21">
        <f t="shared" si="75"/>
        <v>-0.34598400470762586</v>
      </c>
      <c r="U220" s="9">
        <v>1687642.424</v>
      </c>
      <c r="W220" s="9">
        <v>2180938.579</v>
      </c>
      <c r="Y220" s="9">
        <f t="shared" si="76"/>
        <v>-493296.1549999998</v>
      </c>
      <c r="AA220" s="21">
        <f t="shared" si="77"/>
        <v>-0.22618525792055322</v>
      </c>
      <c r="AC220" s="9">
        <v>3150027.573</v>
      </c>
      <c r="AE220" s="9">
        <v>3975814.536</v>
      </c>
      <c r="AG220" s="9">
        <f t="shared" si="78"/>
        <v>-825786.963</v>
      </c>
      <c r="AI220" s="21">
        <f t="shared" si="79"/>
        <v>-0.20770258660777732</v>
      </c>
    </row>
    <row r="221" spans="1:35" ht="12.75" outlineLevel="1">
      <c r="A221" s="1" t="s">
        <v>602</v>
      </c>
      <c r="B221" s="16" t="s">
        <v>603</v>
      </c>
      <c r="C221" s="1" t="s">
        <v>1176</v>
      </c>
      <c r="E221" s="5">
        <v>120103.41</v>
      </c>
      <c r="G221" s="5">
        <v>-96123.17</v>
      </c>
      <c r="I221" s="9">
        <f t="shared" si="72"/>
        <v>216226.58000000002</v>
      </c>
      <c r="K221" s="21">
        <f t="shared" si="73"/>
        <v>2.249474086216674</v>
      </c>
      <c r="M221" s="9">
        <v>362822.47</v>
      </c>
      <c r="O221" s="9">
        <v>193669.04</v>
      </c>
      <c r="Q221" s="9">
        <f t="shared" si="74"/>
        <v>169153.42999999996</v>
      </c>
      <c r="S221" s="21">
        <f t="shared" si="75"/>
        <v>0.8734149247603022</v>
      </c>
      <c r="U221" s="9">
        <v>725826.54</v>
      </c>
      <c r="W221" s="9">
        <v>768181.79</v>
      </c>
      <c r="Y221" s="9">
        <f t="shared" si="76"/>
        <v>-42355.25</v>
      </c>
      <c r="AA221" s="21">
        <f t="shared" si="77"/>
        <v>-0.055137013857097544</v>
      </c>
      <c r="AC221" s="9">
        <v>1470103.55</v>
      </c>
      <c r="AE221" s="9">
        <v>1593589.89</v>
      </c>
      <c r="AG221" s="9">
        <f t="shared" si="78"/>
        <v>-123486.33999999985</v>
      </c>
      <c r="AI221" s="21">
        <f t="shared" si="79"/>
        <v>-0.07748940977530916</v>
      </c>
    </row>
    <row r="222" spans="1:35" ht="12.75" outlineLevel="1">
      <c r="A222" s="1" t="s">
        <v>604</v>
      </c>
      <c r="B222" s="16" t="s">
        <v>605</v>
      </c>
      <c r="C222" s="1" t="s">
        <v>1185</v>
      </c>
      <c r="E222" s="5">
        <v>5842.39</v>
      </c>
      <c r="G222" s="5">
        <v>3136.21</v>
      </c>
      <c r="I222" s="9">
        <f t="shared" si="72"/>
        <v>2706.1800000000003</v>
      </c>
      <c r="K222" s="21">
        <f t="shared" si="73"/>
        <v>0.8628822687256276</v>
      </c>
      <c r="M222" s="9">
        <v>17527.17</v>
      </c>
      <c r="O222" s="9">
        <v>9408.63</v>
      </c>
      <c r="Q222" s="9">
        <f t="shared" si="74"/>
        <v>8118.539999999999</v>
      </c>
      <c r="S222" s="21">
        <f t="shared" si="75"/>
        <v>0.8628822687256275</v>
      </c>
      <c r="U222" s="9">
        <v>35054.33</v>
      </c>
      <c r="W222" s="9">
        <v>18817.26</v>
      </c>
      <c r="Y222" s="9">
        <f t="shared" si="76"/>
        <v>16237.070000000003</v>
      </c>
      <c r="AA222" s="21">
        <f t="shared" si="77"/>
        <v>0.8628817372986293</v>
      </c>
      <c r="AC222" s="9">
        <v>53871.59</v>
      </c>
      <c r="AE222" s="9">
        <v>49018.8</v>
      </c>
      <c r="AG222" s="9">
        <f t="shared" si="78"/>
        <v>4852.789999999994</v>
      </c>
      <c r="AI222" s="21">
        <f t="shared" si="79"/>
        <v>0.0989985474960626</v>
      </c>
    </row>
    <row r="223" spans="1:35" ht="12.75" outlineLevel="1">
      <c r="A223" s="1" t="s">
        <v>606</v>
      </c>
      <c r="B223" s="16" t="s">
        <v>607</v>
      </c>
      <c r="C223" s="1" t="s">
        <v>1186</v>
      </c>
      <c r="E223" s="5">
        <v>25099.12</v>
      </c>
      <c r="G223" s="5">
        <v>28233.776</v>
      </c>
      <c r="I223" s="9">
        <f t="shared" si="72"/>
        <v>-3134.6560000000027</v>
      </c>
      <c r="K223" s="21">
        <f t="shared" si="73"/>
        <v>-0.11102503611277509</v>
      </c>
      <c r="M223" s="9">
        <v>92168.005</v>
      </c>
      <c r="O223" s="9">
        <v>93919.399</v>
      </c>
      <c r="Q223" s="9">
        <f t="shared" si="74"/>
        <v>-1751.3940000000002</v>
      </c>
      <c r="S223" s="21">
        <f t="shared" si="75"/>
        <v>-0.01864784079378532</v>
      </c>
      <c r="U223" s="9">
        <v>191952.011</v>
      </c>
      <c r="W223" s="9">
        <v>198289.076</v>
      </c>
      <c r="Y223" s="9">
        <f t="shared" si="76"/>
        <v>-6337.065000000002</v>
      </c>
      <c r="AA223" s="21">
        <f t="shared" si="77"/>
        <v>-0.03195871970274349</v>
      </c>
      <c r="AC223" s="9">
        <v>423312.11100000003</v>
      </c>
      <c r="AE223" s="9">
        <v>383401.113</v>
      </c>
      <c r="AG223" s="9">
        <f t="shared" si="78"/>
        <v>39910.99800000002</v>
      </c>
      <c r="AI223" s="21">
        <f t="shared" si="79"/>
        <v>0.10409724084447303</v>
      </c>
    </row>
    <row r="224" spans="1:35" ht="12.75" outlineLevel="1">
      <c r="A224" s="1" t="s">
        <v>608</v>
      </c>
      <c r="B224" s="16" t="s">
        <v>609</v>
      </c>
      <c r="C224" s="1" t="s">
        <v>1187</v>
      </c>
      <c r="E224" s="5">
        <v>1233.09</v>
      </c>
      <c r="G224" s="5">
        <v>3173.197</v>
      </c>
      <c r="I224" s="9">
        <f t="shared" si="72"/>
        <v>-1940.1070000000002</v>
      </c>
      <c r="K224" s="21">
        <f t="shared" si="73"/>
        <v>-0.6114045235766957</v>
      </c>
      <c r="M224" s="9">
        <v>13763.363</v>
      </c>
      <c r="O224" s="9">
        <v>23758.291</v>
      </c>
      <c r="Q224" s="9">
        <f t="shared" si="74"/>
        <v>-9994.928000000002</v>
      </c>
      <c r="S224" s="21">
        <f t="shared" si="75"/>
        <v>-0.42069221224708464</v>
      </c>
      <c r="U224" s="9">
        <v>17938.064000000002</v>
      </c>
      <c r="W224" s="9">
        <v>33844.708</v>
      </c>
      <c r="Y224" s="9">
        <f t="shared" si="76"/>
        <v>-15906.643999999997</v>
      </c>
      <c r="AA224" s="21">
        <f t="shared" si="77"/>
        <v>-0.4699891043527395</v>
      </c>
      <c r="AC224" s="9">
        <v>37520.765</v>
      </c>
      <c r="AE224" s="9">
        <v>58148.91499999999</v>
      </c>
      <c r="AG224" s="9">
        <f t="shared" si="78"/>
        <v>-20628.149999999994</v>
      </c>
      <c r="AI224" s="21">
        <f t="shared" si="79"/>
        <v>-0.35474694583725247</v>
      </c>
    </row>
    <row r="225" spans="1:35" ht="12.75" outlineLevel="1">
      <c r="A225" s="1" t="s">
        <v>610</v>
      </c>
      <c r="B225" s="16" t="s">
        <v>611</v>
      </c>
      <c r="C225" s="1" t="s">
        <v>1188</v>
      </c>
      <c r="E225" s="5">
        <v>57886.318</v>
      </c>
      <c r="G225" s="5">
        <v>49067.913</v>
      </c>
      <c r="I225" s="9">
        <f t="shared" si="72"/>
        <v>8818.404999999999</v>
      </c>
      <c r="K225" s="21">
        <f t="shared" si="73"/>
        <v>0.17971836299620078</v>
      </c>
      <c r="M225" s="9">
        <v>186918.113</v>
      </c>
      <c r="O225" s="9">
        <v>176883.095</v>
      </c>
      <c r="Q225" s="9">
        <f t="shared" si="74"/>
        <v>10035.018000000011</v>
      </c>
      <c r="S225" s="21">
        <f t="shared" si="75"/>
        <v>0.05673248763540694</v>
      </c>
      <c r="U225" s="9">
        <v>423693.381</v>
      </c>
      <c r="W225" s="9">
        <v>393206.439</v>
      </c>
      <c r="Y225" s="9">
        <f t="shared" si="76"/>
        <v>30486.94199999998</v>
      </c>
      <c r="AA225" s="21">
        <f t="shared" si="77"/>
        <v>0.07753418809095336</v>
      </c>
      <c r="AC225" s="9">
        <v>877122.362</v>
      </c>
      <c r="AE225" s="9">
        <v>903969.3060000001</v>
      </c>
      <c r="AG225" s="9">
        <f t="shared" si="78"/>
        <v>-26846.944000000134</v>
      </c>
      <c r="AI225" s="21">
        <f t="shared" si="79"/>
        <v>-0.029698955287316062</v>
      </c>
    </row>
    <row r="226" spans="1:35" ht="12.75" outlineLevel="1">
      <c r="A226" s="1" t="s">
        <v>612</v>
      </c>
      <c r="B226" s="16" t="s">
        <v>613</v>
      </c>
      <c r="C226" s="1" t="s">
        <v>1189</v>
      </c>
      <c r="E226" s="5">
        <v>3429.3990000000003</v>
      </c>
      <c r="G226" s="5">
        <v>3096.147</v>
      </c>
      <c r="I226" s="9">
        <f t="shared" si="72"/>
        <v>333.2520000000004</v>
      </c>
      <c r="K226" s="21">
        <f t="shared" si="73"/>
        <v>0.10763442433450363</v>
      </c>
      <c r="M226" s="9">
        <v>11526.723</v>
      </c>
      <c r="O226" s="9">
        <v>9845.103000000001</v>
      </c>
      <c r="Q226" s="9">
        <f t="shared" si="74"/>
        <v>1681.619999999999</v>
      </c>
      <c r="S226" s="21">
        <f t="shared" si="75"/>
        <v>0.17080776097517708</v>
      </c>
      <c r="U226" s="9">
        <v>23341.854</v>
      </c>
      <c r="W226" s="9">
        <v>21523.883</v>
      </c>
      <c r="Y226" s="9">
        <f t="shared" si="76"/>
        <v>1817.9709999999977</v>
      </c>
      <c r="AA226" s="21">
        <f t="shared" si="77"/>
        <v>0.08446296609213112</v>
      </c>
      <c r="AC226" s="9">
        <v>50868.7</v>
      </c>
      <c r="AE226" s="9">
        <v>42200.423</v>
      </c>
      <c r="AG226" s="9">
        <f t="shared" si="78"/>
        <v>8668.276999999995</v>
      </c>
      <c r="AI226" s="21">
        <f t="shared" si="79"/>
        <v>0.2054073486419791</v>
      </c>
    </row>
    <row r="227" spans="1:35" ht="12.75" outlineLevel="1">
      <c r="A227" s="1" t="s">
        <v>614</v>
      </c>
      <c r="B227" s="16" t="s">
        <v>615</v>
      </c>
      <c r="C227" s="1" t="s">
        <v>1190</v>
      </c>
      <c r="E227" s="5">
        <v>11463.233</v>
      </c>
      <c r="G227" s="5">
        <v>6006.777</v>
      </c>
      <c r="I227" s="9">
        <f t="shared" si="72"/>
        <v>5456.456</v>
      </c>
      <c r="K227" s="21">
        <f t="shared" si="73"/>
        <v>0.9083833143797414</v>
      </c>
      <c r="M227" s="9">
        <v>39573.467</v>
      </c>
      <c r="O227" s="9">
        <v>21464.869</v>
      </c>
      <c r="Q227" s="9">
        <f t="shared" si="74"/>
        <v>18108.597999999998</v>
      </c>
      <c r="S227" s="21">
        <f t="shared" si="75"/>
        <v>0.8436388780197074</v>
      </c>
      <c r="U227" s="9">
        <v>68942.992</v>
      </c>
      <c r="W227" s="9">
        <v>44631.327</v>
      </c>
      <c r="Y227" s="9">
        <f t="shared" si="76"/>
        <v>24311.665</v>
      </c>
      <c r="AA227" s="21">
        <f t="shared" si="77"/>
        <v>0.5447219841794084</v>
      </c>
      <c r="AC227" s="9">
        <v>148876.359</v>
      </c>
      <c r="AE227" s="9">
        <v>81133.775</v>
      </c>
      <c r="AG227" s="9">
        <f t="shared" si="78"/>
        <v>67742.584</v>
      </c>
      <c r="AI227" s="21">
        <f t="shared" si="79"/>
        <v>0.8349492427783621</v>
      </c>
    </row>
    <row r="228" spans="1:35" ht="12.75" outlineLevel="1">
      <c r="A228" s="1" t="s">
        <v>616</v>
      </c>
      <c r="B228" s="16" t="s">
        <v>617</v>
      </c>
      <c r="C228" s="1" t="s">
        <v>1191</v>
      </c>
      <c r="E228" s="5">
        <v>32376.344</v>
      </c>
      <c r="G228" s="5">
        <v>34807.532</v>
      </c>
      <c r="I228" s="9">
        <f t="shared" si="72"/>
        <v>-2431.1879999999983</v>
      </c>
      <c r="K228" s="21">
        <f t="shared" si="73"/>
        <v>-0.06984660676315685</v>
      </c>
      <c r="M228" s="9">
        <v>131060.115</v>
      </c>
      <c r="O228" s="9">
        <v>114629.278</v>
      </c>
      <c r="Q228" s="9">
        <f t="shared" si="74"/>
        <v>16430.837</v>
      </c>
      <c r="S228" s="21">
        <f t="shared" si="75"/>
        <v>0.14333892079473795</v>
      </c>
      <c r="U228" s="9">
        <v>265341.251</v>
      </c>
      <c r="W228" s="9">
        <v>256556.821</v>
      </c>
      <c r="Y228" s="9">
        <f t="shared" si="76"/>
        <v>8784.429999999993</v>
      </c>
      <c r="AA228" s="21">
        <f t="shared" si="77"/>
        <v>0.03423970551926972</v>
      </c>
      <c r="AC228" s="9">
        <v>559964.117</v>
      </c>
      <c r="AE228" s="9">
        <v>598295.765</v>
      </c>
      <c r="AG228" s="9">
        <f t="shared" si="78"/>
        <v>-38331.648000000045</v>
      </c>
      <c r="AI228" s="21">
        <f t="shared" si="79"/>
        <v>-0.06406805837911964</v>
      </c>
    </row>
    <row r="229" spans="1:35" ht="12.75" outlineLevel="1">
      <c r="A229" s="1" t="s">
        <v>618</v>
      </c>
      <c r="B229" s="16" t="s">
        <v>619</v>
      </c>
      <c r="C229" s="1" t="s">
        <v>1192</v>
      </c>
      <c r="E229" s="5">
        <v>197670.256</v>
      </c>
      <c r="G229" s="5">
        <v>198982.24</v>
      </c>
      <c r="I229" s="9">
        <f t="shared" si="72"/>
        <v>-1311.9839999999967</v>
      </c>
      <c r="K229" s="21">
        <f t="shared" si="73"/>
        <v>-0.006593472864713941</v>
      </c>
      <c r="M229" s="9">
        <v>721198.888</v>
      </c>
      <c r="O229" s="9">
        <v>708247.326</v>
      </c>
      <c r="Q229" s="9">
        <f t="shared" si="74"/>
        <v>12951.562000000034</v>
      </c>
      <c r="S229" s="21">
        <f t="shared" si="75"/>
        <v>0.018286778537022014</v>
      </c>
      <c r="U229" s="9">
        <v>1450171.675</v>
      </c>
      <c r="W229" s="9">
        <v>1506460.228</v>
      </c>
      <c r="Y229" s="9">
        <f t="shared" si="76"/>
        <v>-56288.55299999984</v>
      </c>
      <c r="AA229" s="21">
        <f t="shared" si="77"/>
        <v>-0.037364778673731995</v>
      </c>
      <c r="AC229" s="9">
        <v>3110036.373</v>
      </c>
      <c r="AE229" s="9">
        <v>3150328.726</v>
      </c>
      <c r="AG229" s="9">
        <f t="shared" si="78"/>
        <v>-40292.35299999965</v>
      </c>
      <c r="AI229" s="21">
        <f t="shared" si="79"/>
        <v>-0.012789888454326229</v>
      </c>
    </row>
    <row r="230" spans="1:35" ht="12.75" outlineLevel="1">
      <c r="A230" s="1" t="s">
        <v>620</v>
      </c>
      <c r="B230" s="16" t="s">
        <v>621</v>
      </c>
      <c r="C230" s="1" t="s">
        <v>1193</v>
      </c>
      <c r="E230" s="5">
        <v>2857.05</v>
      </c>
      <c r="G230" s="5">
        <v>2497.83</v>
      </c>
      <c r="I230" s="9">
        <f t="shared" si="72"/>
        <v>359.22000000000025</v>
      </c>
      <c r="K230" s="21">
        <f t="shared" si="73"/>
        <v>0.14381282953603738</v>
      </c>
      <c r="M230" s="9">
        <v>10986.61</v>
      </c>
      <c r="O230" s="9">
        <v>8677.53</v>
      </c>
      <c r="Q230" s="9">
        <f t="shared" si="74"/>
        <v>2309.08</v>
      </c>
      <c r="S230" s="21">
        <f t="shared" si="75"/>
        <v>0.2660987631272954</v>
      </c>
      <c r="U230" s="9">
        <v>21449.95</v>
      </c>
      <c r="W230" s="9">
        <v>19523.63</v>
      </c>
      <c r="Y230" s="9">
        <f t="shared" si="76"/>
        <v>1926.3199999999997</v>
      </c>
      <c r="AA230" s="21">
        <f t="shared" si="77"/>
        <v>0.09866607797832676</v>
      </c>
      <c r="AC230" s="9">
        <v>45428.9</v>
      </c>
      <c r="AE230" s="9">
        <v>41824.34</v>
      </c>
      <c r="AG230" s="9">
        <f t="shared" si="78"/>
        <v>3604.560000000005</v>
      </c>
      <c r="AI230" s="21">
        <f t="shared" si="79"/>
        <v>0.08618330857103795</v>
      </c>
    </row>
    <row r="231" spans="1:35" ht="12.75" outlineLevel="1">
      <c r="A231" s="1" t="s">
        <v>622</v>
      </c>
      <c r="B231" s="16" t="s">
        <v>623</v>
      </c>
      <c r="C231" s="1" t="s">
        <v>1194</v>
      </c>
      <c r="E231" s="5">
        <v>60430.38</v>
      </c>
      <c r="G231" s="5">
        <v>69482.07</v>
      </c>
      <c r="I231" s="9">
        <f t="shared" si="72"/>
        <v>-9051.69000000001</v>
      </c>
      <c r="K231" s="21">
        <f t="shared" si="73"/>
        <v>-0.1302737526386305</v>
      </c>
      <c r="M231" s="9">
        <v>192809.43</v>
      </c>
      <c r="O231" s="9">
        <v>168116.54</v>
      </c>
      <c r="Q231" s="9">
        <f t="shared" si="74"/>
        <v>24692.889999999985</v>
      </c>
      <c r="S231" s="21">
        <f t="shared" si="75"/>
        <v>0.14687959911618442</v>
      </c>
      <c r="U231" s="9">
        <v>258223.15</v>
      </c>
      <c r="W231" s="9">
        <v>260367.73</v>
      </c>
      <c r="Y231" s="9">
        <f t="shared" si="76"/>
        <v>-2144.5800000000163</v>
      </c>
      <c r="AA231" s="21">
        <f t="shared" si="77"/>
        <v>-0.008236735020887636</v>
      </c>
      <c r="AC231" s="9">
        <v>689831.43</v>
      </c>
      <c r="AE231" s="9">
        <v>592942.2</v>
      </c>
      <c r="AG231" s="9">
        <f t="shared" si="78"/>
        <v>96889.2300000001</v>
      </c>
      <c r="AI231" s="21">
        <f t="shared" si="79"/>
        <v>0.16340417329041534</v>
      </c>
    </row>
    <row r="232" spans="1:35" ht="12.75" outlineLevel="1">
      <c r="A232" s="1" t="s">
        <v>624</v>
      </c>
      <c r="B232" s="16" t="s">
        <v>625</v>
      </c>
      <c r="C232" s="1" t="s">
        <v>1195</v>
      </c>
      <c r="E232" s="5">
        <v>6353.32</v>
      </c>
      <c r="G232" s="5">
        <v>5578.58</v>
      </c>
      <c r="I232" s="9">
        <f t="shared" si="72"/>
        <v>774.7399999999998</v>
      </c>
      <c r="K232" s="21">
        <f t="shared" si="73"/>
        <v>0.13887763552732055</v>
      </c>
      <c r="M232" s="9">
        <v>23226.64</v>
      </c>
      <c r="O232" s="9">
        <v>22636.71</v>
      </c>
      <c r="Q232" s="9">
        <f t="shared" si="74"/>
        <v>589.9300000000003</v>
      </c>
      <c r="S232" s="21">
        <f t="shared" si="75"/>
        <v>0.026060765897517806</v>
      </c>
      <c r="U232" s="9">
        <v>53577.84</v>
      </c>
      <c r="W232" s="9">
        <v>51282.84</v>
      </c>
      <c r="Y232" s="9">
        <f t="shared" si="76"/>
        <v>2295</v>
      </c>
      <c r="AA232" s="21">
        <f t="shared" si="77"/>
        <v>0.04475181171713579</v>
      </c>
      <c r="AC232" s="9">
        <v>138114.57</v>
      </c>
      <c r="AE232" s="9">
        <v>132563.69</v>
      </c>
      <c r="AG232" s="9">
        <f t="shared" si="78"/>
        <v>5550.880000000005</v>
      </c>
      <c r="AI232" s="21">
        <f t="shared" si="79"/>
        <v>0.04187330633297855</v>
      </c>
    </row>
    <row r="233" spans="1:35" ht="12.75" outlineLevel="1">
      <c r="A233" s="1" t="s">
        <v>626</v>
      </c>
      <c r="B233" s="16" t="s">
        <v>627</v>
      </c>
      <c r="C233" s="1" t="s">
        <v>1196</v>
      </c>
      <c r="E233" s="5">
        <v>12005.48</v>
      </c>
      <c r="G233" s="5">
        <v>15695.54</v>
      </c>
      <c r="I233" s="9">
        <f t="shared" si="72"/>
        <v>-3690.0600000000013</v>
      </c>
      <c r="K233" s="21">
        <f t="shared" si="73"/>
        <v>-0.2351024558568868</v>
      </c>
      <c r="M233" s="9">
        <v>34113.22</v>
      </c>
      <c r="O233" s="9">
        <v>35922.48</v>
      </c>
      <c r="Q233" s="9">
        <f t="shared" si="74"/>
        <v>-1809.260000000002</v>
      </c>
      <c r="S233" s="21">
        <f t="shared" si="75"/>
        <v>-0.050365676311880526</v>
      </c>
      <c r="U233" s="9">
        <v>67211.17</v>
      </c>
      <c r="W233" s="9">
        <v>66233.11</v>
      </c>
      <c r="Y233" s="9">
        <f t="shared" si="76"/>
        <v>978.0599999999977</v>
      </c>
      <c r="AA233" s="21">
        <f t="shared" si="77"/>
        <v>0.01476693454376516</v>
      </c>
      <c r="AC233" s="9">
        <v>130952.68</v>
      </c>
      <c r="AE233" s="9">
        <v>135988.64</v>
      </c>
      <c r="AG233" s="9">
        <f t="shared" si="78"/>
        <v>-5035.960000000021</v>
      </c>
      <c r="AI233" s="21">
        <f t="shared" si="79"/>
        <v>-0.03703221092585396</v>
      </c>
    </row>
    <row r="234" spans="1:35" ht="12.75" outlineLevel="1">
      <c r="A234" s="1" t="s">
        <v>628</v>
      </c>
      <c r="B234" s="16" t="s">
        <v>629</v>
      </c>
      <c r="C234" s="1" t="s">
        <v>1197</v>
      </c>
      <c r="E234" s="5">
        <v>44402.087</v>
      </c>
      <c r="G234" s="5">
        <v>52460.906</v>
      </c>
      <c r="I234" s="9">
        <f aca="true" t="shared" si="80" ref="I234:I265">+E234-G234</f>
        <v>-8058.819000000003</v>
      </c>
      <c r="K234" s="21">
        <f aca="true" t="shared" si="81" ref="K234:K265">IF(G234&lt;0,IF(I234=0,0,IF(OR(G234=0,E234=0),"N.M.",IF(ABS(I234/G234)&gt;=10,"N.M.",I234/(-G234)))),IF(I234=0,0,IF(OR(G234=0,E234=0),"N.M.",IF(ABS(I234/G234)&gt;=10,"N.M.",I234/G234))))</f>
        <v>-0.1536157038538374</v>
      </c>
      <c r="M234" s="9">
        <v>135840.437</v>
      </c>
      <c r="O234" s="9">
        <v>150256.182</v>
      </c>
      <c r="Q234" s="9">
        <f aca="true" t="shared" si="82" ref="Q234:Q265">(+M234-O234)</f>
        <v>-14415.744999999995</v>
      </c>
      <c r="S234" s="21">
        <f aca="true" t="shared" si="83" ref="S234:S265">IF(O234&lt;0,IF(Q234=0,0,IF(OR(O234=0,M234=0),"N.M.",IF(ABS(Q234/O234)&gt;=10,"N.M.",Q234/(-O234)))),IF(Q234=0,0,IF(OR(O234=0,M234=0),"N.M.",IF(ABS(Q234/O234)&gt;=10,"N.M.",Q234/O234))))</f>
        <v>-0.09594111076241772</v>
      </c>
      <c r="U234" s="9">
        <v>254124.674</v>
      </c>
      <c r="W234" s="9">
        <v>292087.249</v>
      </c>
      <c r="Y234" s="9">
        <f aca="true" t="shared" si="84" ref="Y234:Y265">(+U234-W234)</f>
        <v>-37962.57500000001</v>
      </c>
      <c r="AA234" s="21">
        <f aca="true" t="shared" si="85" ref="AA234:AA265">IF(W234&lt;0,IF(Y234=0,0,IF(OR(W234=0,U234=0),"N.M.",IF(ABS(Y234/W234)&gt;=10,"N.M.",Y234/(-W234)))),IF(Y234=0,0,IF(OR(W234=0,U234=0),"N.M.",IF(ABS(Y234/W234)&gt;=10,"N.M.",Y234/W234))))</f>
        <v>-0.1299699837290741</v>
      </c>
      <c r="AC234" s="9">
        <v>580123.9720000001</v>
      </c>
      <c r="AE234" s="9">
        <v>585750.772</v>
      </c>
      <c r="AG234" s="9">
        <f aca="true" t="shared" si="86" ref="AG234:AG265">(+AC234-AE234)</f>
        <v>-5626.79999999993</v>
      </c>
      <c r="AI234" s="21">
        <f aca="true" t="shared" si="87" ref="AI234:AI265">IF(AE234&lt;0,IF(AG234=0,0,IF(OR(AE234=0,AC234=0),"N.M.",IF(ABS(AG234/AE234)&gt;=10,"N.M.",AG234/(-AE234)))),IF(AG234=0,0,IF(OR(AE234=0,AC234=0),"N.M.",IF(ABS(AG234/AE234)&gt;=10,"N.M.",AG234/AE234))))</f>
        <v>-0.009606133306128925</v>
      </c>
    </row>
    <row r="235" spans="1:35" ht="12.75" outlineLevel="1">
      <c r="A235" s="1" t="s">
        <v>630</v>
      </c>
      <c r="B235" s="16" t="s">
        <v>631</v>
      </c>
      <c r="C235" s="1" t="s">
        <v>1198</v>
      </c>
      <c r="E235" s="5">
        <v>60140.26</v>
      </c>
      <c r="G235" s="5">
        <v>42822.944</v>
      </c>
      <c r="I235" s="9">
        <f t="shared" si="80"/>
        <v>17317.316</v>
      </c>
      <c r="K235" s="21">
        <f t="shared" si="81"/>
        <v>0.40439340181749295</v>
      </c>
      <c r="M235" s="9">
        <v>214329.032</v>
      </c>
      <c r="O235" s="9">
        <v>150507.175</v>
      </c>
      <c r="Q235" s="9">
        <f t="shared" si="82"/>
        <v>63821.85700000002</v>
      </c>
      <c r="S235" s="21">
        <f t="shared" si="83"/>
        <v>0.42404527890447763</v>
      </c>
      <c r="U235" s="9">
        <v>412591.656</v>
      </c>
      <c r="W235" s="9">
        <v>286962.238</v>
      </c>
      <c r="Y235" s="9">
        <f t="shared" si="84"/>
        <v>125629.418</v>
      </c>
      <c r="AA235" s="21">
        <f t="shared" si="85"/>
        <v>0.43779076604497347</v>
      </c>
      <c r="AC235" s="9">
        <v>823409.192</v>
      </c>
      <c r="AE235" s="9">
        <v>522456.772</v>
      </c>
      <c r="AG235" s="9">
        <f t="shared" si="86"/>
        <v>300952.42000000004</v>
      </c>
      <c r="AI235" s="21">
        <f t="shared" si="87"/>
        <v>0.5760331497818159</v>
      </c>
    </row>
    <row r="236" spans="1:35" ht="12.75" outlineLevel="1">
      <c r="A236" s="1" t="s">
        <v>632</v>
      </c>
      <c r="B236" s="16" t="s">
        <v>633</v>
      </c>
      <c r="C236" s="1" t="s">
        <v>1199</v>
      </c>
      <c r="E236" s="5">
        <v>12836.24</v>
      </c>
      <c r="G236" s="5">
        <v>8716.789</v>
      </c>
      <c r="I236" s="9">
        <f t="shared" si="80"/>
        <v>4119.450999999999</v>
      </c>
      <c r="K236" s="21">
        <f t="shared" si="81"/>
        <v>0.4725881284954814</v>
      </c>
      <c r="M236" s="9">
        <v>40067.677</v>
      </c>
      <c r="O236" s="9">
        <v>31291.995</v>
      </c>
      <c r="Q236" s="9">
        <f t="shared" si="82"/>
        <v>8775.682000000004</v>
      </c>
      <c r="S236" s="21">
        <f t="shared" si="83"/>
        <v>0.28044495085724014</v>
      </c>
      <c r="U236" s="9">
        <v>78700.656</v>
      </c>
      <c r="W236" s="9">
        <v>51345.486</v>
      </c>
      <c r="Y236" s="9">
        <f t="shared" si="84"/>
        <v>27355.170000000006</v>
      </c>
      <c r="AA236" s="21">
        <f t="shared" si="85"/>
        <v>0.5327667947285571</v>
      </c>
      <c r="AC236" s="9">
        <v>198071.365</v>
      </c>
      <c r="AE236" s="9">
        <v>138424.29499999998</v>
      </c>
      <c r="AG236" s="9">
        <f t="shared" si="86"/>
        <v>59647.07000000001</v>
      </c>
      <c r="AI236" s="21">
        <f t="shared" si="87"/>
        <v>0.4309002982460558</v>
      </c>
    </row>
    <row r="237" spans="1:35" ht="12.75" outlineLevel="1">
      <c r="A237" s="1" t="s">
        <v>634</v>
      </c>
      <c r="B237" s="16" t="s">
        <v>635</v>
      </c>
      <c r="C237" s="1" t="s">
        <v>1200</v>
      </c>
      <c r="E237" s="5">
        <v>0</v>
      </c>
      <c r="G237" s="5">
        <v>-1264.06</v>
      </c>
      <c r="I237" s="9">
        <f t="shared" si="80"/>
        <v>1264.06</v>
      </c>
      <c r="K237" s="21" t="str">
        <f t="shared" si="81"/>
        <v>N.M.</v>
      </c>
      <c r="M237" s="9">
        <v>0</v>
      </c>
      <c r="O237" s="9">
        <v>-1341.53</v>
      </c>
      <c r="Q237" s="9">
        <f t="shared" si="82"/>
        <v>1341.53</v>
      </c>
      <c r="S237" s="21" t="str">
        <f t="shared" si="83"/>
        <v>N.M.</v>
      </c>
      <c r="U237" s="9">
        <v>0</v>
      </c>
      <c r="W237" s="9">
        <v>-1341.53</v>
      </c>
      <c r="Y237" s="9">
        <f t="shared" si="84"/>
        <v>1341.53</v>
      </c>
      <c r="AA237" s="21" t="str">
        <f t="shared" si="85"/>
        <v>N.M.</v>
      </c>
      <c r="AC237" s="9">
        <v>0</v>
      </c>
      <c r="AE237" s="9">
        <v>-1341.53</v>
      </c>
      <c r="AG237" s="9">
        <f t="shared" si="86"/>
        <v>1341.53</v>
      </c>
      <c r="AI237" s="21" t="str">
        <f t="shared" si="87"/>
        <v>N.M.</v>
      </c>
    </row>
    <row r="238" spans="1:35" ht="12.75" outlineLevel="1">
      <c r="A238" s="1" t="s">
        <v>636</v>
      </c>
      <c r="B238" s="16" t="s">
        <v>637</v>
      </c>
      <c r="C238" s="1" t="s">
        <v>1201</v>
      </c>
      <c r="E238" s="5">
        <v>6713.88</v>
      </c>
      <c r="G238" s="5">
        <v>131.71</v>
      </c>
      <c r="I238" s="9">
        <f t="shared" si="80"/>
        <v>6582.17</v>
      </c>
      <c r="K238" s="21" t="str">
        <f t="shared" si="81"/>
        <v>N.M.</v>
      </c>
      <c r="M238" s="9">
        <v>2650.72</v>
      </c>
      <c r="O238" s="9">
        <v>2581.96</v>
      </c>
      <c r="Q238" s="9">
        <f t="shared" si="82"/>
        <v>68.75999999999976</v>
      </c>
      <c r="S238" s="21">
        <f t="shared" si="83"/>
        <v>0.026630931540380084</v>
      </c>
      <c r="U238" s="9">
        <v>6714.41</v>
      </c>
      <c r="W238" s="9">
        <v>4544.02</v>
      </c>
      <c r="Y238" s="9">
        <f t="shared" si="84"/>
        <v>2170.3899999999994</v>
      </c>
      <c r="AA238" s="21">
        <f t="shared" si="85"/>
        <v>0.4776365420926843</v>
      </c>
      <c r="AC238" s="9">
        <v>3407.99</v>
      </c>
      <c r="AE238" s="9">
        <v>2241.66</v>
      </c>
      <c r="AG238" s="9">
        <f t="shared" si="86"/>
        <v>1166.33</v>
      </c>
      <c r="AI238" s="21">
        <f t="shared" si="87"/>
        <v>0.5202974581337045</v>
      </c>
    </row>
    <row r="239" spans="1:35" ht="12.75" outlineLevel="1">
      <c r="A239" s="1" t="s">
        <v>638</v>
      </c>
      <c r="B239" s="16" t="s">
        <v>639</v>
      </c>
      <c r="C239" s="1" t="s">
        <v>1202</v>
      </c>
      <c r="E239" s="5">
        <v>160.4</v>
      </c>
      <c r="G239" s="5">
        <v>88.37</v>
      </c>
      <c r="I239" s="9">
        <f t="shared" si="80"/>
        <v>72.03</v>
      </c>
      <c r="K239" s="21">
        <f t="shared" si="81"/>
        <v>0.815095620685753</v>
      </c>
      <c r="M239" s="9">
        <v>651.66</v>
      </c>
      <c r="O239" s="9">
        <v>363.7</v>
      </c>
      <c r="Q239" s="9">
        <f t="shared" si="82"/>
        <v>287.96</v>
      </c>
      <c r="S239" s="21">
        <f t="shared" si="83"/>
        <v>0.7917514434973879</v>
      </c>
      <c r="U239" s="9">
        <v>1090.79</v>
      </c>
      <c r="W239" s="9">
        <v>724.8</v>
      </c>
      <c r="Y239" s="9">
        <f t="shared" si="84"/>
        <v>365.99</v>
      </c>
      <c r="AA239" s="21">
        <f t="shared" si="85"/>
        <v>0.5049530905077263</v>
      </c>
      <c r="AC239" s="9">
        <v>3254.29</v>
      </c>
      <c r="AE239" s="9">
        <v>1975.31</v>
      </c>
      <c r="AG239" s="9">
        <f t="shared" si="86"/>
        <v>1278.98</v>
      </c>
      <c r="AI239" s="21">
        <f t="shared" si="87"/>
        <v>0.6474831798553139</v>
      </c>
    </row>
    <row r="240" spans="1:35" ht="12.75" outlineLevel="1">
      <c r="A240" s="1" t="s">
        <v>640</v>
      </c>
      <c r="B240" s="16" t="s">
        <v>641</v>
      </c>
      <c r="C240" s="1" t="s">
        <v>1203</v>
      </c>
      <c r="E240" s="5">
        <v>13663.067000000001</v>
      </c>
      <c r="G240" s="5">
        <v>22892.678</v>
      </c>
      <c r="I240" s="9">
        <f t="shared" si="80"/>
        <v>-9229.610999999999</v>
      </c>
      <c r="K240" s="21">
        <f t="shared" si="81"/>
        <v>-0.40316869000647276</v>
      </c>
      <c r="M240" s="9">
        <v>48169.074</v>
      </c>
      <c r="O240" s="9">
        <v>79136.277</v>
      </c>
      <c r="Q240" s="9">
        <f t="shared" si="82"/>
        <v>-30967.203</v>
      </c>
      <c r="S240" s="21">
        <f t="shared" si="83"/>
        <v>-0.391314883311986</v>
      </c>
      <c r="U240" s="9">
        <v>114918.521</v>
      </c>
      <c r="W240" s="9">
        <v>140977.864</v>
      </c>
      <c r="Y240" s="9">
        <f t="shared" si="84"/>
        <v>-26059.343000000008</v>
      </c>
      <c r="AA240" s="21">
        <f t="shared" si="85"/>
        <v>-0.18484705513767755</v>
      </c>
      <c r="AC240" s="9">
        <v>248756.96499999997</v>
      </c>
      <c r="AE240" s="9">
        <v>351641.573</v>
      </c>
      <c r="AG240" s="9">
        <f t="shared" si="86"/>
        <v>-102884.60800000001</v>
      </c>
      <c r="AI240" s="21">
        <f t="shared" si="87"/>
        <v>-0.29258374407283183</v>
      </c>
    </row>
    <row r="241" spans="1:35" ht="12.75" outlineLevel="1">
      <c r="A241" s="1" t="s">
        <v>642</v>
      </c>
      <c r="B241" s="16" t="s">
        <v>643</v>
      </c>
      <c r="C241" s="1" t="s">
        <v>1204</v>
      </c>
      <c r="E241" s="5">
        <v>372.79</v>
      </c>
      <c r="G241" s="5">
        <v>43.27</v>
      </c>
      <c r="I241" s="9">
        <f t="shared" si="80"/>
        <v>329.52000000000004</v>
      </c>
      <c r="K241" s="21">
        <f t="shared" si="81"/>
        <v>7.615437947769818</v>
      </c>
      <c r="M241" s="9">
        <v>747.351</v>
      </c>
      <c r="O241" s="9">
        <v>352.17</v>
      </c>
      <c r="Q241" s="9">
        <f t="shared" si="82"/>
        <v>395.181</v>
      </c>
      <c r="S241" s="21">
        <f t="shared" si="83"/>
        <v>1.122131357015078</v>
      </c>
      <c r="U241" s="9">
        <v>1966.9170000000001</v>
      </c>
      <c r="W241" s="9">
        <v>722.19</v>
      </c>
      <c r="Y241" s="9">
        <f t="shared" si="84"/>
        <v>1244.727</v>
      </c>
      <c r="AA241" s="21">
        <f t="shared" si="85"/>
        <v>1.7235450504714827</v>
      </c>
      <c r="AC241" s="9">
        <v>4144.484</v>
      </c>
      <c r="AE241" s="9">
        <v>1983.286</v>
      </c>
      <c r="AG241" s="9">
        <f t="shared" si="86"/>
        <v>2161.1980000000003</v>
      </c>
      <c r="AI241" s="21">
        <f t="shared" si="87"/>
        <v>1.089705670286585</v>
      </c>
    </row>
    <row r="242" spans="1:35" ht="12.75" outlineLevel="1">
      <c r="A242" s="1" t="s">
        <v>644</v>
      </c>
      <c r="B242" s="16" t="s">
        <v>645</v>
      </c>
      <c r="C242" s="1" t="s">
        <v>1205</v>
      </c>
      <c r="E242" s="5">
        <v>34978.349</v>
      </c>
      <c r="G242" s="5">
        <v>42468.422</v>
      </c>
      <c r="I242" s="9">
        <f t="shared" si="80"/>
        <v>-7490.072999999997</v>
      </c>
      <c r="K242" s="21">
        <f t="shared" si="81"/>
        <v>-0.1763680553047155</v>
      </c>
      <c r="M242" s="9">
        <v>117215.825</v>
      </c>
      <c r="O242" s="9">
        <v>129664.888</v>
      </c>
      <c r="Q242" s="9">
        <f t="shared" si="82"/>
        <v>-12449.06300000001</v>
      </c>
      <c r="S242" s="21">
        <f t="shared" si="83"/>
        <v>-0.09600951492743362</v>
      </c>
      <c r="U242" s="9">
        <v>221624.395</v>
      </c>
      <c r="W242" s="9">
        <v>268205.328</v>
      </c>
      <c r="Y242" s="9">
        <f t="shared" si="84"/>
        <v>-46580.93299999999</v>
      </c>
      <c r="AA242" s="21">
        <f t="shared" si="85"/>
        <v>-0.17367638945636454</v>
      </c>
      <c r="AC242" s="9">
        <v>465712.985</v>
      </c>
      <c r="AE242" s="9">
        <v>693944.0959999999</v>
      </c>
      <c r="AG242" s="9">
        <f t="shared" si="86"/>
        <v>-228231.11099999992</v>
      </c>
      <c r="AI242" s="21">
        <f t="shared" si="87"/>
        <v>-0.32888976549488497</v>
      </c>
    </row>
    <row r="243" spans="1:35" ht="12.75" outlineLevel="1">
      <c r="A243" s="1" t="s">
        <v>646</v>
      </c>
      <c r="B243" s="16" t="s">
        <v>647</v>
      </c>
      <c r="C243" s="1" t="s">
        <v>1206</v>
      </c>
      <c r="E243" s="5">
        <v>30116.282</v>
      </c>
      <c r="G243" s="5">
        <v>23763.573</v>
      </c>
      <c r="I243" s="9">
        <f t="shared" si="80"/>
        <v>6352.708999999999</v>
      </c>
      <c r="K243" s="21">
        <f t="shared" si="81"/>
        <v>0.2673297066901513</v>
      </c>
      <c r="M243" s="9">
        <v>96988.915</v>
      </c>
      <c r="O243" s="9">
        <v>101791.876</v>
      </c>
      <c r="Q243" s="9">
        <f t="shared" si="82"/>
        <v>-4802.96100000001</v>
      </c>
      <c r="S243" s="21">
        <f t="shared" si="83"/>
        <v>-0.04718412891810747</v>
      </c>
      <c r="U243" s="9">
        <v>481057.533</v>
      </c>
      <c r="W243" s="9">
        <v>484870.04</v>
      </c>
      <c r="Y243" s="9">
        <f t="shared" si="84"/>
        <v>-3812.5069999999832</v>
      </c>
      <c r="AA243" s="21">
        <f t="shared" si="85"/>
        <v>-0.00786294612057281</v>
      </c>
      <c r="AC243" s="9">
        <v>837424.298</v>
      </c>
      <c r="AE243" s="9">
        <v>861398.7350000001</v>
      </c>
      <c r="AG243" s="9">
        <f t="shared" si="86"/>
        <v>-23974.43700000015</v>
      </c>
      <c r="AI243" s="21">
        <f t="shared" si="87"/>
        <v>-0.027831985381311417</v>
      </c>
    </row>
    <row r="244" spans="1:35" ht="12.75" outlineLevel="1">
      <c r="A244" s="1" t="s">
        <v>648</v>
      </c>
      <c r="B244" s="16" t="s">
        <v>649</v>
      </c>
      <c r="C244" s="1" t="s">
        <v>1207</v>
      </c>
      <c r="E244" s="5">
        <v>22623.74</v>
      </c>
      <c r="G244" s="5">
        <v>37815.943</v>
      </c>
      <c r="I244" s="9">
        <f t="shared" si="80"/>
        <v>-15192.202999999998</v>
      </c>
      <c r="K244" s="21">
        <f t="shared" si="81"/>
        <v>-0.4017406891056504</v>
      </c>
      <c r="M244" s="9">
        <v>73711.29</v>
      </c>
      <c r="O244" s="9">
        <v>72402.186</v>
      </c>
      <c r="Q244" s="9">
        <f t="shared" si="82"/>
        <v>1309.103999999992</v>
      </c>
      <c r="S244" s="21">
        <f t="shared" si="83"/>
        <v>0.018081001034968642</v>
      </c>
      <c r="U244" s="9">
        <v>155098.654</v>
      </c>
      <c r="W244" s="9">
        <v>198794.635</v>
      </c>
      <c r="Y244" s="9">
        <f t="shared" si="84"/>
        <v>-43695.981</v>
      </c>
      <c r="AA244" s="21">
        <f t="shared" si="85"/>
        <v>-0.21980462903337405</v>
      </c>
      <c r="AC244" s="9">
        <v>226708.14400000003</v>
      </c>
      <c r="AE244" s="9">
        <v>239316.766</v>
      </c>
      <c r="AG244" s="9">
        <f t="shared" si="86"/>
        <v>-12608.621999999974</v>
      </c>
      <c r="AI244" s="21">
        <f t="shared" si="87"/>
        <v>-0.052685911692455234</v>
      </c>
    </row>
    <row r="245" spans="1:35" ht="12.75" outlineLevel="1">
      <c r="A245" s="1" t="s">
        <v>650</v>
      </c>
      <c r="B245" s="16" t="s">
        <v>651</v>
      </c>
      <c r="C245" s="1" t="s">
        <v>1208</v>
      </c>
      <c r="E245" s="5">
        <v>2484.068</v>
      </c>
      <c r="G245" s="5">
        <v>4170.925</v>
      </c>
      <c r="I245" s="9">
        <f t="shared" si="80"/>
        <v>-1686.857</v>
      </c>
      <c r="K245" s="21">
        <f t="shared" si="81"/>
        <v>-0.40443235013815876</v>
      </c>
      <c r="M245" s="9">
        <v>8424.238000000001</v>
      </c>
      <c r="O245" s="9">
        <v>31472.475</v>
      </c>
      <c r="Q245" s="9">
        <f t="shared" si="82"/>
        <v>-23048.236999999997</v>
      </c>
      <c r="S245" s="21">
        <f t="shared" si="83"/>
        <v>-0.7323299804035113</v>
      </c>
      <c r="U245" s="9">
        <v>20665.401</v>
      </c>
      <c r="W245" s="9">
        <v>43467.211</v>
      </c>
      <c r="Y245" s="9">
        <f t="shared" si="84"/>
        <v>-22801.81</v>
      </c>
      <c r="AA245" s="21">
        <f t="shared" si="85"/>
        <v>-0.5245749491496016</v>
      </c>
      <c r="AC245" s="9">
        <v>88039.431</v>
      </c>
      <c r="AE245" s="9">
        <v>75308.01</v>
      </c>
      <c r="AG245" s="9">
        <f t="shared" si="86"/>
        <v>12731.421000000002</v>
      </c>
      <c r="AI245" s="21">
        <f t="shared" si="87"/>
        <v>0.16905799263584315</v>
      </c>
    </row>
    <row r="246" spans="1:35" ht="12.75" outlineLevel="1">
      <c r="A246" s="1" t="s">
        <v>652</v>
      </c>
      <c r="B246" s="16" t="s">
        <v>653</v>
      </c>
      <c r="C246" s="1" t="s">
        <v>1209</v>
      </c>
      <c r="E246" s="5">
        <v>0</v>
      </c>
      <c r="G246" s="5">
        <v>0</v>
      </c>
      <c r="I246" s="9">
        <f t="shared" si="80"/>
        <v>0</v>
      </c>
      <c r="K246" s="21">
        <f t="shared" si="81"/>
        <v>0</v>
      </c>
      <c r="M246" s="9">
        <v>0</v>
      </c>
      <c r="O246" s="9">
        <v>0</v>
      </c>
      <c r="Q246" s="9">
        <f t="shared" si="82"/>
        <v>0</v>
      </c>
      <c r="S246" s="21">
        <f t="shared" si="83"/>
        <v>0</v>
      </c>
      <c r="U246" s="9">
        <v>1.38</v>
      </c>
      <c r="W246" s="9">
        <v>0</v>
      </c>
      <c r="Y246" s="9">
        <f t="shared" si="84"/>
        <v>1.38</v>
      </c>
      <c r="AA246" s="21" t="str">
        <f t="shared" si="85"/>
        <v>N.M.</v>
      </c>
      <c r="AC246" s="9">
        <v>68</v>
      </c>
      <c r="AE246" s="9">
        <v>0</v>
      </c>
      <c r="AG246" s="9">
        <f t="shared" si="86"/>
        <v>68</v>
      </c>
      <c r="AI246" s="21" t="str">
        <f t="shared" si="87"/>
        <v>N.M.</v>
      </c>
    </row>
    <row r="247" spans="1:35" ht="12.75" outlineLevel="1">
      <c r="A247" s="1" t="s">
        <v>654</v>
      </c>
      <c r="B247" s="16" t="s">
        <v>655</v>
      </c>
      <c r="C247" s="1" t="s">
        <v>1210</v>
      </c>
      <c r="E247" s="5">
        <v>0</v>
      </c>
      <c r="G247" s="5">
        <v>4.589</v>
      </c>
      <c r="I247" s="9">
        <f t="shared" si="80"/>
        <v>-4.589</v>
      </c>
      <c r="K247" s="21" t="str">
        <f t="shared" si="81"/>
        <v>N.M.</v>
      </c>
      <c r="M247" s="9">
        <v>0</v>
      </c>
      <c r="O247" s="9">
        <v>8.536</v>
      </c>
      <c r="Q247" s="9">
        <f t="shared" si="82"/>
        <v>-8.536</v>
      </c>
      <c r="S247" s="21" t="str">
        <f t="shared" si="83"/>
        <v>N.M.</v>
      </c>
      <c r="U247" s="9">
        <v>0</v>
      </c>
      <c r="W247" s="9">
        <v>15.121</v>
      </c>
      <c r="Y247" s="9">
        <f t="shared" si="84"/>
        <v>-15.121</v>
      </c>
      <c r="AA247" s="21" t="str">
        <f t="shared" si="85"/>
        <v>N.M.</v>
      </c>
      <c r="AC247" s="9">
        <v>7.5</v>
      </c>
      <c r="AE247" s="9">
        <v>27.703000000000003</v>
      </c>
      <c r="AG247" s="9">
        <f t="shared" si="86"/>
        <v>-20.203000000000003</v>
      </c>
      <c r="AI247" s="21">
        <f t="shared" si="87"/>
        <v>-0.7292711980651915</v>
      </c>
    </row>
    <row r="248" spans="1:35" ht="12.75" outlineLevel="1">
      <c r="A248" s="1" t="s">
        <v>656</v>
      </c>
      <c r="B248" s="16" t="s">
        <v>657</v>
      </c>
      <c r="C248" s="1" t="s">
        <v>1211</v>
      </c>
      <c r="E248" s="5">
        <v>280911.731</v>
      </c>
      <c r="G248" s="5">
        <v>403328.487</v>
      </c>
      <c r="I248" s="9">
        <f t="shared" si="80"/>
        <v>-122416.756</v>
      </c>
      <c r="K248" s="21">
        <f t="shared" si="81"/>
        <v>-0.30351626514295776</v>
      </c>
      <c r="M248" s="9">
        <v>1519621.84</v>
      </c>
      <c r="O248" s="9">
        <v>1553537.792</v>
      </c>
      <c r="Q248" s="9">
        <f t="shared" si="82"/>
        <v>-33915.951999999816</v>
      </c>
      <c r="S248" s="21">
        <f t="shared" si="83"/>
        <v>-0.021831430284252665</v>
      </c>
      <c r="U248" s="9">
        <v>3044768.728</v>
      </c>
      <c r="W248" s="9">
        <v>3263669.885</v>
      </c>
      <c r="Y248" s="9">
        <f t="shared" si="84"/>
        <v>-218901.15699999966</v>
      </c>
      <c r="AA248" s="21">
        <f t="shared" si="85"/>
        <v>-0.06707208900204062</v>
      </c>
      <c r="AC248" s="9">
        <v>6613833.459000001</v>
      </c>
      <c r="AE248" s="9">
        <v>6815003.671</v>
      </c>
      <c r="AG248" s="9">
        <f t="shared" si="86"/>
        <v>-201170.21199999936</v>
      </c>
      <c r="AI248" s="21">
        <f t="shared" si="87"/>
        <v>-0.029518723937896372</v>
      </c>
    </row>
    <row r="249" spans="1:35" ht="12.75" outlineLevel="1">
      <c r="A249" s="1" t="s">
        <v>658</v>
      </c>
      <c r="B249" s="16" t="s">
        <v>659</v>
      </c>
      <c r="C249" s="1" t="s">
        <v>1212</v>
      </c>
      <c r="E249" s="5">
        <v>0</v>
      </c>
      <c r="G249" s="5">
        <v>0</v>
      </c>
      <c r="I249" s="9">
        <f t="shared" si="80"/>
        <v>0</v>
      </c>
      <c r="K249" s="21">
        <f t="shared" si="81"/>
        <v>0</v>
      </c>
      <c r="M249" s="9">
        <v>0</v>
      </c>
      <c r="O249" s="9">
        <v>51.63</v>
      </c>
      <c r="Q249" s="9">
        <f t="shared" si="82"/>
        <v>-51.63</v>
      </c>
      <c r="S249" s="21" t="str">
        <f t="shared" si="83"/>
        <v>N.M.</v>
      </c>
      <c r="U249" s="9">
        <v>289.48</v>
      </c>
      <c r="W249" s="9">
        <v>137.38</v>
      </c>
      <c r="Y249" s="9">
        <f t="shared" si="84"/>
        <v>152.10000000000002</v>
      </c>
      <c r="AA249" s="21">
        <f t="shared" si="85"/>
        <v>1.1071480564856604</v>
      </c>
      <c r="AC249" s="9">
        <v>305.78</v>
      </c>
      <c r="AE249" s="9">
        <v>137.38</v>
      </c>
      <c r="AG249" s="9">
        <f t="shared" si="86"/>
        <v>168.39999999999998</v>
      </c>
      <c r="AI249" s="21">
        <f t="shared" si="87"/>
        <v>1.2257970592517105</v>
      </c>
    </row>
    <row r="250" spans="1:35" ht="12.75" outlineLevel="1">
      <c r="A250" s="1" t="s">
        <v>660</v>
      </c>
      <c r="B250" s="16" t="s">
        <v>661</v>
      </c>
      <c r="C250" s="1" t="s">
        <v>1213</v>
      </c>
      <c r="E250" s="5">
        <v>32381.838</v>
      </c>
      <c r="G250" s="5">
        <v>164417.297</v>
      </c>
      <c r="I250" s="9">
        <f t="shared" si="80"/>
        <v>-132035.459</v>
      </c>
      <c r="K250" s="21">
        <f t="shared" si="81"/>
        <v>-0.8030509040663769</v>
      </c>
      <c r="M250" s="9">
        <v>250386.185</v>
      </c>
      <c r="O250" s="9">
        <v>159149.707</v>
      </c>
      <c r="Q250" s="9">
        <f t="shared" si="82"/>
        <v>91236.478</v>
      </c>
      <c r="S250" s="21">
        <f t="shared" si="83"/>
        <v>0.573274558400538</v>
      </c>
      <c r="U250" s="9">
        <v>580746.924</v>
      </c>
      <c r="W250" s="9">
        <v>427101.982</v>
      </c>
      <c r="Y250" s="9">
        <f t="shared" si="84"/>
        <v>153644.94199999998</v>
      </c>
      <c r="AA250" s="21">
        <f t="shared" si="85"/>
        <v>0.3597383025021878</v>
      </c>
      <c r="AC250" s="9">
        <v>829535.9010000001</v>
      </c>
      <c r="AE250" s="9">
        <v>872338.2930000001</v>
      </c>
      <c r="AG250" s="9">
        <f t="shared" si="86"/>
        <v>-42802.39199999999</v>
      </c>
      <c r="AI250" s="21">
        <f t="shared" si="87"/>
        <v>-0.04906627663082536</v>
      </c>
    </row>
    <row r="251" spans="1:35" ht="12.75" outlineLevel="1">
      <c r="A251" s="1" t="s">
        <v>662</v>
      </c>
      <c r="B251" s="16" t="s">
        <v>663</v>
      </c>
      <c r="C251" s="1" t="s">
        <v>1214</v>
      </c>
      <c r="E251" s="5">
        <v>0</v>
      </c>
      <c r="G251" s="5">
        <v>0</v>
      </c>
      <c r="I251" s="9">
        <f t="shared" si="80"/>
        <v>0</v>
      </c>
      <c r="K251" s="21">
        <f t="shared" si="81"/>
        <v>0</v>
      </c>
      <c r="M251" s="9">
        <v>13.04</v>
      </c>
      <c r="O251" s="9">
        <v>48.14</v>
      </c>
      <c r="Q251" s="9">
        <f t="shared" si="82"/>
        <v>-35.1</v>
      </c>
      <c r="S251" s="21">
        <f t="shared" si="83"/>
        <v>-0.7291233901121729</v>
      </c>
      <c r="U251" s="9">
        <v>107.21</v>
      </c>
      <c r="W251" s="9">
        <v>241.42</v>
      </c>
      <c r="Y251" s="9">
        <f t="shared" si="84"/>
        <v>-134.20999999999998</v>
      </c>
      <c r="AA251" s="21">
        <f t="shared" si="85"/>
        <v>-0.5559191450584043</v>
      </c>
      <c r="AC251" s="9">
        <v>359.03</v>
      </c>
      <c r="AE251" s="9">
        <v>661.54</v>
      </c>
      <c r="AG251" s="9">
        <f t="shared" si="86"/>
        <v>-302.51</v>
      </c>
      <c r="AI251" s="21">
        <f t="shared" si="87"/>
        <v>-0.4572814946941984</v>
      </c>
    </row>
    <row r="252" spans="1:35" ht="12.75" outlineLevel="1">
      <c r="A252" s="1" t="s">
        <v>664</v>
      </c>
      <c r="B252" s="16" t="s">
        <v>665</v>
      </c>
      <c r="C252" s="1" t="s">
        <v>1215</v>
      </c>
      <c r="E252" s="5">
        <v>0</v>
      </c>
      <c r="G252" s="5">
        <v>0</v>
      </c>
      <c r="I252" s="9">
        <f t="shared" si="80"/>
        <v>0</v>
      </c>
      <c r="K252" s="21">
        <f t="shared" si="81"/>
        <v>0</v>
      </c>
      <c r="M252" s="9">
        <v>0</v>
      </c>
      <c r="O252" s="9">
        <v>0</v>
      </c>
      <c r="Q252" s="9">
        <f t="shared" si="82"/>
        <v>0</v>
      </c>
      <c r="S252" s="21">
        <f t="shared" si="83"/>
        <v>0</v>
      </c>
      <c r="U252" s="9">
        <v>0</v>
      </c>
      <c r="W252" s="9">
        <v>0</v>
      </c>
      <c r="Y252" s="9">
        <f t="shared" si="84"/>
        <v>0</v>
      </c>
      <c r="AA252" s="21">
        <f t="shared" si="85"/>
        <v>0</v>
      </c>
      <c r="AC252" s="9">
        <v>0.69</v>
      </c>
      <c r="AE252" s="9">
        <v>0</v>
      </c>
      <c r="AG252" s="9">
        <f t="shared" si="86"/>
        <v>0.69</v>
      </c>
      <c r="AI252" s="21" t="str">
        <f t="shared" si="87"/>
        <v>N.M.</v>
      </c>
    </row>
    <row r="253" spans="1:35" ht="12.75" outlineLevel="1">
      <c r="A253" s="1" t="s">
        <v>666</v>
      </c>
      <c r="B253" s="16" t="s">
        <v>667</v>
      </c>
      <c r="C253" s="1" t="s">
        <v>1216</v>
      </c>
      <c r="E253" s="5">
        <v>198.2</v>
      </c>
      <c r="G253" s="5">
        <v>0</v>
      </c>
      <c r="I253" s="9">
        <f t="shared" si="80"/>
        <v>198.2</v>
      </c>
      <c r="K253" s="21" t="str">
        <f t="shared" si="81"/>
        <v>N.M.</v>
      </c>
      <c r="M253" s="9">
        <v>198.2</v>
      </c>
      <c r="O253" s="9">
        <v>-88.91</v>
      </c>
      <c r="Q253" s="9">
        <f t="shared" si="82"/>
        <v>287.11</v>
      </c>
      <c r="S253" s="21">
        <f t="shared" si="83"/>
        <v>3.2292205601169726</v>
      </c>
      <c r="U253" s="9">
        <v>198.2</v>
      </c>
      <c r="W253" s="9">
        <v>-88.91</v>
      </c>
      <c r="Y253" s="9">
        <f t="shared" si="84"/>
        <v>287.11</v>
      </c>
      <c r="AA253" s="21">
        <f t="shared" si="85"/>
        <v>3.2292205601169726</v>
      </c>
      <c r="AC253" s="9">
        <v>-2500.87</v>
      </c>
      <c r="AE253" s="9">
        <v>-89.08</v>
      </c>
      <c r="AG253" s="9">
        <f t="shared" si="86"/>
        <v>-2411.79</v>
      </c>
      <c r="AI253" s="21" t="str">
        <f t="shared" si="87"/>
        <v>N.M.</v>
      </c>
    </row>
    <row r="254" spans="1:35" ht="12.75" outlineLevel="1">
      <c r="A254" s="1" t="s">
        <v>668</v>
      </c>
      <c r="B254" s="16" t="s">
        <v>669</v>
      </c>
      <c r="C254" s="1" t="s">
        <v>1217</v>
      </c>
      <c r="E254" s="5">
        <v>-29750.01</v>
      </c>
      <c r="G254" s="5">
        <v>-55642</v>
      </c>
      <c r="I254" s="9">
        <f t="shared" si="80"/>
        <v>25891.99</v>
      </c>
      <c r="K254" s="21">
        <f t="shared" si="81"/>
        <v>0.46533176377556523</v>
      </c>
      <c r="M254" s="9">
        <v>-96784.48</v>
      </c>
      <c r="O254" s="9">
        <v>-108600.65</v>
      </c>
      <c r="Q254" s="9">
        <f t="shared" si="82"/>
        <v>11816.169999999998</v>
      </c>
      <c r="S254" s="21">
        <f t="shared" si="83"/>
        <v>0.10880386075037303</v>
      </c>
      <c r="U254" s="9">
        <v>-213113.97</v>
      </c>
      <c r="W254" s="9">
        <v>-189528.86</v>
      </c>
      <c r="Y254" s="9">
        <f t="shared" si="84"/>
        <v>-23585.110000000015</v>
      </c>
      <c r="AA254" s="21">
        <f t="shared" si="85"/>
        <v>-0.1244407316120617</v>
      </c>
      <c r="AC254" s="9">
        <v>-521486.91</v>
      </c>
      <c r="AE254" s="9">
        <v>-334749.86</v>
      </c>
      <c r="AG254" s="9">
        <f t="shared" si="86"/>
        <v>-186737.05</v>
      </c>
      <c r="AI254" s="21">
        <f t="shared" si="87"/>
        <v>-0.55784056190494</v>
      </c>
    </row>
    <row r="255" spans="1:35" ht="12.75" outlineLevel="1">
      <c r="A255" s="1" t="s">
        <v>670</v>
      </c>
      <c r="B255" s="16" t="s">
        <v>671</v>
      </c>
      <c r="C255" s="1" t="s">
        <v>1218</v>
      </c>
      <c r="E255" s="5">
        <v>-778.23</v>
      </c>
      <c r="G255" s="5">
        <v>-885.82</v>
      </c>
      <c r="I255" s="9">
        <f t="shared" si="80"/>
        <v>107.59000000000003</v>
      </c>
      <c r="K255" s="21">
        <f t="shared" si="81"/>
        <v>0.12145808403513132</v>
      </c>
      <c r="M255" s="9">
        <v>-1589.53</v>
      </c>
      <c r="O255" s="9">
        <v>-5053.44</v>
      </c>
      <c r="Q255" s="9">
        <f t="shared" si="82"/>
        <v>3463.91</v>
      </c>
      <c r="S255" s="21">
        <f t="shared" si="83"/>
        <v>0.6854558478976698</v>
      </c>
      <c r="U255" s="9">
        <v>-4042.4</v>
      </c>
      <c r="W255" s="9">
        <v>-10867.41</v>
      </c>
      <c r="Y255" s="9">
        <f t="shared" si="84"/>
        <v>6825.01</v>
      </c>
      <c r="AA255" s="21">
        <f t="shared" si="85"/>
        <v>0.6280254448852118</v>
      </c>
      <c r="AC255" s="9">
        <v>-19537.66</v>
      </c>
      <c r="AE255" s="9">
        <v>-19354.69</v>
      </c>
      <c r="AG255" s="9">
        <f t="shared" si="86"/>
        <v>-182.97000000000116</v>
      </c>
      <c r="AI255" s="21">
        <f t="shared" si="87"/>
        <v>-0.009453522634565637</v>
      </c>
    </row>
    <row r="256" spans="1:35" ht="12.75" outlineLevel="1">
      <c r="A256" s="1" t="s">
        <v>672</v>
      </c>
      <c r="B256" s="16" t="s">
        <v>673</v>
      </c>
      <c r="C256" s="1" t="s">
        <v>1219</v>
      </c>
      <c r="E256" s="5">
        <v>-47106.22</v>
      </c>
      <c r="G256" s="5">
        <v>-36492.23</v>
      </c>
      <c r="I256" s="9">
        <f t="shared" si="80"/>
        <v>-10613.989999999998</v>
      </c>
      <c r="K256" s="21">
        <f t="shared" si="81"/>
        <v>-0.29085616307909923</v>
      </c>
      <c r="M256" s="9">
        <v>-152317.28</v>
      </c>
      <c r="O256" s="9">
        <v>-110903.63</v>
      </c>
      <c r="Q256" s="9">
        <f t="shared" si="82"/>
        <v>-41413.649999999994</v>
      </c>
      <c r="S256" s="21">
        <f t="shared" si="83"/>
        <v>-0.3734201486461714</v>
      </c>
      <c r="U256" s="9">
        <v>-322874.25</v>
      </c>
      <c r="W256" s="9">
        <v>-221116.54</v>
      </c>
      <c r="Y256" s="9">
        <f t="shared" si="84"/>
        <v>-101757.70999999999</v>
      </c>
      <c r="AA256" s="21">
        <f t="shared" si="85"/>
        <v>-0.46019944957532344</v>
      </c>
      <c r="AC256" s="9">
        <v>-560716.5</v>
      </c>
      <c r="AE256" s="9">
        <v>-412912.07</v>
      </c>
      <c r="AG256" s="9">
        <f t="shared" si="86"/>
        <v>-147804.43</v>
      </c>
      <c r="AI256" s="21">
        <f t="shared" si="87"/>
        <v>-0.3579561866525238</v>
      </c>
    </row>
    <row r="257" spans="1:35" ht="12.75" outlineLevel="1">
      <c r="A257" s="1" t="s">
        <v>674</v>
      </c>
      <c r="B257" s="16" t="s">
        <v>675</v>
      </c>
      <c r="C257" s="1" t="s">
        <v>1220</v>
      </c>
      <c r="E257" s="5">
        <v>27371.047</v>
      </c>
      <c r="G257" s="5">
        <v>168309.611</v>
      </c>
      <c r="I257" s="9">
        <f t="shared" si="80"/>
        <v>-140938.564</v>
      </c>
      <c r="K257" s="21">
        <f t="shared" si="81"/>
        <v>-0.8373768031583176</v>
      </c>
      <c r="M257" s="9">
        <v>146884.206</v>
      </c>
      <c r="O257" s="9">
        <v>435449.568</v>
      </c>
      <c r="Q257" s="9">
        <f t="shared" si="82"/>
        <v>-288565.362</v>
      </c>
      <c r="S257" s="21">
        <f t="shared" si="83"/>
        <v>-0.6626837714534143</v>
      </c>
      <c r="U257" s="9">
        <v>373827.206</v>
      </c>
      <c r="W257" s="9">
        <v>861994.149</v>
      </c>
      <c r="Y257" s="9">
        <f t="shared" si="84"/>
        <v>-488166.94299999997</v>
      </c>
      <c r="AA257" s="21">
        <f t="shared" si="85"/>
        <v>-0.5663228034277528</v>
      </c>
      <c r="AC257" s="9">
        <v>1004063.333</v>
      </c>
      <c r="AE257" s="9">
        <v>1681623.5669999998</v>
      </c>
      <c r="AG257" s="9">
        <f t="shared" si="86"/>
        <v>-677560.2339999998</v>
      </c>
      <c r="AI257" s="21">
        <f t="shared" si="87"/>
        <v>-0.40292027734171254</v>
      </c>
    </row>
    <row r="258" spans="1:35" ht="12.75" outlineLevel="1">
      <c r="A258" s="1" t="s">
        <v>676</v>
      </c>
      <c r="B258" s="16" t="s">
        <v>677</v>
      </c>
      <c r="C258" s="1" t="s">
        <v>1221</v>
      </c>
      <c r="E258" s="5">
        <v>0</v>
      </c>
      <c r="G258" s="5">
        <v>0</v>
      </c>
      <c r="I258" s="9">
        <f t="shared" si="80"/>
        <v>0</v>
      </c>
      <c r="K258" s="21">
        <f t="shared" si="81"/>
        <v>0</v>
      </c>
      <c r="M258" s="9">
        <v>0</v>
      </c>
      <c r="O258" s="9">
        <v>0</v>
      </c>
      <c r="Q258" s="9">
        <f t="shared" si="82"/>
        <v>0</v>
      </c>
      <c r="S258" s="21">
        <f t="shared" si="83"/>
        <v>0</v>
      </c>
      <c r="U258" s="9">
        <v>0</v>
      </c>
      <c r="W258" s="9">
        <v>-323.89</v>
      </c>
      <c r="Y258" s="9">
        <f t="shared" si="84"/>
        <v>323.89</v>
      </c>
      <c r="AA258" s="21" t="str">
        <f t="shared" si="85"/>
        <v>N.M.</v>
      </c>
      <c r="AC258" s="9">
        <v>0</v>
      </c>
      <c r="AE258" s="9">
        <v>-1.6599999999999682</v>
      </c>
      <c r="AG258" s="9">
        <f t="shared" si="86"/>
        <v>1.6599999999999682</v>
      </c>
      <c r="AI258" s="21" t="str">
        <f t="shared" si="87"/>
        <v>N.M.</v>
      </c>
    </row>
    <row r="259" spans="1:35" ht="12.75" outlineLevel="1">
      <c r="A259" s="1" t="s">
        <v>678</v>
      </c>
      <c r="B259" s="16" t="s">
        <v>679</v>
      </c>
      <c r="C259" s="1" t="s">
        <v>1222</v>
      </c>
      <c r="E259" s="5">
        <v>232558.9</v>
      </c>
      <c r="G259" s="5">
        <v>247358.04</v>
      </c>
      <c r="I259" s="9">
        <f t="shared" si="80"/>
        <v>-14799.140000000014</v>
      </c>
      <c r="K259" s="21">
        <f t="shared" si="81"/>
        <v>-0.059828821412071395</v>
      </c>
      <c r="M259" s="9">
        <v>1011493.25</v>
      </c>
      <c r="O259" s="9">
        <v>816594.49</v>
      </c>
      <c r="Q259" s="9">
        <f t="shared" si="82"/>
        <v>194898.76</v>
      </c>
      <c r="S259" s="21">
        <f t="shared" si="83"/>
        <v>0.23867263664735236</v>
      </c>
      <c r="U259" s="9">
        <v>2516016.75</v>
      </c>
      <c r="W259" s="9">
        <v>1933834.68</v>
      </c>
      <c r="Y259" s="9">
        <f t="shared" si="84"/>
        <v>582182.0700000001</v>
      </c>
      <c r="AA259" s="21">
        <f t="shared" si="85"/>
        <v>0.3010505892882219</v>
      </c>
      <c r="AC259" s="9">
        <v>4968874.1</v>
      </c>
      <c r="AE259" s="9">
        <v>4420865.67</v>
      </c>
      <c r="AG259" s="9">
        <f t="shared" si="86"/>
        <v>548008.4299999997</v>
      </c>
      <c r="AI259" s="21">
        <f t="shared" si="87"/>
        <v>0.1239595298537989</v>
      </c>
    </row>
    <row r="260" spans="1:35" ht="12.75" outlineLevel="1">
      <c r="A260" s="1" t="s">
        <v>680</v>
      </c>
      <c r="B260" s="16" t="s">
        <v>681</v>
      </c>
      <c r="C260" s="1" t="s">
        <v>1223</v>
      </c>
      <c r="E260" s="5">
        <v>30362.9</v>
      </c>
      <c r="G260" s="5">
        <v>28341.53</v>
      </c>
      <c r="I260" s="9">
        <f t="shared" si="80"/>
        <v>2021.3700000000026</v>
      </c>
      <c r="K260" s="21">
        <f t="shared" si="81"/>
        <v>0.07132183760015788</v>
      </c>
      <c r="M260" s="9">
        <v>91088.8</v>
      </c>
      <c r="O260" s="9">
        <v>226409.7</v>
      </c>
      <c r="Q260" s="9">
        <f t="shared" si="82"/>
        <v>-135320.90000000002</v>
      </c>
      <c r="S260" s="21">
        <f t="shared" si="83"/>
        <v>-0.5976815480962168</v>
      </c>
      <c r="U260" s="9">
        <v>179371.178</v>
      </c>
      <c r="W260" s="9">
        <v>303810.841</v>
      </c>
      <c r="Y260" s="9">
        <f t="shared" si="84"/>
        <v>-124439.663</v>
      </c>
      <c r="AA260" s="21">
        <f t="shared" si="85"/>
        <v>-0.40959586099825845</v>
      </c>
      <c r="AC260" s="9">
        <v>376904.248</v>
      </c>
      <c r="AE260" s="9">
        <v>490297.42100000003</v>
      </c>
      <c r="AG260" s="9">
        <f t="shared" si="86"/>
        <v>-113393.17300000001</v>
      </c>
      <c r="AI260" s="21">
        <f t="shared" si="87"/>
        <v>-0.2312742595478592</v>
      </c>
    </row>
    <row r="261" spans="1:35" ht="12.75" outlineLevel="1">
      <c r="A261" s="1" t="s">
        <v>682</v>
      </c>
      <c r="B261" s="16" t="s">
        <v>683</v>
      </c>
      <c r="C261" s="1" t="s">
        <v>1224</v>
      </c>
      <c r="E261" s="5">
        <v>83427.6</v>
      </c>
      <c r="G261" s="5">
        <v>78974.23</v>
      </c>
      <c r="I261" s="9">
        <f t="shared" si="80"/>
        <v>4453.37000000001</v>
      </c>
      <c r="K261" s="21">
        <f t="shared" si="81"/>
        <v>0.05639016676705819</v>
      </c>
      <c r="M261" s="9">
        <v>252771.924</v>
      </c>
      <c r="O261" s="9">
        <v>227351.54</v>
      </c>
      <c r="Q261" s="9">
        <f t="shared" si="82"/>
        <v>25420.38399999999</v>
      </c>
      <c r="S261" s="21">
        <f t="shared" si="83"/>
        <v>0.11181091625770377</v>
      </c>
      <c r="U261" s="9">
        <v>478779.344</v>
      </c>
      <c r="W261" s="9">
        <v>458443.46</v>
      </c>
      <c r="Y261" s="9">
        <f t="shared" si="84"/>
        <v>20335.88399999996</v>
      </c>
      <c r="AA261" s="21">
        <f t="shared" si="85"/>
        <v>0.04435854314510226</v>
      </c>
      <c r="AC261" s="9">
        <v>956006.2139999999</v>
      </c>
      <c r="AE261" s="9">
        <v>960750.7</v>
      </c>
      <c r="AG261" s="9">
        <f t="shared" si="86"/>
        <v>-4744.4860000000335</v>
      </c>
      <c r="AI261" s="21">
        <f t="shared" si="87"/>
        <v>-0.0049383112601427545</v>
      </c>
    </row>
    <row r="262" spans="1:35" ht="12.75" outlineLevel="1">
      <c r="A262" s="1" t="s">
        <v>684</v>
      </c>
      <c r="B262" s="16" t="s">
        <v>685</v>
      </c>
      <c r="C262" s="1" t="s">
        <v>1225</v>
      </c>
      <c r="E262" s="5">
        <v>0</v>
      </c>
      <c r="G262" s="5">
        <v>0</v>
      </c>
      <c r="I262" s="9">
        <f t="shared" si="80"/>
        <v>0</v>
      </c>
      <c r="K262" s="21">
        <f t="shared" si="81"/>
        <v>0</v>
      </c>
      <c r="M262" s="9">
        <v>0</v>
      </c>
      <c r="O262" s="9">
        <v>0</v>
      </c>
      <c r="Q262" s="9">
        <f t="shared" si="82"/>
        <v>0</v>
      </c>
      <c r="S262" s="21">
        <f t="shared" si="83"/>
        <v>0</v>
      </c>
      <c r="U262" s="9">
        <v>1334.318</v>
      </c>
      <c r="W262" s="9">
        <v>4442.9490000000005</v>
      </c>
      <c r="Y262" s="9">
        <f t="shared" si="84"/>
        <v>-3108.6310000000003</v>
      </c>
      <c r="AA262" s="21">
        <f t="shared" si="85"/>
        <v>-0.6996773989528127</v>
      </c>
      <c r="AC262" s="9">
        <v>2752.2219999999998</v>
      </c>
      <c r="AE262" s="9">
        <v>5160.469000000001</v>
      </c>
      <c r="AG262" s="9">
        <f t="shared" si="86"/>
        <v>-2408.247000000001</v>
      </c>
      <c r="AI262" s="21">
        <f t="shared" si="87"/>
        <v>-0.46667211836753614</v>
      </c>
    </row>
    <row r="263" spans="1:35" ht="12.75" outlineLevel="1">
      <c r="A263" s="1" t="s">
        <v>686</v>
      </c>
      <c r="B263" s="16" t="s">
        <v>687</v>
      </c>
      <c r="C263" s="1" t="s">
        <v>1226</v>
      </c>
      <c r="E263" s="5">
        <v>5800.158</v>
      </c>
      <c r="G263" s="5">
        <v>4484.659000000001</v>
      </c>
      <c r="I263" s="9">
        <f t="shared" si="80"/>
        <v>1315.4989999999998</v>
      </c>
      <c r="K263" s="21">
        <f t="shared" si="81"/>
        <v>0.29333311629713643</v>
      </c>
      <c r="M263" s="9">
        <v>30239.284</v>
      </c>
      <c r="O263" s="9">
        <v>15127.45</v>
      </c>
      <c r="Q263" s="9">
        <f t="shared" si="82"/>
        <v>15111.833999999999</v>
      </c>
      <c r="S263" s="21">
        <f t="shared" si="83"/>
        <v>0.9989677044049062</v>
      </c>
      <c r="U263" s="9">
        <v>51968.012</v>
      </c>
      <c r="W263" s="9">
        <v>38257.233</v>
      </c>
      <c r="Y263" s="9">
        <f t="shared" si="84"/>
        <v>13710.779000000002</v>
      </c>
      <c r="AA263" s="21">
        <f t="shared" si="85"/>
        <v>0.3583839688562945</v>
      </c>
      <c r="AC263" s="9">
        <v>114073.443</v>
      </c>
      <c r="AE263" s="9">
        <v>42097.313</v>
      </c>
      <c r="AG263" s="9">
        <f t="shared" si="86"/>
        <v>71976.13</v>
      </c>
      <c r="AI263" s="21">
        <f t="shared" si="87"/>
        <v>1.709755917200701</v>
      </c>
    </row>
    <row r="264" spans="1:35" ht="12.75" outlineLevel="1">
      <c r="A264" s="1" t="s">
        <v>688</v>
      </c>
      <c r="B264" s="16" t="s">
        <v>689</v>
      </c>
      <c r="C264" s="1" t="s">
        <v>1227</v>
      </c>
      <c r="E264" s="5">
        <v>0</v>
      </c>
      <c r="G264" s="5">
        <v>0</v>
      </c>
      <c r="I264" s="9">
        <f t="shared" si="80"/>
        <v>0</v>
      </c>
      <c r="K264" s="21">
        <f t="shared" si="81"/>
        <v>0</v>
      </c>
      <c r="M264" s="9">
        <v>0</v>
      </c>
      <c r="O264" s="9">
        <v>0</v>
      </c>
      <c r="Q264" s="9">
        <f t="shared" si="82"/>
        <v>0</v>
      </c>
      <c r="S264" s="21">
        <f t="shared" si="83"/>
        <v>0</v>
      </c>
      <c r="U264" s="9">
        <v>0</v>
      </c>
      <c r="W264" s="9">
        <v>0</v>
      </c>
      <c r="Y264" s="9">
        <f t="shared" si="84"/>
        <v>0</v>
      </c>
      <c r="AA264" s="21">
        <f t="shared" si="85"/>
        <v>0</v>
      </c>
      <c r="AC264" s="9">
        <v>43.82</v>
      </c>
      <c r="AE264" s="9">
        <v>34.23</v>
      </c>
      <c r="AG264" s="9">
        <f t="shared" si="86"/>
        <v>9.590000000000003</v>
      </c>
      <c r="AI264" s="21">
        <f t="shared" si="87"/>
        <v>0.28016359918200423</v>
      </c>
    </row>
    <row r="265" spans="1:35" ht="12.75" outlineLevel="1">
      <c r="A265" s="1" t="s">
        <v>690</v>
      </c>
      <c r="B265" s="16" t="s">
        <v>691</v>
      </c>
      <c r="C265" s="1" t="s">
        <v>1228</v>
      </c>
      <c r="E265" s="5">
        <v>53449.5</v>
      </c>
      <c r="G265" s="5">
        <v>3140.95</v>
      </c>
      <c r="I265" s="9">
        <f t="shared" si="80"/>
        <v>50308.55</v>
      </c>
      <c r="K265" s="21" t="str">
        <f t="shared" si="81"/>
        <v>N.M.</v>
      </c>
      <c r="M265" s="9">
        <v>111386.2</v>
      </c>
      <c r="O265" s="9">
        <v>75114.39</v>
      </c>
      <c r="Q265" s="9">
        <f t="shared" si="82"/>
        <v>36271.81</v>
      </c>
      <c r="S265" s="21">
        <f t="shared" si="83"/>
        <v>0.48288763311530586</v>
      </c>
      <c r="U265" s="9">
        <v>216937.5</v>
      </c>
      <c r="W265" s="9">
        <v>167313.12</v>
      </c>
      <c r="Y265" s="9">
        <f t="shared" si="84"/>
        <v>49624.380000000005</v>
      </c>
      <c r="AA265" s="21">
        <f t="shared" si="85"/>
        <v>0.2965958676761273</v>
      </c>
      <c r="AC265" s="9">
        <v>444854.29</v>
      </c>
      <c r="AE265" s="9">
        <v>1482458.19</v>
      </c>
      <c r="AG265" s="9">
        <f t="shared" si="86"/>
        <v>-1037603.8999999999</v>
      </c>
      <c r="AI265" s="21">
        <f t="shared" si="87"/>
        <v>-0.6999211896829279</v>
      </c>
    </row>
    <row r="266" spans="1:35" ht="12.75" outlineLevel="1">
      <c r="A266" s="1" t="s">
        <v>692</v>
      </c>
      <c r="B266" s="16" t="s">
        <v>693</v>
      </c>
      <c r="C266" s="1" t="s">
        <v>1229</v>
      </c>
      <c r="E266" s="5">
        <v>155.214</v>
      </c>
      <c r="G266" s="5">
        <v>469.86100000000005</v>
      </c>
      <c r="I266" s="9">
        <f aca="true" t="shared" si="88" ref="I266:I297">+E266-G266</f>
        <v>-314.64700000000005</v>
      </c>
      <c r="K266" s="21">
        <f aca="true" t="shared" si="89" ref="K266:K297">IF(G266&lt;0,IF(I266=0,0,IF(OR(G266=0,E266=0),"N.M.",IF(ABS(I266/G266)&gt;=10,"N.M.",I266/(-G266)))),IF(I266=0,0,IF(OR(G266=0,E266=0),"N.M.",IF(ABS(I266/G266)&gt;=10,"N.M.",I266/G266))))</f>
        <v>-0.6696597504368313</v>
      </c>
      <c r="M266" s="9">
        <v>777.235</v>
      </c>
      <c r="O266" s="9">
        <v>6190.696</v>
      </c>
      <c r="Q266" s="9">
        <f aca="true" t="shared" si="90" ref="Q266:Q297">(+M266-O266)</f>
        <v>-5413.461</v>
      </c>
      <c r="S266" s="21">
        <f aca="true" t="shared" si="91" ref="S266:S297">IF(O266&lt;0,IF(Q266=0,0,IF(OR(O266=0,M266=0),"N.M.",IF(ABS(Q266/O266)&gt;=10,"N.M.",Q266/(-O266)))),IF(Q266=0,0,IF(OR(O266=0,M266=0),"N.M.",IF(ABS(Q266/O266)&gt;=10,"N.M.",Q266/O266))))</f>
        <v>-0.8744511117974457</v>
      </c>
      <c r="U266" s="9">
        <v>11860.162</v>
      </c>
      <c r="W266" s="9">
        <v>27580.818</v>
      </c>
      <c r="Y266" s="9">
        <f aca="true" t="shared" si="92" ref="Y266:Y297">(+U266-W266)</f>
        <v>-15720.655999999999</v>
      </c>
      <c r="AA266" s="21">
        <f aca="true" t="shared" si="93" ref="AA266:AA297">IF(W266&lt;0,IF(Y266=0,0,IF(OR(W266=0,U266=0),"N.M.",IF(ABS(Y266/W266)&gt;=10,"N.M.",Y266/(-W266)))),IF(Y266=0,0,IF(OR(W266=0,U266=0),"N.M.",IF(ABS(Y266/W266)&gt;=10,"N.M.",Y266/W266))))</f>
        <v>-0.5699851251692389</v>
      </c>
      <c r="AC266" s="9">
        <v>63846.638000000006</v>
      </c>
      <c r="AE266" s="9">
        <v>58999.637</v>
      </c>
      <c r="AG266" s="9">
        <f aca="true" t="shared" si="94" ref="AG266:AG297">(+AC266-AE266)</f>
        <v>4847.001000000004</v>
      </c>
      <c r="AI266" s="21">
        <f aca="true" t="shared" si="95" ref="AI266:AI297">IF(AE266&lt;0,IF(AG266=0,0,IF(OR(AE266=0,AC266=0),"N.M.",IF(ABS(AG266/AE266)&gt;=10,"N.M.",AG266/(-AE266)))),IF(AG266=0,0,IF(OR(AE266=0,AC266=0),"N.M.",IF(ABS(AG266/AE266)&gt;=10,"N.M.",AG266/AE266))))</f>
        <v>0.08215306477224603</v>
      </c>
    </row>
    <row r="267" spans="1:35" ht="12.75" outlineLevel="1">
      <c r="A267" s="1" t="s">
        <v>694</v>
      </c>
      <c r="B267" s="16" t="s">
        <v>695</v>
      </c>
      <c r="C267" s="1" t="s">
        <v>1230</v>
      </c>
      <c r="E267" s="5">
        <v>0</v>
      </c>
      <c r="G267" s="5">
        <v>0</v>
      </c>
      <c r="I267" s="9">
        <f t="shared" si="88"/>
        <v>0</v>
      </c>
      <c r="K267" s="21">
        <f t="shared" si="89"/>
        <v>0</v>
      </c>
      <c r="M267" s="9">
        <v>0</v>
      </c>
      <c r="O267" s="9">
        <v>0</v>
      </c>
      <c r="Q267" s="9">
        <f t="shared" si="90"/>
        <v>0</v>
      </c>
      <c r="S267" s="21">
        <f t="shared" si="91"/>
        <v>0</v>
      </c>
      <c r="U267" s="9">
        <v>0</v>
      </c>
      <c r="W267" s="9">
        <v>0</v>
      </c>
      <c r="Y267" s="9">
        <f t="shared" si="92"/>
        <v>0</v>
      </c>
      <c r="AA267" s="21">
        <f t="shared" si="93"/>
        <v>0</v>
      </c>
      <c r="AC267" s="9">
        <v>198.17</v>
      </c>
      <c r="AE267" s="9">
        <v>0</v>
      </c>
      <c r="AG267" s="9">
        <f t="shared" si="94"/>
        <v>198.17</v>
      </c>
      <c r="AI267" s="21" t="str">
        <f t="shared" si="95"/>
        <v>N.M.</v>
      </c>
    </row>
    <row r="268" spans="1:35" ht="12.75" outlineLevel="1">
      <c r="A268" s="1" t="s">
        <v>696</v>
      </c>
      <c r="B268" s="16" t="s">
        <v>697</v>
      </c>
      <c r="C268" s="1" t="s">
        <v>1231</v>
      </c>
      <c r="E268" s="5">
        <v>-10367.558</v>
      </c>
      <c r="G268" s="5">
        <v>-11508.538</v>
      </c>
      <c r="I268" s="9">
        <f t="shared" si="88"/>
        <v>1140.9799999999996</v>
      </c>
      <c r="K268" s="21">
        <f t="shared" si="89"/>
        <v>0.09914204567078803</v>
      </c>
      <c r="M268" s="9">
        <v>-33231.721</v>
      </c>
      <c r="O268" s="9">
        <v>-36420.53</v>
      </c>
      <c r="Q268" s="9">
        <f t="shared" si="90"/>
        <v>3188.809000000001</v>
      </c>
      <c r="S268" s="21">
        <f t="shared" si="91"/>
        <v>0.0875552607279466</v>
      </c>
      <c r="U268" s="9">
        <v>-75159.336</v>
      </c>
      <c r="W268" s="9">
        <v>-47571.382</v>
      </c>
      <c r="Y268" s="9">
        <f t="shared" si="92"/>
        <v>-27587.953999999998</v>
      </c>
      <c r="AA268" s="21">
        <f t="shared" si="93"/>
        <v>-0.5799275286978208</v>
      </c>
      <c r="AC268" s="9">
        <v>-151028.99599999998</v>
      </c>
      <c r="AE268" s="9">
        <v>-98541.144</v>
      </c>
      <c r="AG268" s="9">
        <f t="shared" si="94"/>
        <v>-52487.851999999984</v>
      </c>
      <c r="AI268" s="21">
        <f t="shared" si="95"/>
        <v>-0.5326491034039547</v>
      </c>
    </row>
    <row r="269" spans="1:35" ht="12.75" outlineLevel="1">
      <c r="A269" s="1" t="s">
        <v>698</v>
      </c>
      <c r="B269" s="16" t="s">
        <v>699</v>
      </c>
      <c r="C269" s="1" t="s">
        <v>1232</v>
      </c>
      <c r="E269" s="5">
        <v>684.91</v>
      </c>
      <c r="G269" s="5">
        <v>615.96</v>
      </c>
      <c r="I269" s="9">
        <f t="shared" si="88"/>
        <v>68.94999999999993</v>
      </c>
      <c r="K269" s="21">
        <f t="shared" si="89"/>
        <v>0.11193908695369817</v>
      </c>
      <c r="M269" s="9">
        <v>2172.96</v>
      </c>
      <c r="O269" s="9">
        <v>2060</v>
      </c>
      <c r="Q269" s="9">
        <f t="shared" si="90"/>
        <v>112.96000000000004</v>
      </c>
      <c r="S269" s="21">
        <f t="shared" si="91"/>
        <v>0.0548349514563107</v>
      </c>
      <c r="U269" s="9">
        <v>4264.82</v>
      </c>
      <c r="W269" s="9">
        <v>14264.56</v>
      </c>
      <c r="Y269" s="9">
        <f t="shared" si="92"/>
        <v>-9999.74</v>
      </c>
      <c r="AA269" s="21">
        <f t="shared" si="93"/>
        <v>-0.7010198702238275</v>
      </c>
      <c r="AC269" s="9">
        <v>8249.66</v>
      </c>
      <c r="AE269" s="9">
        <v>18702.48</v>
      </c>
      <c r="AG269" s="9">
        <f t="shared" si="94"/>
        <v>-10452.82</v>
      </c>
      <c r="AI269" s="21">
        <f t="shared" si="95"/>
        <v>-0.5589002100256223</v>
      </c>
    </row>
    <row r="270" spans="1:35" ht="12.75" outlineLevel="1">
      <c r="A270" s="1" t="s">
        <v>700</v>
      </c>
      <c r="B270" s="16" t="s">
        <v>701</v>
      </c>
      <c r="C270" s="1" t="s">
        <v>1233</v>
      </c>
      <c r="E270" s="5">
        <v>-159.59</v>
      </c>
      <c r="G270" s="5">
        <v>326.99</v>
      </c>
      <c r="I270" s="9">
        <f t="shared" si="88"/>
        <v>-486.58000000000004</v>
      </c>
      <c r="K270" s="21">
        <f t="shared" si="89"/>
        <v>-1.4880577387687697</v>
      </c>
      <c r="M270" s="9">
        <v>3109.89</v>
      </c>
      <c r="O270" s="9">
        <v>2946.84</v>
      </c>
      <c r="Q270" s="9">
        <f t="shared" si="90"/>
        <v>163.04999999999973</v>
      </c>
      <c r="S270" s="21">
        <f t="shared" si="91"/>
        <v>0.055330455674552984</v>
      </c>
      <c r="U270" s="9">
        <v>7277.03</v>
      </c>
      <c r="W270" s="9">
        <v>8020.97</v>
      </c>
      <c r="Y270" s="9">
        <f t="shared" si="92"/>
        <v>-743.9400000000005</v>
      </c>
      <c r="AA270" s="21">
        <f t="shared" si="93"/>
        <v>-0.09274938068587721</v>
      </c>
      <c r="AC270" s="9">
        <v>19315.08</v>
      </c>
      <c r="AE270" s="9">
        <v>17835.91</v>
      </c>
      <c r="AG270" s="9">
        <f t="shared" si="94"/>
        <v>1479.170000000002</v>
      </c>
      <c r="AI270" s="21">
        <f t="shared" si="95"/>
        <v>0.08293212961940276</v>
      </c>
    </row>
    <row r="271" spans="1:35" ht="12.75" outlineLevel="1">
      <c r="A271" s="1" t="s">
        <v>702</v>
      </c>
      <c r="B271" s="16" t="s">
        <v>703</v>
      </c>
      <c r="C271" s="1" t="s">
        <v>1234</v>
      </c>
      <c r="E271" s="5">
        <v>0</v>
      </c>
      <c r="G271" s="5">
        <v>1402</v>
      </c>
      <c r="I271" s="9">
        <f t="shared" si="88"/>
        <v>-1402</v>
      </c>
      <c r="K271" s="21" t="str">
        <f t="shared" si="89"/>
        <v>N.M.</v>
      </c>
      <c r="M271" s="9">
        <v>3795</v>
      </c>
      <c r="O271" s="9">
        <v>4343</v>
      </c>
      <c r="Q271" s="9">
        <f t="shared" si="90"/>
        <v>-548</v>
      </c>
      <c r="S271" s="21">
        <f t="shared" si="91"/>
        <v>-0.12618005986645175</v>
      </c>
      <c r="U271" s="9">
        <v>6953</v>
      </c>
      <c r="W271" s="9">
        <v>9795.23</v>
      </c>
      <c r="Y271" s="9">
        <f t="shared" si="92"/>
        <v>-2842.2299999999996</v>
      </c>
      <c r="AA271" s="21">
        <f t="shared" si="93"/>
        <v>-0.2901647026154567</v>
      </c>
      <c r="AC271" s="9">
        <v>13934.32</v>
      </c>
      <c r="AE271" s="9">
        <v>14323.41</v>
      </c>
      <c r="AG271" s="9">
        <f t="shared" si="94"/>
        <v>-389.09000000000015</v>
      </c>
      <c r="AI271" s="21">
        <f t="shared" si="95"/>
        <v>-0.0271646207153185</v>
      </c>
    </row>
    <row r="272" spans="1:35" ht="12.75" outlineLevel="1">
      <c r="A272" s="1" t="s">
        <v>704</v>
      </c>
      <c r="B272" s="16" t="s">
        <v>705</v>
      </c>
      <c r="C272" s="1" t="s">
        <v>1235</v>
      </c>
      <c r="E272" s="5">
        <v>82512.33</v>
      </c>
      <c r="G272" s="5">
        <v>84551.99</v>
      </c>
      <c r="I272" s="9">
        <f t="shared" si="88"/>
        <v>-2039.6600000000035</v>
      </c>
      <c r="K272" s="21">
        <f t="shared" si="89"/>
        <v>-0.024123146007562962</v>
      </c>
      <c r="M272" s="9">
        <v>247536.99</v>
      </c>
      <c r="O272" s="9">
        <v>253551.97</v>
      </c>
      <c r="Q272" s="9">
        <f t="shared" si="90"/>
        <v>-6014.9800000000105</v>
      </c>
      <c r="S272" s="21">
        <f t="shared" si="91"/>
        <v>-0.023722868333462408</v>
      </c>
      <c r="U272" s="9">
        <v>495073.99</v>
      </c>
      <c r="W272" s="9">
        <v>507051.97</v>
      </c>
      <c r="Y272" s="9">
        <f t="shared" si="92"/>
        <v>-11977.979999999981</v>
      </c>
      <c r="AA272" s="21">
        <f t="shared" si="93"/>
        <v>-0.023622785648579538</v>
      </c>
      <c r="AC272" s="9">
        <v>1002073.93</v>
      </c>
      <c r="AE272" s="9">
        <v>1220758.45</v>
      </c>
      <c r="AG272" s="9">
        <f t="shared" si="94"/>
        <v>-218684.5199999999</v>
      </c>
      <c r="AI272" s="21">
        <f t="shared" si="95"/>
        <v>-0.17913823983770083</v>
      </c>
    </row>
    <row r="273" spans="1:35" ht="12.75" outlineLevel="1">
      <c r="A273" s="1" t="s">
        <v>706</v>
      </c>
      <c r="B273" s="16" t="s">
        <v>707</v>
      </c>
      <c r="C273" s="1" t="s">
        <v>1236</v>
      </c>
      <c r="E273" s="5">
        <v>12329.63</v>
      </c>
      <c r="G273" s="5">
        <v>12628.61</v>
      </c>
      <c r="I273" s="9">
        <f t="shared" si="88"/>
        <v>-298.9800000000014</v>
      </c>
      <c r="K273" s="21">
        <f t="shared" si="89"/>
        <v>-0.023674814567874167</v>
      </c>
      <c r="M273" s="9">
        <v>36634.49</v>
      </c>
      <c r="O273" s="9">
        <v>37159.16</v>
      </c>
      <c r="Q273" s="9">
        <f t="shared" si="90"/>
        <v>-524.6700000000055</v>
      </c>
      <c r="S273" s="21">
        <f t="shared" si="91"/>
        <v>-0.014119533380194964</v>
      </c>
      <c r="U273" s="9">
        <v>72595.37</v>
      </c>
      <c r="W273" s="9">
        <v>72242.9</v>
      </c>
      <c r="Y273" s="9">
        <f t="shared" si="92"/>
        <v>352.47000000000116</v>
      </c>
      <c r="AA273" s="21">
        <f t="shared" si="93"/>
        <v>0.004878956963244848</v>
      </c>
      <c r="AC273" s="9">
        <v>146986.57</v>
      </c>
      <c r="AE273" s="9">
        <v>138112.92</v>
      </c>
      <c r="AG273" s="9">
        <f t="shared" si="94"/>
        <v>8873.649999999994</v>
      </c>
      <c r="AI273" s="21">
        <f t="shared" si="95"/>
        <v>0.06424923895606575</v>
      </c>
    </row>
    <row r="274" spans="1:35" ht="12.75" outlineLevel="1">
      <c r="A274" s="1" t="s">
        <v>708</v>
      </c>
      <c r="B274" s="16" t="s">
        <v>709</v>
      </c>
      <c r="C274" s="1" t="s">
        <v>1237</v>
      </c>
      <c r="E274" s="5">
        <v>351876.86</v>
      </c>
      <c r="G274" s="5">
        <v>316186.56</v>
      </c>
      <c r="I274" s="9">
        <f t="shared" si="88"/>
        <v>35690.29999999999</v>
      </c>
      <c r="K274" s="21">
        <f t="shared" si="89"/>
        <v>0.11287734684231988</v>
      </c>
      <c r="M274" s="9">
        <v>1053534.28</v>
      </c>
      <c r="O274" s="9">
        <v>943067.33</v>
      </c>
      <c r="Q274" s="9">
        <f t="shared" si="90"/>
        <v>110466.95000000007</v>
      </c>
      <c r="S274" s="21">
        <f t="shared" si="91"/>
        <v>0.11713580407880324</v>
      </c>
      <c r="U274" s="9">
        <v>2101090.85</v>
      </c>
      <c r="W274" s="9">
        <v>1893309.53</v>
      </c>
      <c r="Y274" s="9">
        <f t="shared" si="92"/>
        <v>207781.32000000007</v>
      </c>
      <c r="AA274" s="21">
        <f t="shared" si="93"/>
        <v>0.10974503466424745</v>
      </c>
      <c r="AC274" s="9">
        <v>3997610.48</v>
      </c>
      <c r="AE274" s="9">
        <v>3612977.62</v>
      </c>
      <c r="AG274" s="9">
        <f t="shared" si="94"/>
        <v>384632.85999999987</v>
      </c>
      <c r="AI274" s="21">
        <f t="shared" si="95"/>
        <v>0.10645868877538185</v>
      </c>
    </row>
    <row r="275" spans="1:35" ht="12.75" outlineLevel="1">
      <c r="A275" s="1" t="s">
        <v>710</v>
      </c>
      <c r="B275" s="16" t="s">
        <v>711</v>
      </c>
      <c r="C275" s="1" t="s">
        <v>1238</v>
      </c>
      <c r="E275" s="5">
        <v>80</v>
      </c>
      <c r="G275" s="5">
        <v>0</v>
      </c>
      <c r="I275" s="9">
        <f t="shared" si="88"/>
        <v>80</v>
      </c>
      <c r="K275" s="21" t="str">
        <f t="shared" si="89"/>
        <v>N.M.</v>
      </c>
      <c r="M275" s="9">
        <v>320</v>
      </c>
      <c r="O275" s="9">
        <v>33.2</v>
      </c>
      <c r="Q275" s="9">
        <f t="shared" si="90"/>
        <v>286.8</v>
      </c>
      <c r="S275" s="21">
        <f t="shared" si="91"/>
        <v>8.638554216867469</v>
      </c>
      <c r="U275" s="9">
        <v>320</v>
      </c>
      <c r="W275" s="9">
        <v>33.2</v>
      </c>
      <c r="Y275" s="9">
        <f t="shared" si="92"/>
        <v>286.8</v>
      </c>
      <c r="AA275" s="21">
        <f t="shared" si="93"/>
        <v>8.638554216867469</v>
      </c>
      <c r="AC275" s="9">
        <v>367.23900000000003</v>
      </c>
      <c r="AE275" s="9">
        <v>206.19</v>
      </c>
      <c r="AG275" s="9">
        <f t="shared" si="94"/>
        <v>161.04900000000004</v>
      </c>
      <c r="AI275" s="21">
        <f t="shared" si="95"/>
        <v>0.7810708569765752</v>
      </c>
    </row>
    <row r="276" spans="1:35" ht="12.75" outlineLevel="1">
      <c r="A276" s="1" t="s">
        <v>712</v>
      </c>
      <c r="B276" s="16" t="s">
        <v>713</v>
      </c>
      <c r="C276" s="1" t="s">
        <v>1239</v>
      </c>
      <c r="E276" s="5">
        <v>8973.38</v>
      </c>
      <c r="G276" s="5">
        <v>15139.81</v>
      </c>
      <c r="I276" s="9">
        <f t="shared" si="88"/>
        <v>-6166.43</v>
      </c>
      <c r="K276" s="21">
        <f t="shared" si="89"/>
        <v>-0.4072990347963416</v>
      </c>
      <c r="M276" s="9">
        <v>41745.35</v>
      </c>
      <c r="O276" s="9">
        <v>76925.22</v>
      </c>
      <c r="Q276" s="9">
        <f t="shared" si="90"/>
        <v>-35179.87</v>
      </c>
      <c r="S276" s="21">
        <f t="shared" si="91"/>
        <v>-0.4573255689096502</v>
      </c>
      <c r="U276" s="9">
        <v>88867.88</v>
      </c>
      <c r="W276" s="9">
        <v>90430.31</v>
      </c>
      <c r="Y276" s="9">
        <f t="shared" si="92"/>
        <v>-1562.429999999993</v>
      </c>
      <c r="AA276" s="21">
        <f t="shared" si="93"/>
        <v>-0.017277724692086018</v>
      </c>
      <c r="AC276" s="9">
        <v>178973.41</v>
      </c>
      <c r="AE276" s="9">
        <v>113471.15</v>
      </c>
      <c r="AG276" s="9">
        <f t="shared" si="94"/>
        <v>65502.26000000001</v>
      </c>
      <c r="AI276" s="21">
        <f t="shared" si="95"/>
        <v>0.5772591535381462</v>
      </c>
    </row>
    <row r="277" spans="1:35" ht="12.75" outlineLevel="1">
      <c r="A277" s="1" t="s">
        <v>714</v>
      </c>
      <c r="B277" s="16" t="s">
        <v>715</v>
      </c>
      <c r="C277" s="1" t="s">
        <v>1240</v>
      </c>
      <c r="E277" s="5">
        <v>22552.11</v>
      </c>
      <c r="G277" s="5">
        <v>21890.78</v>
      </c>
      <c r="I277" s="9">
        <f t="shared" si="88"/>
        <v>661.3300000000017</v>
      </c>
      <c r="K277" s="21">
        <f t="shared" si="89"/>
        <v>0.030210435626323126</v>
      </c>
      <c r="M277" s="9">
        <v>67522.65</v>
      </c>
      <c r="O277" s="9">
        <v>65196.78</v>
      </c>
      <c r="Q277" s="9">
        <f t="shared" si="90"/>
        <v>2325.8699999999953</v>
      </c>
      <c r="S277" s="21">
        <f t="shared" si="91"/>
        <v>0.03567461460519976</v>
      </c>
      <c r="U277" s="9">
        <v>134757.08</v>
      </c>
      <c r="W277" s="9">
        <v>130665.72</v>
      </c>
      <c r="Y277" s="9">
        <f t="shared" si="92"/>
        <v>4091.359999999986</v>
      </c>
      <c r="AA277" s="21">
        <f t="shared" si="93"/>
        <v>0.03131165542117692</v>
      </c>
      <c r="AC277" s="9">
        <v>266097.73</v>
      </c>
      <c r="AE277" s="9">
        <v>254885.39</v>
      </c>
      <c r="AG277" s="9">
        <f t="shared" si="94"/>
        <v>11212.339999999967</v>
      </c>
      <c r="AI277" s="21">
        <f t="shared" si="95"/>
        <v>0.0439897320124938</v>
      </c>
    </row>
    <row r="278" spans="1:35" ht="12.75" outlineLevel="1">
      <c r="A278" s="1" t="s">
        <v>716</v>
      </c>
      <c r="B278" s="16" t="s">
        <v>717</v>
      </c>
      <c r="C278" s="1" t="s">
        <v>1241</v>
      </c>
      <c r="E278" s="5">
        <v>2.575</v>
      </c>
      <c r="G278" s="5">
        <v>16.853</v>
      </c>
      <c r="I278" s="9">
        <f t="shared" si="88"/>
        <v>-14.278000000000002</v>
      </c>
      <c r="K278" s="21">
        <f t="shared" si="89"/>
        <v>-0.8472082121877411</v>
      </c>
      <c r="M278" s="9">
        <v>3700.7760000000003</v>
      </c>
      <c r="O278" s="9">
        <v>587.63</v>
      </c>
      <c r="Q278" s="9">
        <f t="shared" si="90"/>
        <v>3113.146</v>
      </c>
      <c r="S278" s="21">
        <f t="shared" si="91"/>
        <v>5.297799635825265</v>
      </c>
      <c r="U278" s="9">
        <v>4005.39</v>
      </c>
      <c r="W278" s="9">
        <v>844.67</v>
      </c>
      <c r="Y278" s="9">
        <f t="shared" si="92"/>
        <v>3160.72</v>
      </c>
      <c r="AA278" s="21">
        <f t="shared" si="93"/>
        <v>3.741958397954231</v>
      </c>
      <c r="AC278" s="9">
        <v>4056.645</v>
      </c>
      <c r="AE278" s="9">
        <v>1807.806</v>
      </c>
      <c r="AG278" s="9">
        <f t="shared" si="94"/>
        <v>2248.839</v>
      </c>
      <c r="AI278" s="21">
        <f t="shared" si="95"/>
        <v>1.2439603585782988</v>
      </c>
    </row>
    <row r="279" spans="1:35" ht="12.75" outlineLevel="1">
      <c r="A279" s="1" t="s">
        <v>718</v>
      </c>
      <c r="B279" s="16" t="s">
        <v>719</v>
      </c>
      <c r="C279" s="1" t="s">
        <v>1242</v>
      </c>
      <c r="E279" s="5">
        <v>239.103</v>
      </c>
      <c r="G279" s="5">
        <v>26.12</v>
      </c>
      <c r="I279" s="9">
        <f t="shared" si="88"/>
        <v>212.983</v>
      </c>
      <c r="K279" s="21">
        <f t="shared" si="89"/>
        <v>8.154019908116386</v>
      </c>
      <c r="M279" s="9">
        <v>239.103</v>
      </c>
      <c r="O279" s="9">
        <v>82.73</v>
      </c>
      <c r="Q279" s="9">
        <f t="shared" si="90"/>
        <v>156.373</v>
      </c>
      <c r="S279" s="21">
        <f t="shared" si="91"/>
        <v>1.8901607639308593</v>
      </c>
      <c r="U279" s="9">
        <v>555.413</v>
      </c>
      <c r="W279" s="9">
        <v>333.7</v>
      </c>
      <c r="Y279" s="9">
        <f t="shared" si="92"/>
        <v>221.71300000000002</v>
      </c>
      <c r="AA279" s="21">
        <f t="shared" si="93"/>
        <v>0.6644081510338629</v>
      </c>
      <c r="AC279" s="9">
        <v>663.243</v>
      </c>
      <c r="AE279" s="9">
        <v>478.59299999999996</v>
      </c>
      <c r="AG279" s="9">
        <f t="shared" si="94"/>
        <v>184.6500000000001</v>
      </c>
      <c r="AI279" s="21">
        <f t="shared" si="95"/>
        <v>0.38581843027374013</v>
      </c>
    </row>
    <row r="280" spans="1:35" ht="12.75" outlineLevel="1">
      <c r="A280" s="1" t="s">
        <v>720</v>
      </c>
      <c r="B280" s="16" t="s">
        <v>721</v>
      </c>
      <c r="C280" s="1" t="s">
        <v>1243</v>
      </c>
      <c r="E280" s="5">
        <v>1108.9360000000001</v>
      </c>
      <c r="G280" s="5">
        <v>5496.946</v>
      </c>
      <c r="I280" s="9">
        <f t="shared" si="88"/>
        <v>-4388.01</v>
      </c>
      <c r="K280" s="21">
        <f t="shared" si="89"/>
        <v>-0.798263253814027</v>
      </c>
      <c r="M280" s="9">
        <v>2154.837</v>
      </c>
      <c r="O280" s="9">
        <v>6663.189</v>
      </c>
      <c r="Q280" s="9">
        <f t="shared" si="90"/>
        <v>-4508.352000000001</v>
      </c>
      <c r="S280" s="21">
        <f t="shared" si="91"/>
        <v>-0.6766057513902128</v>
      </c>
      <c r="U280" s="9">
        <v>12794.486</v>
      </c>
      <c r="W280" s="9">
        <v>13882.825</v>
      </c>
      <c r="Y280" s="9">
        <f t="shared" si="92"/>
        <v>-1088.339</v>
      </c>
      <c r="AA280" s="21">
        <f t="shared" si="93"/>
        <v>-0.07839463509768364</v>
      </c>
      <c r="AC280" s="9">
        <v>16456.438000000002</v>
      </c>
      <c r="AE280" s="9">
        <v>17250.881</v>
      </c>
      <c r="AG280" s="9">
        <f t="shared" si="94"/>
        <v>-794.4429999999993</v>
      </c>
      <c r="AI280" s="21">
        <f t="shared" si="95"/>
        <v>-0.046052314661494634</v>
      </c>
    </row>
    <row r="281" spans="1:35" ht="12.75" outlineLevel="1">
      <c r="A281" s="1" t="s">
        <v>722</v>
      </c>
      <c r="B281" s="16" t="s">
        <v>723</v>
      </c>
      <c r="C281" s="1" t="s">
        <v>1244</v>
      </c>
      <c r="E281" s="5">
        <v>0</v>
      </c>
      <c r="G281" s="5">
        <v>0</v>
      </c>
      <c r="I281" s="9">
        <f t="shared" si="88"/>
        <v>0</v>
      </c>
      <c r="K281" s="21">
        <f t="shared" si="89"/>
        <v>0</v>
      </c>
      <c r="M281" s="9">
        <v>0</v>
      </c>
      <c r="O281" s="9">
        <v>0</v>
      </c>
      <c r="Q281" s="9">
        <f t="shared" si="90"/>
        <v>0</v>
      </c>
      <c r="S281" s="21">
        <f t="shared" si="91"/>
        <v>0</v>
      </c>
      <c r="U281" s="9">
        <v>0</v>
      </c>
      <c r="W281" s="9">
        <v>0</v>
      </c>
      <c r="Y281" s="9">
        <f t="shared" si="92"/>
        <v>0</v>
      </c>
      <c r="AA281" s="21">
        <f t="shared" si="93"/>
        <v>0</v>
      </c>
      <c r="AC281" s="9">
        <v>0</v>
      </c>
      <c r="AE281" s="9">
        <v>4000</v>
      </c>
      <c r="AG281" s="9">
        <f t="shared" si="94"/>
        <v>-4000</v>
      </c>
      <c r="AI281" s="21" t="str">
        <f t="shared" si="95"/>
        <v>N.M.</v>
      </c>
    </row>
    <row r="282" spans="1:35" ht="12.75" outlineLevel="1">
      <c r="A282" s="1" t="s">
        <v>724</v>
      </c>
      <c r="B282" s="16" t="s">
        <v>725</v>
      </c>
      <c r="C282" s="1" t="s">
        <v>1245</v>
      </c>
      <c r="E282" s="5">
        <v>213913.416</v>
      </c>
      <c r="G282" s="5">
        <v>220746.67</v>
      </c>
      <c r="I282" s="9">
        <f t="shared" si="88"/>
        <v>-6833.254000000015</v>
      </c>
      <c r="K282" s="21">
        <f t="shared" si="89"/>
        <v>-0.03095518496383214</v>
      </c>
      <c r="M282" s="9">
        <v>641740.248</v>
      </c>
      <c r="O282" s="9">
        <v>662580.01</v>
      </c>
      <c r="Q282" s="9">
        <f t="shared" si="90"/>
        <v>-20839.761999999988</v>
      </c>
      <c r="S282" s="21">
        <f t="shared" si="91"/>
        <v>-0.031452446022330174</v>
      </c>
      <c r="U282" s="9">
        <v>1283480.504</v>
      </c>
      <c r="W282" s="9">
        <v>1325330.01</v>
      </c>
      <c r="Y282" s="9">
        <f t="shared" si="92"/>
        <v>-41849.50600000005</v>
      </c>
      <c r="AA282" s="21">
        <f t="shared" si="93"/>
        <v>-0.03157666821413035</v>
      </c>
      <c r="AC282" s="9">
        <v>2608980.524</v>
      </c>
      <c r="AE282" s="9">
        <v>2822440.59</v>
      </c>
      <c r="AG282" s="9">
        <f t="shared" si="94"/>
        <v>-213460.06599999964</v>
      </c>
      <c r="AI282" s="21">
        <f t="shared" si="95"/>
        <v>-0.07562960466069532</v>
      </c>
    </row>
    <row r="283" spans="1:35" ht="12.75" outlineLevel="1">
      <c r="A283" s="1" t="s">
        <v>726</v>
      </c>
      <c r="B283" s="16" t="s">
        <v>727</v>
      </c>
      <c r="C283" s="1" t="s">
        <v>1246</v>
      </c>
      <c r="E283" s="5">
        <v>0</v>
      </c>
      <c r="G283" s="5">
        <v>0</v>
      </c>
      <c r="I283" s="9">
        <f t="shared" si="88"/>
        <v>0</v>
      </c>
      <c r="K283" s="21">
        <f t="shared" si="89"/>
        <v>0</v>
      </c>
      <c r="M283" s="9">
        <v>0</v>
      </c>
      <c r="O283" s="9">
        <v>0</v>
      </c>
      <c r="Q283" s="9">
        <f t="shared" si="90"/>
        <v>0</v>
      </c>
      <c r="S283" s="21">
        <f t="shared" si="91"/>
        <v>0</v>
      </c>
      <c r="U283" s="9">
        <v>0</v>
      </c>
      <c r="W283" s="9">
        <v>0</v>
      </c>
      <c r="Y283" s="9">
        <f t="shared" si="92"/>
        <v>0</v>
      </c>
      <c r="AA283" s="21">
        <f t="shared" si="93"/>
        <v>0</v>
      </c>
      <c r="AC283" s="9">
        <v>0</v>
      </c>
      <c r="AE283" s="9">
        <v>85343.26</v>
      </c>
      <c r="AG283" s="9">
        <f t="shared" si="94"/>
        <v>-85343.26</v>
      </c>
      <c r="AI283" s="21" t="str">
        <f t="shared" si="95"/>
        <v>N.M.</v>
      </c>
    </row>
    <row r="284" spans="1:35" ht="12.75" outlineLevel="1">
      <c r="A284" s="1" t="s">
        <v>728</v>
      </c>
      <c r="B284" s="16" t="s">
        <v>729</v>
      </c>
      <c r="C284" s="1" t="s">
        <v>1247</v>
      </c>
      <c r="E284" s="5">
        <v>133994.449</v>
      </c>
      <c r="G284" s="5">
        <v>134231.811</v>
      </c>
      <c r="I284" s="9">
        <f t="shared" si="88"/>
        <v>-237.3619999999937</v>
      </c>
      <c r="K284" s="21">
        <f t="shared" si="89"/>
        <v>-0.0017682991701571675</v>
      </c>
      <c r="M284" s="9">
        <v>378125.325</v>
      </c>
      <c r="O284" s="9">
        <v>347718.638</v>
      </c>
      <c r="Q284" s="9">
        <f t="shared" si="90"/>
        <v>30406.687000000034</v>
      </c>
      <c r="S284" s="21">
        <f t="shared" si="91"/>
        <v>0.08744623864539593</v>
      </c>
      <c r="U284" s="9">
        <v>761453.593</v>
      </c>
      <c r="W284" s="9">
        <v>677320.048</v>
      </c>
      <c r="Y284" s="9">
        <f t="shared" si="92"/>
        <v>84133.54500000004</v>
      </c>
      <c r="AA284" s="21">
        <f t="shared" si="93"/>
        <v>0.1242153473065366</v>
      </c>
      <c r="AC284" s="9">
        <v>1556177.2310000001</v>
      </c>
      <c r="AE284" s="9">
        <v>1362371.9929999998</v>
      </c>
      <c r="AG284" s="9">
        <f t="shared" si="94"/>
        <v>193805.23800000036</v>
      </c>
      <c r="AI284" s="21">
        <f t="shared" si="95"/>
        <v>0.14225574145372233</v>
      </c>
    </row>
    <row r="285" spans="1:35" ht="12.75" outlineLevel="1">
      <c r="A285" s="1" t="s">
        <v>730</v>
      </c>
      <c r="B285" s="16" t="s">
        <v>731</v>
      </c>
      <c r="C285" s="1" t="s">
        <v>1248</v>
      </c>
      <c r="E285" s="5">
        <v>0</v>
      </c>
      <c r="G285" s="5">
        <v>0</v>
      </c>
      <c r="I285" s="9">
        <f t="shared" si="88"/>
        <v>0</v>
      </c>
      <c r="K285" s="21">
        <f t="shared" si="89"/>
        <v>0</v>
      </c>
      <c r="M285" s="9">
        <v>0</v>
      </c>
      <c r="O285" s="9">
        <v>0</v>
      </c>
      <c r="Q285" s="9">
        <f t="shared" si="90"/>
        <v>0</v>
      </c>
      <c r="S285" s="21">
        <f t="shared" si="91"/>
        <v>0</v>
      </c>
      <c r="U285" s="9">
        <v>0</v>
      </c>
      <c r="W285" s="9">
        <v>0</v>
      </c>
      <c r="Y285" s="9">
        <f t="shared" si="92"/>
        <v>0</v>
      </c>
      <c r="AA285" s="21">
        <f t="shared" si="93"/>
        <v>0</v>
      </c>
      <c r="AC285" s="9">
        <v>-471.69</v>
      </c>
      <c r="AE285" s="9">
        <v>-5810.01</v>
      </c>
      <c r="AG285" s="9">
        <f t="shared" si="94"/>
        <v>5338.320000000001</v>
      </c>
      <c r="AI285" s="21">
        <f t="shared" si="95"/>
        <v>0.9188142533317499</v>
      </c>
    </row>
    <row r="286" spans="1:35" ht="12.75" outlineLevel="1">
      <c r="A286" s="1" t="s">
        <v>732</v>
      </c>
      <c r="B286" s="16" t="s">
        <v>733</v>
      </c>
      <c r="C286" s="1" t="s">
        <v>1249</v>
      </c>
      <c r="E286" s="5">
        <v>436.92</v>
      </c>
      <c r="G286" s="5">
        <v>458.33</v>
      </c>
      <c r="I286" s="9">
        <f t="shared" si="88"/>
        <v>-21.409999999999968</v>
      </c>
      <c r="K286" s="21">
        <f t="shared" si="89"/>
        <v>-0.0467130670041236</v>
      </c>
      <c r="M286" s="9">
        <v>1310.76</v>
      </c>
      <c r="O286" s="9">
        <v>1124.99</v>
      </c>
      <c r="Q286" s="9">
        <f t="shared" si="90"/>
        <v>185.76999999999998</v>
      </c>
      <c r="S286" s="21">
        <f t="shared" si="91"/>
        <v>0.1651303567142819</v>
      </c>
      <c r="U286" s="9">
        <v>2621.51</v>
      </c>
      <c r="W286" s="9">
        <v>2124.99</v>
      </c>
      <c r="Y286" s="9">
        <f t="shared" si="92"/>
        <v>496.52000000000044</v>
      </c>
      <c r="AA286" s="21">
        <f t="shared" si="93"/>
        <v>0.23365757015327154</v>
      </c>
      <c r="AC286" s="9">
        <v>4621.49</v>
      </c>
      <c r="AE286" s="9">
        <v>5566.95</v>
      </c>
      <c r="AG286" s="9">
        <f t="shared" si="94"/>
        <v>-945.46</v>
      </c>
      <c r="AI286" s="21">
        <f t="shared" si="95"/>
        <v>-0.16983446950304926</v>
      </c>
    </row>
    <row r="287" spans="1:35" ht="12.75" outlineLevel="1">
      <c r="A287" s="1" t="s">
        <v>734</v>
      </c>
      <c r="B287" s="16" t="s">
        <v>735</v>
      </c>
      <c r="C287" s="1" t="s">
        <v>1250</v>
      </c>
      <c r="E287" s="5">
        <v>-27913.006</v>
      </c>
      <c r="G287" s="5">
        <v>-32762.125</v>
      </c>
      <c r="I287" s="9">
        <f t="shared" si="88"/>
        <v>4849.118999999999</v>
      </c>
      <c r="K287" s="21">
        <f t="shared" si="89"/>
        <v>0.1480099047299282</v>
      </c>
      <c r="M287" s="9">
        <v>-92249.311</v>
      </c>
      <c r="O287" s="9">
        <v>-101041.036</v>
      </c>
      <c r="Q287" s="9">
        <f t="shared" si="90"/>
        <v>8791.724999999991</v>
      </c>
      <c r="S287" s="21">
        <f t="shared" si="91"/>
        <v>0.08701142969278336</v>
      </c>
      <c r="U287" s="9">
        <v>-153485.843</v>
      </c>
      <c r="W287" s="9">
        <v>-182639.974</v>
      </c>
      <c r="Y287" s="9">
        <f t="shared" si="92"/>
        <v>29154.130999999994</v>
      </c>
      <c r="AA287" s="21">
        <f t="shared" si="93"/>
        <v>0.1596262327545009</v>
      </c>
      <c r="AC287" s="9">
        <v>-341670.46499999997</v>
      </c>
      <c r="AE287" s="9">
        <v>-484546.29</v>
      </c>
      <c r="AG287" s="9">
        <f t="shared" si="94"/>
        <v>142875.825</v>
      </c>
      <c r="AI287" s="21">
        <f t="shared" si="95"/>
        <v>0.2948651717052668</v>
      </c>
    </row>
    <row r="288" spans="1:35" ht="12.75" outlineLevel="1">
      <c r="A288" s="1" t="s">
        <v>736</v>
      </c>
      <c r="B288" s="16" t="s">
        <v>737</v>
      </c>
      <c r="C288" s="1" t="s">
        <v>1251</v>
      </c>
      <c r="E288" s="5">
        <v>-109232.022</v>
      </c>
      <c r="G288" s="5">
        <v>-124964.774</v>
      </c>
      <c r="I288" s="9">
        <f t="shared" si="88"/>
        <v>15732.752000000008</v>
      </c>
      <c r="K288" s="21">
        <f t="shared" si="89"/>
        <v>0.12589749492124883</v>
      </c>
      <c r="M288" s="9">
        <v>-354290.261</v>
      </c>
      <c r="O288" s="9">
        <v>-392993.782</v>
      </c>
      <c r="Q288" s="9">
        <f t="shared" si="90"/>
        <v>38703.52100000001</v>
      </c>
      <c r="S288" s="21">
        <f t="shared" si="91"/>
        <v>0.09848379992943504</v>
      </c>
      <c r="U288" s="9">
        <v>-802454.178</v>
      </c>
      <c r="W288" s="9">
        <v>-846880.237</v>
      </c>
      <c r="Y288" s="9">
        <f t="shared" si="92"/>
        <v>44426.05900000001</v>
      </c>
      <c r="AA288" s="21">
        <f t="shared" si="93"/>
        <v>0.052458490656690115</v>
      </c>
      <c r="AC288" s="9">
        <v>-1615296.686</v>
      </c>
      <c r="AE288" s="9">
        <v>-1629687.7820000001</v>
      </c>
      <c r="AG288" s="9">
        <f t="shared" si="94"/>
        <v>14391.096000000136</v>
      </c>
      <c r="AI288" s="21">
        <f t="shared" si="95"/>
        <v>0.008830584703984812</v>
      </c>
    </row>
    <row r="289" spans="1:35" ht="12.75" outlineLevel="1">
      <c r="A289" s="1" t="s">
        <v>738</v>
      </c>
      <c r="B289" s="16" t="s">
        <v>739</v>
      </c>
      <c r="C289" s="1" t="s">
        <v>1252</v>
      </c>
      <c r="E289" s="5">
        <v>-45255.041</v>
      </c>
      <c r="G289" s="5">
        <v>-39205.446</v>
      </c>
      <c r="I289" s="9">
        <f t="shared" si="88"/>
        <v>-6049.594999999994</v>
      </c>
      <c r="K289" s="21">
        <f t="shared" si="89"/>
        <v>-0.1543049656927763</v>
      </c>
      <c r="M289" s="9">
        <v>-139557.218</v>
      </c>
      <c r="O289" s="9">
        <v>-125096.118</v>
      </c>
      <c r="Q289" s="9">
        <f t="shared" si="90"/>
        <v>-14461.099999999991</v>
      </c>
      <c r="S289" s="21">
        <f t="shared" si="91"/>
        <v>-0.11559991014269516</v>
      </c>
      <c r="U289" s="9">
        <v>-283672.579</v>
      </c>
      <c r="W289" s="9">
        <v>-286647.991</v>
      </c>
      <c r="Y289" s="9">
        <f t="shared" si="92"/>
        <v>2975.411999999953</v>
      </c>
      <c r="AA289" s="21">
        <f t="shared" si="93"/>
        <v>0.010380020420237144</v>
      </c>
      <c r="AC289" s="9">
        <v>-570988.741</v>
      </c>
      <c r="AE289" s="9">
        <v>-547475.8049999999</v>
      </c>
      <c r="AG289" s="9">
        <f t="shared" si="94"/>
        <v>-23512.936000000103</v>
      </c>
      <c r="AI289" s="21">
        <f t="shared" si="95"/>
        <v>-0.04294789977065764</v>
      </c>
    </row>
    <row r="290" spans="1:35" ht="12.75" outlineLevel="1">
      <c r="A290" s="1" t="s">
        <v>740</v>
      </c>
      <c r="B290" s="16" t="s">
        <v>741</v>
      </c>
      <c r="C290" s="1" t="s">
        <v>1253</v>
      </c>
      <c r="E290" s="5">
        <v>-46255.388</v>
      </c>
      <c r="G290" s="5">
        <v>-53535.341</v>
      </c>
      <c r="I290" s="9">
        <f t="shared" si="88"/>
        <v>7279.953000000001</v>
      </c>
      <c r="K290" s="21">
        <f t="shared" si="89"/>
        <v>0.13598405957664492</v>
      </c>
      <c r="M290" s="9">
        <v>-148232.339</v>
      </c>
      <c r="O290" s="9">
        <v>-168769.482</v>
      </c>
      <c r="Q290" s="9">
        <f t="shared" si="90"/>
        <v>20537.142999999982</v>
      </c>
      <c r="S290" s="21">
        <f t="shared" si="91"/>
        <v>0.12168753945692612</v>
      </c>
      <c r="U290" s="9">
        <v>-297123.111</v>
      </c>
      <c r="W290" s="9">
        <v>-352883.57</v>
      </c>
      <c r="Y290" s="9">
        <f t="shared" si="92"/>
        <v>55760.45900000003</v>
      </c>
      <c r="AA290" s="21">
        <f t="shared" si="93"/>
        <v>0.15801375790887637</v>
      </c>
      <c r="AC290" s="9">
        <v>-620672.276</v>
      </c>
      <c r="AE290" s="9">
        <v>-777290.174</v>
      </c>
      <c r="AG290" s="9">
        <f t="shared" si="94"/>
        <v>156617.89800000004</v>
      </c>
      <c r="AI290" s="21">
        <f t="shared" si="95"/>
        <v>0.201492188167041</v>
      </c>
    </row>
    <row r="291" spans="1:35" ht="12.75" outlineLevel="1">
      <c r="A291" s="1" t="s">
        <v>742</v>
      </c>
      <c r="B291" s="16" t="s">
        <v>743</v>
      </c>
      <c r="C291" s="1" t="s">
        <v>1254</v>
      </c>
      <c r="E291" s="5">
        <v>-107828.78</v>
      </c>
      <c r="G291" s="5">
        <v>-58717.316</v>
      </c>
      <c r="I291" s="9">
        <f t="shared" si="88"/>
        <v>-49111.464</v>
      </c>
      <c r="K291" s="21">
        <f t="shared" si="89"/>
        <v>-0.8364051245121626</v>
      </c>
      <c r="M291" s="9">
        <v>-229209.526</v>
      </c>
      <c r="O291" s="9">
        <v>-182660.041</v>
      </c>
      <c r="Q291" s="9">
        <f t="shared" si="90"/>
        <v>-46549.485000000015</v>
      </c>
      <c r="S291" s="21">
        <f t="shared" si="91"/>
        <v>-0.2548421906901905</v>
      </c>
      <c r="U291" s="9">
        <v>-446534.553</v>
      </c>
      <c r="W291" s="9">
        <v>-446362.704</v>
      </c>
      <c r="Y291" s="9">
        <f t="shared" si="92"/>
        <v>-171.84899999998743</v>
      </c>
      <c r="AA291" s="21">
        <f t="shared" si="93"/>
        <v>-0.0003849985638584791</v>
      </c>
      <c r="AC291" s="9">
        <v>-919812.977</v>
      </c>
      <c r="AE291" s="9">
        <v>-962255.017</v>
      </c>
      <c r="AG291" s="9">
        <f t="shared" si="94"/>
        <v>42442.04000000004</v>
      </c>
      <c r="AI291" s="21">
        <f t="shared" si="95"/>
        <v>0.04410685239378704</v>
      </c>
    </row>
    <row r="292" spans="1:35" ht="12.75" outlineLevel="1">
      <c r="A292" s="1" t="s">
        <v>744</v>
      </c>
      <c r="B292" s="16" t="s">
        <v>745</v>
      </c>
      <c r="C292" s="1" t="s">
        <v>1255</v>
      </c>
      <c r="E292" s="5">
        <v>-80367.91</v>
      </c>
      <c r="G292" s="5">
        <v>-79049</v>
      </c>
      <c r="I292" s="9">
        <f t="shared" si="88"/>
        <v>-1318.9100000000035</v>
      </c>
      <c r="K292" s="21">
        <f t="shared" si="89"/>
        <v>-0.01668471454414355</v>
      </c>
      <c r="M292" s="9">
        <v>-241103.73</v>
      </c>
      <c r="O292" s="9">
        <v>-236549</v>
      </c>
      <c r="Q292" s="9">
        <f t="shared" si="90"/>
        <v>-4554.7300000000105</v>
      </c>
      <c r="S292" s="21">
        <f t="shared" si="91"/>
        <v>-0.019254911244604756</v>
      </c>
      <c r="U292" s="9">
        <v>-482207.48</v>
      </c>
      <c r="W292" s="9">
        <v>-472799</v>
      </c>
      <c r="Y292" s="9">
        <f t="shared" si="92"/>
        <v>-9408.479999999981</v>
      </c>
      <c r="AA292" s="21">
        <f t="shared" si="93"/>
        <v>-0.01989953447448066</v>
      </c>
      <c r="AC292" s="9">
        <v>-954707.48</v>
      </c>
      <c r="AE292" s="9">
        <v>-944833.64</v>
      </c>
      <c r="AG292" s="9">
        <f t="shared" si="94"/>
        <v>-9873.839999999967</v>
      </c>
      <c r="AI292" s="21">
        <f t="shared" si="95"/>
        <v>-0.010450347640035305</v>
      </c>
    </row>
    <row r="293" spans="1:35" ht="12.75" outlineLevel="1">
      <c r="A293" s="1" t="s">
        <v>746</v>
      </c>
      <c r="B293" s="16" t="s">
        <v>747</v>
      </c>
      <c r="C293" s="1" t="s">
        <v>1256</v>
      </c>
      <c r="E293" s="5">
        <v>12812.462</v>
      </c>
      <c r="G293" s="5">
        <v>-21682.308</v>
      </c>
      <c r="I293" s="9">
        <f t="shared" si="88"/>
        <v>34494.770000000004</v>
      </c>
      <c r="K293" s="21">
        <f t="shared" si="89"/>
        <v>1.5909178118860778</v>
      </c>
      <c r="M293" s="9">
        <v>-79264.097</v>
      </c>
      <c r="O293" s="9">
        <v>-99462.099</v>
      </c>
      <c r="Q293" s="9">
        <f t="shared" si="90"/>
        <v>20198.002000000008</v>
      </c>
      <c r="S293" s="21">
        <f t="shared" si="91"/>
        <v>0.20307234819164643</v>
      </c>
      <c r="U293" s="9">
        <v>45982.106</v>
      </c>
      <c r="W293" s="9">
        <v>73224.972</v>
      </c>
      <c r="Y293" s="9">
        <f t="shared" si="92"/>
        <v>-27242.865999999995</v>
      </c>
      <c r="AA293" s="21">
        <f t="shared" si="93"/>
        <v>-0.37204337886260985</v>
      </c>
      <c r="AC293" s="9">
        <v>-8181.783000000003</v>
      </c>
      <c r="AE293" s="9">
        <v>16479.728999999992</v>
      </c>
      <c r="AG293" s="9">
        <f t="shared" si="94"/>
        <v>-24661.511999999995</v>
      </c>
      <c r="AI293" s="21">
        <f t="shared" si="95"/>
        <v>-1.4964755791797308</v>
      </c>
    </row>
    <row r="294" spans="1:35" ht="12.75" outlineLevel="1">
      <c r="A294" s="1" t="s">
        <v>748</v>
      </c>
      <c r="B294" s="16" t="s">
        <v>749</v>
      </c>
      <c r="C294" s="1" t="s">
        <v>1257</v>
      </c>
      <c r="E294" s="5">
        <v>14296</v>
      </c>
      <c r="G294" s="5">
        <v>14915.62</v>
      </c>
      <c r="I294" s="9">
        <f t="shared" si="88"/>
        <v>-619.6200000000008</v>
      </c>
      <c r="K294" s="21">
        <f t="shared" si="89"/>
        <v>-0.04154168583002254</v>
      </c>
      <c r="M294" s="9">
        <v>42570.24</v>
      </c>
      <c r="O294" s="9">
        <v>41542.07</v>
      </c>
      <c r="Q294" s="9">
        <f t="shared" si="90"/>
        <v>1028.1699999999983</v>
      </c>
      <c r="S294" s="21">
        <f t="shared" si="91"/>
        <v>0.024750090691195655</v>
      </c>
      <c r="U294" s="9">
        <v>85048.15</v>
      </c>
      <c r="W294" s="9">
        <v>84926.58</v>
      </c>
      <c r="Y294" s="9">
        <f t="shared" si="92"/>
        <v>121.56999999999243</v>
      </c>
      <c r="AA294" s="21">
        <f t="shared" si="93"/>
        <v>0.0014314717488917183</v>
      </c>
      <c r="AC294" s="9">
        <v>168871.1</v>
      </c>
      <c r="AE294" s="9">
        <v>169000.51</v>
      </c>
      <c r="AG294" s="9">
        <f t="shared" si="94"/>
        <v>-129.4100000000035</v>
      </c>
      <c r="AI294" s="21">
        <f t="shared" si="95"/>
        <v>-0.0007657373341654619</v>
      </c>
    </row>
    <row r="295" spans="1:35" ht="12.75" outlineLevel="1">
      <c r="A295" s="1" t="s">
        <v>750</v>
      </c>
      <c r="B295" s="16" t="s">
        <v>751</v>
      </c>
      <c r="C295" s="1" t="s">
        <v>1258</v>
      </c>
      <c r="E295" s="5">
        <v>0</v>
      </c>
      <c r="G295" s="5">
        <v>0</v>
      </c>
      <c r="I295" s="9">
        <f t="shared" si="88"/>
        <v>0</v>
      </c>
      <c r="K295" s="21">
        <f t="shared" si="89"/>
        <v>0</v>
      </c>
      <c r="M295" s="9">
        <v>0</v>
      </c>
      <c r="O295" s="9">
        <v>0</v>
      </c>
      <c r="Q295" s="9">
        <f t="shared" si="90"/>
        <v>0</v>
      </c>
      <c r="S295" s="21">
        <f t="shared" si="91"/>
        <v>0</v>
      </c>
      <c r="U295" s="9">
        <v>28.84</v>
      </c>
      <c r="W295" s="9">
        <v>0</v>
      </c>
      <c r="Y295" s="9">
        <f t="shared" si="92"/>
        <v>28.84</v>
      </c>
      <c r="AA295" s="21" t="str">
        <f t="shared" si="93"/>
        <v>N.M.</v>
      </c>
      <c r="AC295" s="9">
        <v>1135</v>
      </c>
      <c r="AE295" s="9">
        <v>918</v>
      </c>
      <c r="AG295" s="9">
        <f t="shared" si="94"/>
        <v>217</v>
      </c>
      <c r="AI295" s="21">
        <f t="shared" si="95"/>
        <v>0.23638344226579522</v>
      </c>
    </row>
    <row r="296" spans="1:35" ht="12.75" outlineLevel="1">
      <c r="A296" s="1" t="s">
        <v>752</v>
      </c>
      <c r="B296" s="16" t="s">
        <v>753</v>
      </c>
      <c r="C296" s="1" t="s">
        <v>1259</v>
      </c>
      <c r="E296" s="5">
        <v>0</v>
      </c>
      <c r="G296" s="5">
        <v>0</v>
      </c>
      <c r="I296" s="9">
        <f t="shared" si="88"/>
        <v>0</v>
      </c>
      <c r="K296" s="21">
        <f t="shared" si="89"/>
        <v>0</v>
      </c>
      <c r="M296" s="9">
        <v>0</v>
      </c>
      <c r="O296" s="9">
        <v>985.13</v>
      </c>
      <c r="Q296" s="9">
        <f t="shared" si="90"/>
        <v>-985.13</v>
      </c>
      <c r="S296" s="21" t="str">
        <f t="shared" si="91"/>
        <v>N.M.</v>
      </c>
      <c r="U296" s="9">
        <v>52.06</v>
      </c>
      <c r="W296" s="9">
        <v>985.13</v>
      </c>
      <c r="Y296" s="9">
        <f t="shared" si="92"/>
        <v>-933.0699999999999</v>
      </c>
      <c r="AA296" s="21">
        <f t="shared" si="93"/>
        <v>-0.9471541826966998</v>
      </c>
      <c r="AC296" s="9">
        <v>52.06</v>
      </c>
      <c r="AE296" s="9">
        <v>985.13</v>
      </c>
      <c r="AG296" s="9">
        <f t="shared" si="94"/>
        <v>-933.0699999999999</v>
      </c>
      <c r="AI296" s="21">
        <f t="shared" si="95"/>
        <v>-0.9471541826966998</v>
      </c>
    </row>
    <row r="297" spans="1:35" ht="12.75" outlineLevel="1">
      <c r="A297" s="1" t="s">
        <v>754</v>
      </c>
      <c r="B297" s="16" t="s">
        <v>755</v>
      </c>
      <c r="C297" s="1" t="s">
        <v>1260</v>
      </c>
      <c r="E297" s="5">
        <v>0</v>
      </c>
      <c r="G297" s="5">
        <v>81.4</v>
      </c>
      <c r="I297" s="9">
        <f t="shared" si="88"/>
        <v>-81.4</v>
      </c>
      <c r="K297" s="21" t="str">
        <f t="shared" si="89"/>
        <v>N.M.</v>
      </c>
      <c r="M297" s="9">
        <v>2525.65</v>
      </c>
      <c r="O297" s="9">
        <v>6080.85</v>
      </c>
      <c r="Q297" s="9">
        <f t="shared" si="90"/>
        <v>-3555.2000000000003</v>
      </c>
      <c r="S297" s="21">
        <f t="shared" si="91"/>
        <v>-0.5846551057829087</v>
      </c>
      <c r="U297" s="9">
        <v>5139.01</v>
      </c>
      <c r="W297" s="9">
        <v>11045.85</v>
      </c>
      <c r="Y297" s="9">
        <f t="shared" si="92"/>
        <v>-5906.84</v>
      </c>
      <c r="AA297" s="21">
        <f t="shared" si="93"/>
        <v>-0.5347564922572731</v>
      </c>
      <c r="AC297" s="9">
        <v>12247.964</v>
      </c>
      <c r="AE297" s="9">
        <v>21484.54</v>
      </c>
      <c r="AG297" s="9">
        <f t="shared" si="94"/>
        <v>-9236.576000000001</v>
      </c>
      <c r="AI297" s="21">
        <f t="shared" si="95"/>
        <v>-0.42991732659856813</v>
      </c>
    </row>
    <row r="298" spans="1:35" ht="12.75" outlineLevel="1">
      <c r="A298" s="1" t="s">
        <v>756</v>
      </c>
      <c r="B298" s="16" t="s">
        <v>757</v>
      </c>
      <c r="C298" s="1" t="s">
        <v>1261</v>
      </c>
      <c r="E298" s="5">
        <v>0</v>
      </c>
      <c r="G298" s="5">
        <v>0</v>
      </c>
      <c r="I298" s="9">
        <f aca="true" t="shared" si="96" ref="I298:I317">+E298-G298</f>
        <v>0</v>
      </c>
      <c r="K298" s="21">
        <f aca="true" t="shared" si="97" ref="K298:K317">IF(G298&lt;0,IF(I298=0,0,IF(OR(G298=0,E298=0),"N.M.",IF(ABS(I298/G298)&gt;=10,"N.M.",I298/(-G298)))),IF(I298=0,0,IF(OR(G298=0,E298=0),"N.M.",IF(ABS(I298/G298)&gt;=10,"N.M.",I298/G298))))</f>
        <v>0</v>
      </c>
      <c r="M298" s="9">
        <v>1500</v>
      </c>
      <c r="O298" s="9">
        <v>0</v>
      </c>
      <c r="Q298" s="9">
        <f aca="true" t="shared" si="98" ref="Q298:Q317">(+M298-O298)</f>
        <v>1500</v>
      </c>
      <c r="S298" s="21" t="str">
        <f aca="true" t="shared" si="99" ref="S298:S317">IF(O298&lt;0,IF(Q298=0,0,IF(OR(O298=0,M298=0),"N.M.",IF(ABS(Q298/O298)&gt;=10,"N.M.",Q298/(-O298)))),IF(Q298=0,0,IF(OR(O298=0,M298=0),"N.M.",IF(ABS(Q298/O298)&gt;=10,"N.M.",Q298/O298))))</f>
        <v>N.M.</v>
      </c>
      <c r="U298" s="9">
        <v>2072.5</v>
      </c>
      <c r="W298" s="9">
        <v>35</v>
      </c>
      <c r="Y298" s="9">
        <f aca="true" t="shared" si="100" ref="Y298:Y317">(+U298-W298)</f>
        <v>2037.5</v>
      </c>
      <c r="AA298" s="21" t="str">
        <f aca="true" t="shared" si="101" ref="AA298:AA317">IF(W298&lt;0,IF(Y298=0,0,IF(OR(W298=0,U298=0),"N.M.",IF(ABS(Y298/W298)&gt;=10,"N.M.",Y298/(-W298)))),IF(Y298=0,0,IF(OR(W298=0,U298=0),"N.M.",IF(ABS(Y298/W298)&gt;=10,"N.M.",Y298/W298))))</f>
        <v>N.M.</v>
      </c>
      <c r="AC298" s="9">
        <v>2072.5</v>
      </c>
      <c r="AE298" s="9">
        <v>35</v>
      </c>
      <c r="AG298" s="9">
        <f aca="true" t="shared" si="102" ref="AG298:AG317">(+AC298-AE298)</f>
        <v>2037.5</v>
      </c>
      <c r="AI298" s="21" t="str">
        <f aca="true" t="shared" si="103" ref="AI298:AI317">IF(AE298&lt;0,IF(AG298=0,0,IF(OR(AE298=0,AC298=0),"N.M.",IF(ABS(AG298/AE298)&gt;=10,"N.M.",AG298/(-AE298)))),IF(AG298=0,0,IF(OR(AE298=0,AC298=0),"N.M.",IF(ABS(AG298/AE298)&gt;=10,"N.M.",AG298/AE298))))</f>
        <v>N.M.</v>
      </c>
    </row>
    <row r="299" spans="1:35" ht="12.75" outlineLevel="1">
      <c r="A299" s="1" t="s">
        <v>758</v>
      </c>
      <c r="B299" s="16" t="s">
        <v>759</v>
      </c>
      <c r="C299" s="1" t="s">
        <v>1262</v>
      </c>
      <c r="E299" s="5">
        <v>0</v>
      </c>
      <c r="G299" s="5">
        <v>0</v>
      </c>
      <c r="I299" s="9">
        <f t="shared" si="96"/>
        <v>0</v>
      </c>
      <c r="K299" s="21">
        <f t="shared" si="97"/>
        <v>0</v>
      </c>
      <c r="M299" s="9">
        <v>0</v>
      </c>
      <c r="O299" s="9">
        <v>0</v>
      </c>
      <c r="Q299" s="9">
        <f t="shared" si="98"/>
        <v>0</v>
      </c>
      <c r="S299" s="21">
        <f t="shared" si="99"/>
        <v>0</v>
      </c>
      <c r="U299" s="9">
        <v>0</v>
      </c>
      <c r="W299" s="9">
        <v>0</v>
      </c>
      <c r="Y299" s="9">
        <f t="shared" si="100"/>
        <v>0</v>
      </c>
      <c r="AA299" s="21">
        <f t="shared" si="101"/>
        <v>0</v>
      </c>
      <c r="AC299" s="9">
        <v>74.38</v>
      </c>
      <c r="AE299" s="9">
        <v>0</v>
      </c>
      <c r="AG299" s="9">
        <f t="shared" si="102"/>
        <v>74.38</v>
      </c>
      <c r="AI299" s="21" t="str">
        <f t="shared" si="103"/>
        <v>N.M.</v>
      </c>
    </row>
    <row r="300" spans="1:35" ht="12.75" outlineLevel="1">
      <c r="A300" s="1" t="s">
        <v>760</v>
      </c>
      <c r="B300" s="16" t="s">
        <v>761</v>
      </c>
      <c r="C300" s="1" t="s">
        <v>1263</v>
      </c>
      <c r="E300" s="5">
        <v>0</v>
      </c>
      <c r="G300" s="5">
        <v>0</v>
      </c>
      <c r="I300" s="9">
        <f t="shared" si="96"/>
        <v>0</v>
      </c>
      <c r="K300" s="21">
        <f t="shared" si="97"/>
        <v>0</v>
      </c>
      <c r="M300" s="9">
        <v>0</v>
      </c>
      <c r="O300" s="9">
        <v>2.3</v>
      </c>
      <c r="Q300" s="9">
        <f t="shared" si="98"/>
        <v>-2.3</v>
      </c>
      <c r="S300" s="21" t="str">
        <f t="shared" si="99"/>
        <v>N.M.</v>
      </c>
      <c r="U300" s="9">
        <v>0</v>
      </c>
      <c r="W300" s="9">
        <v>7.62</v>
      </c>
      <c r="Y300" s="9">
        <f t="shared" si="100"/>
        <v>-7.62</v>
      </c>
      <c r="AA300" s="21" t="str">
        <f t="shared" si="101"/>
        <v>N.M.</v>
      </c>
      <c r="AC300" s="9">
        <v>5.52</v>
      </c>
      <c r="AE300" s="9">
        <v>7.62</v>
      </c>
      <c r="AG300" s="9">
        <f t="shared" si="102"/>
        <v>-2.1000000000000005</v>
      </c>
      <c r="AI300" s="21">
        <f t="shared" si="103"/>
        <v>-0.27559055118110243</v>
      </c>
    </row>
    <row r="301" spans="1:35" ht="12.75" outlineLevel="1">
      <c r="A301" s="1" t="s">
        <v>762</v>
      </c>
      <c r="B301" s="16" t="s">
        <v>763</v>
      </c>
      <c r="C301" s="1" t="s">
        <v>1264</v>
      </c>
      <c r="E301" s="5">
        <v>0</v>
      </c>
      <c r="G301" s="5">
        <v>0</v>
      </c>
      <c r="I301" s="9">
        <f t="shared" si="96"/>
        <v>0</v>
      </c>
      <c r="K301" s="21">
        <f t="shared" si="97"/>
        <v>0</v>
      </c>
      <c r="M301" s="9">
        <v>30</v>
      </c>
      <c r="O301" s="9">
        <v>0</v>
      </c>
      <c r="Q301" s="9">
        <f t="shared" si="98"/>
        <v>30</v>
      </c>
      <c r="S301" s="21" t="str">
        <f t="shared" si="99"/>
        <v>N.M.</v>
      </c>
      <c r="U301" s="9">
        <v>30</v>
      </c>
      <c r="W301" s="9">
        <v>0</v>
      </c>
      <c r="Y301" s="9">
        <f t="shared" si="100"/>
        <v>30</v>
      </c>
      <c r="AA301" s="21" t="str">
        <f t="shared" si="101"/>
        <v>N.M.</v>
      </c>
      <c r="AC301" s="9">
        <v>280</v>
      </c>
      <c r="AE301" s="9">
        <v>0</v>
      </c>
      <c r="AG301" s="9">
        <f t="shared" si="102"/>
        <v>280</v>
      </c>
      <c r="AI301" s="21" t="str">
        <f t="shared" si="103"/>
        <v>N.M.</v>
      </c>
    </row>
    <row r="302" spans="1:35" ht="12.75" outlineLevel="1">
      <c r="A302" s="1" t="s">
        <v>764</v>
      </c>
      <c r="B302" s="16" t="s">
        <v>765</v>
      </c>
      <c r="C302" s="1" t="s">
        <v>1265</v>
      </c>
      <c r="E302" s="5">
        <v>0</v>
      </c>
      <c r="G302" s="5">
        <v>0</v>
      </c>
      <c r="I302" s="9">
        <f t="shared" si="96"/>
        <v>0</v>
      </c>
      <c r="K302" s="21">
        <f t="shared" si="97"/>
        <v>0</v>
      </c>
      <c r="M302" s="9">
        <v>150.42</v>
      </c>
      <c r="O302" s="9">
        <v>91.4</v>
      </c>
      <c r="Q302" s="9">
        <f t="shared" si="98"/>
        <v>59.01999999999998</v>
      </c>
      <c r="S302" s="21">
        <f t="shared" si="99"/>
        <v>0.645733041575492</v>
      </c>
      <c r="U302" s="9">
        <v>150.42</v>
      </c>
      <c r="W302" s="9">
        <v>115.37</v>
      </c>
      <c r="Y302" s="9">
        <f t="shared" si="100"/>
        <v>35.04999999999998</v>
      </c>
      <c r="AA302" s="21">
        <f t="shared" si="101"/>
        <v>0.30380514865216246</v>
      </c>
      <c r="AC302" s="9">
        <v>150.42</v>
      </c>
      <c r="AE302" s="9">
        <v>645.01</v>
      </c>
      <c r="AG302" s="9">
        <f t="shared" si="102"/>
        <v>-494.59000000000003</v>
      </c>
      <c r="AI302" s="21">
        <f t="shared" si="103"/>
        <v>-0.7667943132664611</v>
      </c>
    </row>
    <row r="303" spans="1:35" ht="12.75" outlineLevel="1">
      <c r="A303" s="1" t="s">
        <v>766</v>
      </c>
      <c r="B303" s="16" t="s">
        <v>767</v>
      </c>
      <c r="C303" s="1" t="s">
        <v>1266</v>
      </c>
      <c r="E303" s="5">
        <v>0</v>
      </c>
      <c r="G303" s="5">
        <v>-0.65</v>
      </c>
      <c r="I303" s="9">
        <f t="shared" si="96"/>
        <v>0.65</v>
      </c>
      <c r="K303" s="21" t="str">
        <f t="shared" si="97"/>
        <v>N.M.</v>
      </c>
      <c r="M303" s="9">
        <v>12.44</v>
      </c>
      <c r="O303" s="9">
        <v>86.25</v>
      </c>
      <c r="Q303" s="9">
        <f t="shared" si="98"/>
        <v>-73.81</v>
      </c>
      <c r="S303" s="21">
        <f t="shared" si="99"/>
        <v>-0.8557681159420291</v>
      </c>
      <c r="U303" s="9">
        <v>200.81900000000002</v>
      </c>
      <c r="W303" s="9">
        <v>792.6260000000001</v>
      </c>
      <c r="Y303" s="9">
        <f t="shared" si="100"/>
        <v>-591.807</v>
      </c>
      <c r="AA303" s="21">
        <f t="shared" si="101"/>
        <v>-0.746640912612001</v>
      </c>
      <c r="AC303" s="9">
        <v>1372.676</v>
      </c>
      <c r="AE303" s="9">
        <v>565.4760000000001</v>
      </c>
      <c r="AG303" s="9">
        <f t="shared" si="102"/>
        <v>807.1999999999998</v>
      </c>
      <c r="AI303" s="21">
        <f t="shared" si="103"/>
        <v>1.4274699545161946</v>
      </c>
    </row>
    <row r="304" spans="1:35" ht="12.75" outlineLevel="1">
      <c r="A304" s="1" t="s">
        <v>768</v>
      </c>
      <c r="B304" s="16" t="s">
        <v>769</v>
      </c>
      <c r="C304" s="1" t="s">
        <v>1267</v>
      </c>
      <c r="E304" s="5">
        <v>96.01</v>
      </c>
      <c r="G304" s="5">
        <v>97.46</v>
      </c>
      <c r="I304" s="9">
        <f t="shared" si="96"/>
        <v>-1.4499999999999886</v>
      </c>
      <c r="K304" s="21">
        <f t="shared" si="97"/>
        <v>-0.01487789862507684</v>
      </c>
      <c r="M304" s="9">
        <v>245.91</v>
      </c>
      <c r="O304" s="9">
        <v>267.84700000000004</v>
      </c>
      <c r="Q304" s="9">
        <f t="shared" si="98"/>
        <v>-21.93700000000004</v>
      </c>
      <c r="S304" s="21">
        <f t="shared" si="99"/>
        <v>-0.08190123466008593</v>
      </c>
      <c r="U304" s="9">
        <v>623.527</v>
      </c>
      <c r="W304" s="9">
        <v>434.529</v>
      </c>
      <c r="Y304" s="9">
        <f t="shared" si="100"/>
        <v>188.99800000000005</v>
      </c>
      <c r="AA304" s="21">
        <f t="shared" si="101"/>
        <v>0.43494910581342106</v>
      </c>
      <c r="AC304" s="9">
        <v>1209.439</v>
      </c>
      <c r="AE304" s="9">
        <v>1091.2939999999999</v>
      </c>
      <c r="AG304" s="9">
        <f t="shared" si="102"/>
        <v>118.14500000000021</v>
      </c>
      <c r="AI304" s="21">
        <f t="shared" si="103"/>
        <v>0.10826138510795462</v>
      </c>
    </row>
    <row r="305" spans="1:35" ht="12.75" outlineLevel="1">
      <c r="A305" s="1" t="s">
        <v>770</v>
      </c>
      <c r="B305" s="16" t="s">
        <v>771</v>
      </c>
      <c r="C305" s="1" t="s">
        <v>1268</v>
      </c>
      <c r="E305" s="5">
        <v>1.95</v>
      </c>
      <c r="G305" s="5">
        <v>0</v>
      </c>
      <c r="I305" s="9">
        <f t="shared" si="96"/>
        <v>1.95</v>
      </c>
      <c r="K305" s="21" t="str">
        <f t="shared" si="97"/>
        <v>N.M.</v>
      </c>
      <c r="M305" s="9">
        <v>1.95</v>
      </c>
      <c r="O305" s="9">
        <v>0.82</v>
      </c>
      <c r="Q305" s="9">
        <f t="shared" si="98"/>
        <v>1.13</v>
      </c>
      <c r="S305" s="21">
        <f t="shared" si="99"/>
        <v>1.3780487804878048</v>
      </c>
      <c r="U305" s="9">
        <v>1.95</v>
      </c>
      <c r="W305" s="9">
        <v>0.82</v>
      </c>
      <c r="Y305" s="9">
        <f t="shared" si="100"/>
        <v>1.13</v>
      </c>
      <c r="AA305" s="21">
        <f t="shared" si="101"/>
        <v>1.3780487804878048</v>
      </c>
      <c r="AC305" s="9">
        <v>3.65</v>
      </c>
      <c r="AE305" s="9">
        <v>0.82</v>
      </c>
      <c r="AG305" s="9">
        <f t="shared" si="102"/>
        <v>2.83</v>
      </c>
      <c r="AI305" s="21">
        <f t="shared" si="103"/>
        <v>3.4512195121951224</v>
      </c>
    </row>
    <row r="306" spans="1:35" ht="12.75" outlineLevel="1">
      <c r="A306" s="1" t="s">
        <v>772</v>
      </c>
      <c r="B306" s="16" t="s">
        <v>773</v>
      </c>
      <c r="C306" s="1" t="s">
        <v>1269</v>
      </c>
      <c r="E306" s="5">
        <v>0</v>
      </c>
      <c r="G306" s="5">
        <v>0</v>
      </c>
      <c r="I306" s="9">
        <f t="shared" si="96"/>
        <v>0</v>
      </c>
      <c r="K306" s="21">
        <f t="shared" si="97"/>
        <v>0</v>
      </c>
      <c r="M306" s="9">
        <v>0</v>
      </c>
      <c r="O306" s="9">
        <v>0</v>
      </c>
      <c r="Q306" s="9">
        <f t="shared" si="98"/>
        <v>0</v>
      </c>
      <c r="S306" s="21">
        <f t="shared" si="99"/>
        <v>0</v>
      </c>
      <c r="U306" s="9">
        <v>0</v>
      </c>
      <c r="W306" s="9">
        <v>0</v>
      </c>
      <c r="Y306" s="9">
        <f t="shared" si="100"/>
        <v>0</v>
      </c>
      <c r="AA306" s="21">
        <f t="shared" si="101"/>
        <v>0</v>
      </c>
      <c r="AC306" s="9">
        <v>338.32</v>
      </c>
      <c r="AE306" s="9">
        <v>0</v>
      </c>
      <c r="AG306" s="9">
        <f t="shared" si="102"/>
        <v>338.32</v>
      </c>
      <c r="AI306" s="21" t="str">
        <f t="shared" si="103"/>
        <v>N.M.</v>
      </c>
    </row>
    <row r="307" spans="1:35" ht="12.75" outlineLevel="1">
      <c r="A307" s="1" t="s">
        <v>774</v>
      </c>
      <c r="B307" s="16" t="s">
        <v>775</v>
      </c>
      <c r="C307" s="1" t="s">
        <v>1270</v>
      </c>
      <c r="E307" s="5">
        <v>0</v>
      </c>
      <c r="G307" s="5">
        <v>0</v>
      </c>
      <c r="I307" s="9">
        <f t="shared" si="96"/>
        <v>0</v>
      </c>
      <c r="K307" s="21">
        <f t="shared" si="97"/>
        <v>0</v>
      </c>
      <c r="M307" s="9">
        <v>3553.784</v>
      </c>
      <c r="O307" s="9">
        <v>4843.637000000001</v>
      </c>
      <c r="Q307" s="9">
        <f t="shared" si="98"/>
        <v>-1289.8530000000005</v>
      </c>
      <c r="S307" s="21">
        <f t="shared" si="99"/>
        <v>-0.2662984447430723</v>
      </c>
      <c r="U307" s="9">
        <v>22505.223</v>
      </c>
      <c r="W307" s="9">
        <v>23260.152000000002</v>
      </c>
      <c r="Y307" s="9">
        <f t="shared" si="100"/>
        <v>-754.9290000000001</v>
      </c>
      <c r="AA307" s="21">
        <f t="shared" si="101"/>
        <v>-0.03245589280757925</v>
      </c>
      <c r="AC307" s="9">
        <v>29436.597</v>
      </c>
      <c r="AE307" s="9">
        <v>51177.72900000001</v>
      </c>
      <c r="AG307" s="9">
        <f t="shared" si="102"/>
        <v>-21741.132000000005</v>
      </c>
      <c r="AI307" s="21">
        <f t="shared" si="103"/>
        <v>-0.42481627115576</v>
      </c>
    </row>
    <row r="308" spans="1:35" ht="12.75" outlineLevel="1">
      <c r="A308" s="1" t="s">
        <v>776</v>
      </c>
      <c r="B308" s="16" t="s">
        <v>777</v>
      </c>
      <c r="C308" s="1" t="s">
        <v>1271</v>
      </c>
      <c r="E308" s="5">
        <v>18.32</v>
      </c>
      <c r="G308" s="5">
        <v>18.55</v>
      </c>
      <c r="I308" s="9">
        <f t="shared" si="96"/>
        <v>-0.23000000000000043</v>
      </c>
      <c r="K308" s="21">
        <f t="shared" si="97"/>
        <v>-0.01239892183288412</v>
      </c>
      <c r="M308" s="9">
        <v>68.38</v>
      </c>
      <c r="O308" s="9">
        <v>55.65</v>
      </c>
      <c r="Q308" s="9">
        <f t="shared" si="98"/>
        <v>12.729999999999997</v>
      </c>
      <c r="S308" s="21">
        <f t="shared" si="99"/>
        <v>0.2287511230907457</v>
      </c>
      <c r="U308" s="9">
        <v>128.15</v>
      </c>
      <c r="W308" s="9">
        <v>113.93</v>
      </c>
      <c r="Y308" s="9">
        <f t="shared" si="100"/>
        <v>14.219999999999999</v>
      </c>
      <c r="AA308" s="21">
        <f t="shared" si="101"/>
        <v>0.12481348196260861</v>
      </c>
      <c r="AC308" s="9">
        <v>284.19</v>
      </c>
      <c r="AE308" s="9">
        <v>224.55</v>
      </c>
      <c r="AG308" s="9">
        <f t="shared" si="102"/>
        <v>59.639999999999986</v>
      </c>
      <c r="AI308" s="21">
        <f t="shared" si="103"/>
        <v>0.2655978623914495</v>
      </c>
    </row>
    <row r="309" spans="1:35" ht="12.75" outlineLevel="1">
      <c r="A309" s="1" t="s">
        <v>778</v>
      </c>
      <c r="B309" s="16" t="s">
        <v>779</v>
      </c>
      <c r="C309" s="1" t="s">
        <v>1272</v>
      </c>
      <c r="E309" s="5">
        <v>5212.1320000000005</v>
      </c>
      <c r="G309" s="5">
        <v>8148.849</v>
      </c>
      <c r="I309" s="9">
        <f t="shared" si="96"/>
        <v>-2936.7169999999996</v>
      </c>
      <c r="K309" s="21">
        <f t="shared" si="97"/>
        <v>-0.3603842702202482</v>
      </c>
      <c r="M309" s="9">
        <v>17335.835</v>
      </c>
      <c r="O309" s="9">
        <v>16093.012</v>
      </c>
      <c r="Q309" s="9">
        <f t="shared" si="98"/>
        <v>1242.8229999999985</v>
      </c>
      <c r="S309" s="21">
        <f t="shared" si="99"/>
        <v>0.07722749476605116</v>
      </c>
      <c r="U309" s="9">
        <v>39235.549</v>
      </c>
      <c r="W309" s="9">
        <v>32462.774</v>
      </c>
      <c r="Y309" s="9">
        <f t="shared" si="100"/>
        <v>6772.774999999998</v>
      </c>
      <c r="AA309" s="21">
        <f t="shared" si="101"/>
        <v>0.20863204727975487</v>
      </c>
      <c r="AC309" s="9">
        <v>71228.145</v>
      </c>
      <c r="AE309" s="9">
        <v>62476.396</v>
      </c>
      <c r="AG309" s="9">
        <f t="shared" si="102"/>
        <v>8751.749000000003</v>
      </c>
      <c r="AI309" s="21">
        <f t="shared" si="103"/>
        <v>0.1400808875083</v>
      </c>
    </row>
    <row r="310" spans="1:35" ht="12.75" outlineLevel="1">
      <c r="A310" s="1" t="s">
        <v>780</v>
      </c>
      <c r="B310" s="16" t="s">
        <v>781</v>
      </c>
      <c r="C310" s="1" t="s">
        <v>1273</v>
      </c>
      <c r="E310" s="5">
        <v>0</v>
      </c>
      <c r="G310" s="5">
        <v>0</v>
      </c>
      <c r="I310" s="9">
        <f t="shared" si="96"/>
        <v>0</v>
      </c>
      <c r="K310" s="21">
        <f t="shared" si="97"/>
        <v>0</v>
      </c>
      <c r="M310" s="9">
        <v>0</v>
      </c>
      <c r="O310" s="9">
        <v>105.97200000000001</v>
      </c>
      <c r="Q310" s="9">
        <f t="shared" si="98"/>
        <v>-105.97200000000001</v>
      </c>
      <c r="S310" s="21" t="str">
        <f t="shared" si="99"/>
        <v>N.M.</v>
      </c>
      <c r="U310" s="9">
        <v>0</v>
      </c>
      <c r="W310" s="9">
        <v>105.97200000000001</v>
      </c>
      <c r="Y310" s="9">
        <f t="shared" si="100"/>
        <v>-105.97200000000001</v>
      </c>
      <c r="AA310" s="21" t="str">
        <f t="shared" si="101"/>
        <v>N.M.</v>
      </c>
      <c r="AC310" s="9">
        <v>0</v>
      </c>
      <c r="AE310" s="9">
        <v>105.97200000000001</v>
      </c>
      <c r="AG310" s="9">
        <f t="shared" si="102"/>
        <v>-105.97200000000001</v>
      </c>
      <c r="AI310" s="21" t="str">
        <f t="shared" si="103"/>
        <v>N.M.</v>
      </c>
    </row>
    <row r="311" spans="1:35" ht="12.75" outlineLevel="1">
      <c r="A311" s="1" t="s">
        <v>782</v>
      </c>
      <c r="B311" s="16" t="s">
        <v>783</v>
      </c>
      <c r="C311" s="1" t="s">
        <v>1274</v>
      </c>
      <c r="E311" s="5">
        <v>61185.18</v>
      </c>
      <c r="G311" s="5">
        <v>12224.44</v>
      </c>
      <c r="I311" s="9">
        <f t="shared" si="96"/>
        <v>48960.74</v>
      </c>
      <c r="K311" s="21">
        <f t="shared" si="97"/>
        <v>4.005151974241764</v>
      </c>
      <c r="M311" s="9">
        <v>91816.383</v>
      </c>
      <c r="O311" s="9">
        <v>-4549.826</v>
      </c>
      <c r="Q311" s="9">
        <f t="shared" si="98"/>
        <v>96366.209</v>
      </c>
      <c r="S311" s="21" t="str">
        <f t="shared" si="99"/>
        <v>N.M.</v>
      </c>
      <c r="U311" s="9">
        <v>182769.637</v>
      </c>
      <c r="W311" s="9">
        <v>91136.739</v>
      </c>
      <c r="Y311" s="9">
        <f t="shared" si="100"/>
        <v>91632.89799999999</v>
      </c>
      <c r="AA311" s="21">
        <f t="shared" si="101"/>
        <v>1.0054441162306673</v>
      </c>
      <c r="AC311" s="9">
        <v>373312.24399999995</v>
      </c>
      <c r="AE311" s="9">
        <v>106986.869</v>
      </c>
      <c r="AG311" s="9">
        <f t="shared" si="102"/>
        <v>266325.37499999994</v>
      </c>
      <c r="AI311" s="21">
        <f t="shared" si="103"/>
        <v>2.4893276856246715</v>
      </c>
    </row>
    <row r="312" spans="1:35" ht="12.75" outlineLevel="1">
      <c r="A312" s="1" t="s">
        <v>784</v>
      </c>
      <c r="B312" s="16" t="s">
        <v>785</v>
      </c>
      <c r="C312" s="1" t="s">
        <v>1275</v>
      </c>
      <c r="E312" s="5">
        <v>1054.684</v>
      </c>
      <c r="G312" s="5">
        <v>2167.434</v>
      </c>
      <c r="I312" s="9">
        <f t="shared" si="96"/>
        <v>-1112.7500000000002</v>
      </c>
      <c r="K312" s="21">
        <f t="shared" si="97"/>
        <v>-0.5133951022268729</v>
      </c>
      <c r="M312" s="9">
        <v>7429.608</v>
      </c>
      <c r="O312" s="9">
        <v>3668.873</v>
      </c>
      <c r="Q312" s="9">
        <f t="shared" si="98"/>
        <v>3760.735</v>
      </c>
      <c r="S312" s="21">
        <f t="shared" si="99"/>
        <v>1.0250382065555281</v>
      </c>
      <c r="U312" s="9">
        <v>13883.807</v>
      </c>
      <c r="W312" s="9">
        <v>14079.929</v>
      </c>
      <c r="Y312" s="9">
        <f t="shared" si="100"/>
        <v>-196.1219999999994</v>
      </c>
      <c r="AA312" s="21">
        <f t="shared" si="101"/>
        <v>-0.013929189557702983</v>
      </c>
      <c r="AC312" s="9">
        <v>28586.075</v>
      </c>
      <c r="AE312" s="9">
        <v>39605.974</v>
      </c>
      <c r="AG312" s="9">
        <f t="shared" si="102"/>
        <v>-11019.899000000001</v>
      </c>
      <c r="AI312" s="21">
        <f t="shared" si="103"/>
        <v>-0.27823830314083425</v>
      </c>
    </row>
    <row r="313" spans="1:35" ht="12.75" outlineLevel="1">
      <c r="A313" s="1" t="s">
        <v>786</v>
      </c>
      <c r="B313" s="16" t="s">
        <v>787</v>
      </c>
      <c r="C313" s="1" t="s">
        <v>1276</v>
      </c>
      <c r="E313" s="5">
        <v>2306.8</v>
      </c>
      <c r="G313" s="5">
        <v>0</v>
      </c>
      <c r="I313" s="9">
        <f t="shared" si="96"/>
        <v>2306.8</v>
      </c>
      <c r="K313" s="21" t="str">
        <f t="shared" si="97"/>
        <v>N.M.</v>
      </c>
      <c r="M313" s="9">
        <v>2897.24</v>
      </c>
      <c r="O313" s="9">
        <v>53.5</v>
      </c>
      <c r="Q313" s="9">
        <f t="shared" si="98"/>
        <v>2843.74</v>
      </c>
      <c r="S313" s="21" t="str">
        <f t="shared" si="99"/>
        <v>N.M.</v>
      </c>
      <c r="U313" s="9">
        <v>3144.413</v>
      </c>
      <c r="W313" s="9">
        <v>69.19</v>
      </c>
      <c r="Y313" s="9">
        <f t="shared" si="100"/>
        <v>3075.223</v>
      </c>
      <c r="AA313" s="21" t="str">
        <f t="shared" si="101"/>
        <v>N.M.</v>
      </c>
      <c r="AC313" s="9">
        <v>7058.9130000000005</v>
      </c>
      <c r="AE313" s="9">
        <v>6466.58</v>
      </c>
      <c r="AG313" s="9">
        <f t="shared" si="102"/>
        <v>592.3330000000005</v>
      </c>
      <c r="AI313" s="21">
        <f t="shared" si="103"/>
        <v>0.09159911421493286</v>
      </c>
    </row>
    <row r="314" spans="1:35" ht="12.75" outlineLevel="1">
      <c r="A314" s="1" t="s">
        <v>788</v>
      </c>
      <c r="B314" s="16" t="s">
        <v>789</v>
      </c>
      <c r="C314" s="1" t="s">
        <v>1277</v>
      </c>
      <c r="E314" s="5">
        <v>97422.715</v>
      </c>
      <c r="G314" s="5">
        <v>30023.613</v>
      </c>
      <c r="I314" s="9">
        <f t="shared" si="96"/>
        <v>67399.102</v>
      </c>
      <c r="K314" s="21">
        <f t="shared" si="97"/>
        <v>2.244869796316652</v>
      </c>
      <c r="M314" s="9">
        <v>142970.675</v>
      </c>
      <c r="O314" s="9">
        <v>73641.82</v>
      </c>
      <c r="Q314" s="9">
        <f t="shared" si="98"/>
        <v>69328.85499999998</v>
      </c>
      <c r="S314" s="21">
        <f t="shared" si="99"/>
        <v>0.9414332100971972</v>
      </c>
      <c r="U314" s="9">
        <v>269820.731</v>
      </c>
      <c r="W314" s="9">
        <v>160831.181</v>
      </c>
      <c r="Y314" s="9">
        <f t="shared" si="100"/>
        <v>108989.55000000002</v>
      </c>
      <c r="AA314" s="21">
        <f t="shared" si="101"/>
        <v>0.67766430192414</v>
      </c>
      <c r="AC314" s="9">
        <v>397703.477</v>
      </c>
      <c r="AE314" s="9">
        <v>615491.149</v>
      </c>
      <c r="AG314" s="9">
        <f t="shared" si="102"/>
        <v>-217787.67199999996</v>
      </c>
      <c r="AI314" s="21">
        <f t="shared" si="103"/>
        <v>-0.35384371059412256</v>
      </c>
    </row>
    <row r="315" spans="1:35" ht="12.75" outlineLevel="1">
      <c r="A315" s="1" t="s">
        <v>790</v>
      </c>
      <c r="B315" s="16" t="s">
        <v>791</v>
      </c>
      <c r="C315" s="1" t="s">
        <v>1278</v>
      </c>
      <c r="E315" s="5">
        <v>7748.11</v>
      </c>
      <c r="G315" s="5">
        <v>7928.02</v>
      </c>
      <c r="I315" s="9">
        <f t="shared" si="96"/>
        <v>-179.91000000000076</v>
      </c>
      <c r="K315" s="21">
        <f t="shared" si="97"/>
        <v>-0.02269292963438548</v>
      </c>
      <c r="M315" s="9">
        <v>23244.35</v>
      </c>
      <c r="O315" s="9">
        <v>23784.06</v>
      </c>
      <c r="Q315" s="9">
        <f t="shared" si="98"/>
        <v>-539.7100000000028</v>
      </c>
      <c r="S315" s="21">
        <f t="shared" si="99"/>
        <v>-0.022692088735060487</v>
      </c>
      <c r="U315" s="9">
        <v>47028.41</v>
      </c>
      <c r="W315" s="9">
        <v>47568.12</v>
      </c>
      <c r="Y315" s="9">
        <f t="shared" si="100"/>
        <v>-539.7099999999991</v>
      </c>
      <c r="AA315" s="21">
        <f t="shared" si="101"/>
        <v>-0.011346044367530167</v>
      </c>
      <c r="AC315" s="9">
        <v>95496.53</v>
      </c>
      <c r="AE315" s="9">
        <v>94761.24</v>
      </c>
      <c r="AG315" s="9">
        <f t="shared" si="102"/>
        <v>735.2899999999936</v>
      </c>
      <c r="AI315" s="21">
        <f t="shared" si="103"/>
        <v>0.007759396141291456</v>
      </c>
    </row>
    <row r="316" spans="1:35" ht="12.75" outlineLevel="1">
      <c r="A316" s="1" t="s">
        <v>792</v>
      </c>
      <c r="B316" s="16" t="s">
        <v>793</v>
      </c>
      <c r="C316" s="1" t="s">
        <v>1279</v>
      </c>
      <c r="E316" s="5">
        <v>23084.3</v>
      </c>
      <c r="G316" s="5">
        <v>23523.54</v>
      </c>
      <c r="I316" s="9">
        <f t="shared" si="96"/>
        <v>-439.2400000000016</v>
      </c>
      <c r="K316" s="21">
        <f t="shared" si="97"/>
        <v>-0.018672359687360047</v>
      </c>
      <c r="M316" s="9">
        <v>70644.47</v>
      </c>
      <c r="O316" s="9">
        <v>70266.75</v>
      </c>
      <c r="Q316" s="9">
        <f t="shared" si="98"/>
        <v>377.72000000000116</v>
      </c>
      <c r="S316" s="21">
        <f t="shared" si="99"/>
        <v>0.005375515446494981</v>
      </c>
      <c r="U316" s="9">
        <v>144529.99</v>
      </c>
      <c r="W316" s="9">
        <v>140695.509</v>
      </c>
      <c r="Y316" s="9">
        <f t="shared" si="100"/>
        <v>3834.4809999999998</v>
      </c>
      <c r="AA316" s="21">
        <f t="shared" si="101"/>
        <v>0.027253755484121386</v>
      </c>
      <c r="AC316" s="9">
        <v>299060.47</v>
      </c>
      <c r="AE316" s="9">
        <v>281487.083</v>
      </c>
      <c r="AG316" s="9">
        <f t="shared" si="102"/>
        <v>17573.386999999988</v>
      </c>
      <c r="AI316" s="21">
        <f t="shared" si="103"/>
        <v>0.062430527229556707</v>
      </c>
    </row>
    <row r="317" spans="1:35" ht="12.75" outlineLevel="1">
      <c r="A317" s="1" t="s">
        <v>794</v>
      </c>
      <c r="B317" s="16" t="s">
        <v>795</v>
      </c>
      <c r="C317" s="1" t="s">
        <v>1280</v>
      </c>
      <c r="E317" s="5">
        <v>23046.18</v>
      </c>
      <c r="G317" s="5">
        <v>23943.65</v>
      </c>
      <c r="I317" s="9">
        <f t="shared" si="96"/>
        <v>-897.4700000000012</v>
      </c>
      <c r="K317" s="21">
        <f t="shared" si="97"/>
        <v>-0.037482589329530004</v>
      </c>
      <c r="M317" s="9">
        <v>69138.54</v>
      </c>
      <c r="O317" s="9">
        <v>71830.95</v>
      </c>
      <c r="Q317" s="9">
        <f t="shared" si="98"/>
        <v>-2692.4100000000035</v>
      </c>
      <c r="S317" s="21">
        <f t="shared" si="99"/>
        <v>-0.03748258932953001</v>
      </c>
      <c r="U317" s="9">
        <v>138277.08</v>
      </c>
      <c r="W317" s="9">
        <v>143661.9</v>
      </c>
      <c r="Y317" s="9">
        <f t="shared" si="100"/>
        <v>-5384.820000000007</v>
      </c>
      <c r="AA317" s="21">
        <f t="shared" si="101"/>
        <v>-0.03748258932953001</v>
      </c>
      <c r="AC317" s="9">
        <v>281938.98</v>
      </c>
      <c r="AE317" s="9">
        <v>470429.88</v>
      </c>
      <c r="AG317" s="9">
        <f t="shared" si="102"/>
        <v>-188490.90000000002</v>
      </c>
      <c r="AI317" s="21">
        <f t="shared" si="103"/>
        <v>-0.40067799264791604</v>
      </c>
    </row>
    <row r="318" spans="1:68" s="90" customFormat="1" ht="12.75">
      <c r="A318" s="90" t="s">
        <v>33</v>
      </c>
      <c r="B318" s="91"/>
      <c r="C318" s="77" t="s">
        <v>1281</v>
      </c>
      <c r="D318" s="105"/>
      <c r="E318" s="105">
        <v>4591650.572000001</v>
      </c>
      <c r="F318" s="105"/>
      <c r="G318" s="105">
        <v>5257049.988000001</v>
      </c>
      <c r="H318" s="105"/>
      <c r="I318" s="9">
        <f>+E318-G318</f>
        <v>-665399.4160000002</v>
      </c>
      <c r="J318" s="37" t="str">
        <f>IF((+E318-G318)=(I318),"  ",$AO$515)</f>
        <v>  </v>
      </c>
      <c r="K318" s="38">
        <f>IF(G318&lt;0,IF(I318=0,0,IF(OR(G318=0,E318=0),"N.M.",IF(ABS(I318/G318)&gt;=10,"N.M.",I318/(-G318)))),IF(I318=0,0,IF(OR(G318=0,E318=0),"N.M.",IF(ABS(I318/G318)&gt;=10,"N.M.",I318/G318))))</f>
        <v>-0.12657277703633663</v>
      </c>
      <c r="L318" s="39"/>
      <c r="M318" s="5">
        <v>14541417.917999996</v>
      </c>
      <c r="N318" s="9"/>
      <c r="O318" s="5">
        <v>15473394.169000003</v>
      </c>
      <c r="P318" s="9"/>
      <c r="Q318" s="9">
        <f>(+M318-O318)</f>
        <v>-931976.2510000076</v>
      </c>
      <c r="R318" s="37" t="str">
        <f>IF((+M318-O318)=(Q318),"  ",$AO$515)</f>
        <v>  </v>
      </c>
      <c r="S318" s="38">
        <f>IF(O318&lt;0,IF(Q318=0,0,IF(OR(O318=0,M318=0),"N.M.",IF(ABS(Q318/O318)&gt;=10,"N.M.",Q318/(-O318)))),IF(Q318=0,0,IF(OR(O318=0,M318=0),"N.M.",IF(ABS(Q318/O318)&gt;=10,"N.M.",Q318/O318))))</f>
        <v>-0.060230886696285735</v>
      </c>
      <c r="T318" s="39"/>
      <c r="U318" s="9">
        <v>30383086.22999999</v>
      </c>
      <c r="V318" s="9"/>
      <c r="W318" s="9">
        <v>31757162.797000006</v>
      </c>
      <c r="X318" s="9"/>
      <c r="Y318" s="9">
        <f>(+U318-W318)</f>
        <v>-1374076.5670000166</v>
      </c>
      <c r="Z318" s="37" t="str">
        <f>IF((+U318-W318)=(Y318),"  ",$AO$515)</f>
        <v>  </v>
      </c>
      <c r="AA318" s="38">
        <f>IF(W318&lt;0,IF(Y318=0,0,IF(OR(W318=0,U318=0),"N.M.",IF(ABS(Y318/W318)&gt;=10,"N.M.",Y318/(-W318)))),IF(Y318=0,0,IF(OR(W318=0,U318=0),"N.M.",IF(ABS(Y318/W318)&gt;=10,"N.M.",Y318/W318))))</f>
        <v>-0.043268240799200774</v>
      </c>
      <c r="AB318" s="39"/>
      <c r="AC318" s="9">
        <v>66018557.34200009</v>
      </c>
      <c r="AD318" s="9"/>
      <c r="AE318" s="9">
        <v>66573786.19699999</v>
      </c>
      <c r="AF318" s="9"/>
      <c r="AG318" s="9">
        <f>(+AC318-AE318)</f>
        <v>-555228.8549998999</v>
      </c>
      <c r="AH318" s="37" t="str">
        <f>IF((+AC318-AE318)=(AG318),"  ",$AO$515)</f>
        <v>  </v>
      </c>
      <c r="AI318" s="38">
        <f>IF(AE318&lt;0,IF(AG318=0,0,IF(OR(AE318=0,AC318=0),"N.M.",IF(ABS(AG318/AE318)&gt;=10,"N.M.",AG318/(-AE318)))),IF(AG318=0,0,IF(OR(AE318=0,AC318=0),"N.M.",IF(ABS(AG318/AE318)&gt;=10,"N.M.",AG318/AE318))))</f>
        <v>-0.008340052244541263</v>
      </c>
      <c r="AJ318" s="105"/>
      <c r="AK318" s="105"/>
      <c r="AL318" s="105"/>
      <c r="AM318" s="105"/>
      <c r="AN318" s="105"/>
      <c r="AO318" s="105"/>
      <c r="AP318" s="106"/>
      <c r="AQ318" s="107"/>
      <c r="AR318" s="108"/>
      <c r="AS318" s="105"/>
      <c r="AT318" s="105"/>
      <c r="AU318" s="105"/>
      <c r="AV318" s="105"/>
      <c r="AW318" s="105"/>
      <c r="AX318" s="106"/>
      <c r="AY318" s="107"/>
      <c r="AZ318" s="108"/>
      <c r="BA318" s="105"/>
      <c r="BB318" s="105"/>
      <c r="BC318" s="105"/>
      <c r="BD318" s="106"/>
      <c r="BE318" s="107"/>
      <c r="BF318" s="108"/>
      <c r="BG318" s="105"/>
      <c r="BH318" s="109"/>
      <c r="BI318" s="105"/>
      <c r="BJ318" s="109"/>
      <c r="BK318" s="105"/>
      <c r="BL318" s="109"/>
      <c r="BM318" s="105"/>
      <c r="BN318" s="97"/>
      <c r="BO318" s="97"/>
      <c r="BP318" s="97"/>
    </row>
    <row r="319" spans="1:35" ht="12.75" outlineLevel="1">
      <c r="A319" s="1" t="s">
        <v>796</v>
      </c>
      <c r="B319" s="16" t="s">
        <v>797</v>
      </c>
      <c r="C319" s="1" t="s">
        <v>1282</v>
      </c>
      <c r="E319" s="5">
        <v>91366.231</v>
      </c>
      <c r="G319" s="5">
        <v>36821.912000000004</v>
      </c>
      <c r="I319" s="9">
        <f aca="true" t="shared" si="104" ref="I319:I349">+E319-G319</f>
        <v>54544.318999999996</v>
      </c>
      <c r="K319" s="21">
        <f aca="true" t="shared" si="105" ref="K319:K349">IF(G319&lt;0,IF(I319=0,0,IF(OR(G319=0,E319=0),"N.M.",IF(ABS(I319/G319)&gt;=10,"N.M.",I319/(-G319)))),IF(I319=0,0,IF(OR(G319=0,E319=0),"N.M.",IF(ABS(I319/G319)&gt;=10,"N.M.",I319/G319))))</f>
        <v>1.4813005636426482</v>
      </c>
      <c r="M319" s="9">
        <v>226014.52</v>
      </c>
      <c r="O319" s="9">
        <v>151911.893</v>
      </c>
      <c r="Q319" s="9">
        <f aca="true" t="shared" si="106" ref="Q319:Q349">(+M319-O319)</f>
        <v>74102.62699999998</v>
      </c>
      <c r="S319" s="21">
        <f aca="true" t="shared" si="107" ref="S319:S349">IF(O319&lt;0,IF(Q319=0,0,IF(OR(O319=0,M319=0),"N.M.",IF(ABS(Q319/O319)&gt;=10,"N.M.",Q319/(-O319)))),IF(Q319=0,0,IF(OR(O319=0,M319=0),"N.M.",IF(ABS(Q319/O319)&gt;=10,"N.M.",Q319/O319))))</f>
        <v>0.4878000368279261</v>
      </c>
      <c r="U319" s="9">
        <v>365812.823</v>
      </c>
      <c r="W319" s="9">
        <v>331000.528</v>
      </c>
      <c r="Y319" s="9">
        <f aca="true" t="shared" si="108" ref="Y319:Y349">(+U319-W319)</f>
        <v>34812.294999999984</v>
      </c>
      <c r="AA319" s="21">
        <f aca="true" t="shared" si="109" ref="AA319:AA349">IF(W319&lt;0,IF(Y319=0,0,IF(OR(W319=0,U319=0),"N.M.",IF(ABS(Y319/W319)&gt;=10,"N.M.",Y319/(-W319)))),IF(Y319=0,0,IF(OR(W319=0,U319=0),"N.M.",IF(ABS(Y319/W319)&gt;=10,"N.M.",Y319/W319))))</f>
        <v>0.10517292890843964</v>
      </c>
      <c r="AC319" s="9">
        <v>680416.145</v>
      </c>
      <c r="AE319" s="9">
        <v>773583.0079999999</v>
      </c>
      <c r="AG319" s="9">
        <f aca="true" t="shared" si="110" ref="AG319:AG349">(+AC319-AE319)</f>
        <v>-93166.8629999999</v>
      </c>
      <c r="AI319" s="21">
        <f aca="true" t="shared" si="111" ref="AI319:AI349">IF(AE319&lt;0,IF(AG319=0,0,IF(OR(AE319=0,AC319=0),"N.M.",IF(ABS(AG319/AE319)&gt;=10,"N.M.",AG319/(-AE319)))),IF(AG319=0,0,IF(OR(AE319=0,AC319=0),"N.M.",IF(ABS(AG319/AE319)&gt;=10,"N.M.",AG319/AE319))))</f>
        <v>-0.12043550858345625</v>
      </c>
    </row>
    <row r="320" spans="1:35" ht="12.75" outlineLevel="1">
      <c r="A320" s="1" t="s">
        <v>798</v>
      </c>
      <c r="B320" s="16" t="s">
        <v>799</v>
      </c>
      <c r="C320" s="1" t="s">
        <v>1283</v>
      </c>
      <c r="E320" s="5">
        <v>62094.559</v>
      </c>
      <c r="G320" s="5">
        <v>89839.891</v>
      </c>
      <c r="I320" s="9">
        <f t="shared" si="104"/>
        <v>-27745.332000000002</v>
      </c>
      <c r="K320" s="21">
        <f t="shared" si="105"/>
        <v>-0.30883087335891807</v>
      </c>
      <c r="M320" s="9">
        <v>226382.143</v>
      </c>
      <c r="O320" s="9">
        <v>188433.133</v>
      </c>
      <c r="Q320" s="9">
        <f t="shared" si="106"/>
        <v>37949.01000000001</v>
      </c>
      <c r="S320" s="21">
        <f t="shared" si="107"/>
        <v>0.20139244832276926</v>
      </c>
      <c r="U320" s="9">
        <v>418577.043</v>
      </c>
      <c r="W320" s="9">
        <v>279482.858</v>
      </c>
      <c r="Y320" s="9">
        <f t="shared" si="108"/>
        <v>139094.185</v>
      </c>
      <c r="AA320" s="21">
        <f t="shared" si="109"/>
        <v>0.4976841370356961</v>
      </c>
      <c r="AC320" s="9">
        <v>771229.5260000001</v>
      </c>
      <c r="AE320" s="9">
        <v>744590.835</v>
      </c>
      <c r="AG320" s="9">
        <f t="shared" si="110"/>
        <v>26638.691000000108</v>
      </c>
      <c r="AI320" s="21">
        <f t="shared" si="111"/>
        <v>0.035776281076572894</v>
      </c>
    </row>
    <row r="321" spans="1:35" ht="12.75" outlineLevel="1">
      <c r="A321" s="1" t="s">
        <v>800</v>
      </c>
      <c r="B321" s="16" t="s">
        <v>801</v>
      </c>
      <c r="C321" s="1" t="s">
        <v>1284</v>
      </c>
      <c r="E321" s="5">
        <v>1403873.006</v>
      </c>
      <c r="G321" s="5">
        <v>470987.516</v>
      </c>
      <c r="I321" s="9">
        <f t="shared" si="104"/>
        <v>932885.49</v>
      </c>
      <c r="K321" s="21">
        <f t="shared" si="105"/>
        <v>1.9807010978184822</v>
      </c>
      <c r="M321" s="9">
        <v>7015809.88</v>
      </c>
      <c r="O321" s="9">
        <v>4365359.419</v>
      </c>
      <c r="Q321" s="9">
        <f t="shared" si="106"/>
        <v>2650450.461</v>
      </c>
      <c r="S321" s="21">
        <f t="shared" si="107"/>
        <v>0.607155151867691</v>
      </c>
      <c r="U321" s="9">
        <v>9693185.052</v>
      </c>
      <c r="W321" s="9">
        <v>6531062.42</v>
      </c>
      <c r="Y321" s="9">
        <f t="shared" si="108"/>
        <v>3162122.6319999993</v>
      </c>
      <c r="AA321" s="21">
        <f t="shared" si="109"/>
        <v>0.4841666529348527</v>
      </c>
      <c r="AC321" s="9">
        <v>13229917.168</v>
      </c>
      <c r="AE321" s="9">
        <v>9870977.092</v>
      </c>
      <c r="AG321" s="9">
        <f t="shared" si="110"/>
        <v>3358940.0759999994</v>
      </c>
      <c r="AI321" s="21">
        <f t="shared" si="111"/>
        <v>0.3402844566139531</v>
      </c>
    </row>
    <row r="322" spans="1:35" ht="12.75" outlineLevel="1">
      <c r="A322" s="1" t="s">
        <v>802</v>
      </c>
      <c r="B322" s="16" t="s">
        <v>803</v>
      </c>
      <c r="C322" s="1" t="s">
        <v>1285</v>
      </c>
      <c r="E322" s="5">
        <v>1427132.748</v>
      </c>
      <c r="G322" s="5">
        <v>132247.751</v>
      </c>
      <c r="I322" s="9">
        <f t="shared" si="104"/>
        <v>1294884.997</v>
      </c>
      <c r="K322" s="21">
        <f t="shared" si="105"/>
        <v>9.791357412195238</v>
      </c>
      <c r="M322" s="9">
        <v>2857164.493</v>
      </c>
      <c r="O322" s="9">
        <v>945591.709</v>
      </c>
      <c r="Q322" s="9">
        <f t="shared" si="106"/>
        <v>1911572.7839999998</v>
      </c>
      <c r="S322" s="21">
        <f t="shared" si="107"/>
        <v>2.021562547350973</v>
      </c>
      <c r="U322" s="9">
        <v>3231096.731</v>
      </c>
      <c r="W322" s="9">
        <v>1296162.105</v>
      </c>
      <c r="Y322" s="9">
        <f t="shared" si="108"/>
        <v>1934934.6260000002</v>
      </c>
      <c r="AA322" s="21">
        <f t="shared" si="109"/>
        <v>1.4928183894097107</v>
      </c>
      <c r="AC322" s="9">
        <v>3955451.7010000004</v>
      </c>
      <c r="AE322" s="9">
        <v>2350677.826</v>
      </c>
      <c r="AG322" s="9">
        <f t="shared" si="110"/>
        <v>1604773.8750000005</v>
      </c>
      <c r="AI322" s="21">
        <f t="shared" si="111"/>
        <v>0.6826855884928914</v>
      </c>
    </row>
    <row r="323" spans="1:35" ht="12.75" outlineLevel="1">
      <c r="A323" s="1" t="s">
        <v>804</v>
      </c>
      <c r="B323" s="16" t="s">
        <v>805</v>
      </c>
      <c r="C323" s="1" t="s">
        <v>1286</v>
      </c>
      <c r="E323" s="5">
        <v>74310.05</v>
      </c>
      <c r="G323" s="5">
        <v>23918.606</v>
      </c>
      <c r="I323" s="9">
        <f t="shared" si="104"/>
        <v>50391.444</v>
      </c>
      <c r="K323" s="21">
        <f t="shared" si="105"/>
        <v>2.1067884976239837</v>
      </c>
      <c r="M323" s="9">
        <v>176491.264</v>
      </c>
      <c r="O323" s="9">
        <v>76236.96</v>
      </c>
      <c r="Q323" s="9">
        <f t="shared" si="106"/>
        <v>100254.30399999999</v>
      </c>
      <c r="S323" s="21">
        <f t="shared" si="107"/>
        <v>1.3150354368799593</v>
      </c>
      <c r="U323" s="9">
        <v>366046.35</v>
      </c>
      <c r="W323" s="9">
        <v>248819.774</v>
      </c>
      <c r="Y323" s="9">
        <f t="shared" si="108"/>
        <v>117226.57599999997</v>
      </c>
      <c r="AA323" s="21">
        <f t="shared" si="109"/>
        <v>0.4711304657000451</v>
      </c>
      <c r="AC323" s="9">
        <v>687221.801</v>
      </c>
      <c r="AE323" s="9">
        <v>531696.84</v>
      </c>
      <c r="AG323" s="9">
        <f t="shared" si="110"/>
        <v>155524.961</v>
      </c>
      <c r="AI323" s="21">
        <f t="shared" si="111"/>
        <v>0.2925068371668337</v>
      </c>
    </row>
    <row r="324" spans="1:35" ht="12.75" outlineLevel="1">
      <c r="A324" s="1" t="s">
        <v>806</v>
      </c>
      <c r="B324" s="16" t="s">
        <v>807</v>
      </c>
      <c r="C324" s="1" t="s">
        <v>1282</v>
      </c>
      <c r="E324" s="5">
        <v>11883.39</v>
      </c>
      <c r="G324" s="5">
        <v>9283.67</v>
      </c>
      <c r="I324" s="9">
        <f t="shared" si="104"/>
        <v>2599.7199999999993</v>
      </c>
      <c r="K324" s="21">
        <f t="shared" si="105"/>
        <v>0.28003149616477097</v>
      </c>
      <c r="M324" s="9">
        <v>41509.821</v>
      </c>
      <c r="O324" s="9">
        <v>31327.73</v>
      </c>
      <c r="Q324" s="9">
        <f t="shared" si="106"/>
        <v>10182.091000000004</v>
      </c>
      <c r="S324" s="21">
        <f t="shared" si="107"/>
        <v>0.3250184740483911</v>
      </c>
      <c r="U324" s="9">
        <v>87189.871</v>
      </c>
      <c r="W324" s="9">
        <v>64671.18</v>
      </c>
      <c r="Y324" s="9">
        <f t="shared" si="108"/>
        <v>22518.691</v>
      </c>
      <c r="AA324" s="21">
        <f t="shared" si="109"/>
        <v>0.3482028780053186</v>
      </c>
      <c r="AC324" s="9">
        <v>184225.557</v>
      </c>
      <c r="AE324" s="9">
        <v>109414.1</v>
      </c>
      <c r="AG324" s="9">
        <f t="shared" si="110"/>
        <v>74811.457</v>
      </c>
      <c r="AI324" s="21">
        <f t="shared" si="111"/>
        <v>0.683746034560445</v>
      </c>
    </row>
    <row r="325" spans="1:35" ht="12.75" outlineLevel="1">
      <c r="A325" s="1" t="s">
        <v>808</v>
      </c>
      <c r="B325" s="16" t="s">
        <v>809</v>
      </c>
      <c r="C325" s="1" t="s">
        <v>1283</v>
      </c>
      <c r="E325" s="5">
        <v>561.041</v>
      </c>
      <c r="G325" s="5">
        <v>1074.083</v>
      </c>
      <c r="I325" s="9">
        <f t="shared" si="104"/>
        <v>-513.042</v>
      </c>
      <c r="K325" s="21">
        <f t="shared" si="105"/>
        <v>-0.47765582361884507</v>
      </c>
      <c r="M325" s="9">
        <v>2656.3720000000003</v>
      </c>
      <c r="O325" s="9">
        <v>5844.715</v>
      </c>
      <c r="Q325" s="9">
        <f t="shared" si="106"/>
        <v>-3188.343</v>
      </c>
      <c r="S325" s="21">
        <f t="shared" si="107"/>
        <v>-0.5455087202712193</v>
      </c>
      <c r="U325" s="9">
        <v>14627.231</v>
      </c>
      <c r="W325" s="9">
        <v>17080.31</v>
      </c>
      <c r="Y325" s="9">
        <f t="shared" si="108"/>
        <v>-2453.0790000000015</v>
      </c>
      <c r="AA325" s="21">
        <f t="shared" si="109"/>
        <v>-0.14362028558029694</v>
      </c>
      <c r="AC325" s="9">
        <v>50954.398</v>
      </c>
      <c r="AE325" s="9">
        <v>23169.991</v>
      </c>
      <c r="AG325" s="9">
        <f t="shared" si="110"/>
        <v>27784.407</v>
      </c>
      <c r="AI325" s="21">
        <f t="shared" si="111"/>
        <v>1.1991548464563493</v>
      </c>
    </row>
    <row r="326" spans="1:35" ht="12.75" outlineLevel="1">
      <c r="A326" s="1" t="s">
        <v>810</v>
      </c>
      <c r="B326" s="16" t="s">
        <v>811</v>
      </c>
      <c r="C326" s="1" t="s">
        <v>1287</v>
      </c>
      <c r="E326" s="5">
        <v>3086.51</v>
      </c>
      <c r="G326" s="5">
        <v>561.62</v>
      </c>
      <c r="I326" s="9">
        <f t="shared" si="104"/>
        <v>2524.8900000000003</v>
      </c>
      <c r="K326" s="21">
        <f t="shared" si="105"/>
        <v>4.4957266479113995</v>
      </c>
      <c r="M326" s="9">
        <v>10085.97</v>
      </c>
      <c r="O326" s="9">
        <v>2754.33</v>
      </c>
      <c r="Q326" s="9">
        <f t="shared" si="106"/>
        <v>7331.639999999999</v>
      </c>
      <c r="S326" s="21">
        <f t="shared" si="107"/>
        <v>2.6618596900153575</v>
      </c>
      <c r="U326" s="9">
        <v>21312.73</v>
      </c>
      <c r="W326" s="9">
        <v>4832.99</v>
      </c>
      <c r="Y326" s="9">
        <f t="shared" si="108"/>
        <v>16479.739999999998</v>
      </c>
      <c r="AA326" s="21">
        <f t="shared" si="109"/>
        <v>3.4098435957864592</v>
      </c>
      <c r="AC326" s="9">
        <v>27101.85</v>
      </c>
      <c r="AE326" s="9">
        <v>41063.087</v>
      </c>
      <c r="AG326" s="9">
        <f t="shared" si="110"/>
        <v>-13961.237000000001</v>
      </c>
      <c r="AI326" s="21">
        <f t="shared" si="111"/>
        <v>-0.33999482308770407</v>
      </c>
    </row>
    <row r="327" spans="1:35" ht="12.75" outlineLevel="1">
      <c r="A327" s="1" t="s">
        <v>812</v>
      </c>
      <c r="B327" s="16" t="s">
        <v>813</v>
      </c>
      <c r="C327" s="1" t="s">
        <v>1288</v>
      </c>
      <c r="E327" s="5">
        <v>15420.27</v>
      </c>
      <c r="G327" s="5">
        <v>4224.89</v>
      </c>
      <c r="I327" s="9">
        <f t="shared" si="104"/>
        <v>11195.380000000001</v>
      </c>
      <c r="K327" s="21">
        <f t="shared" si="105"/>
        <v>2.649863073358123</v>
      </c>
      <c r="M327" s="9">
        <v>56897.18</v>
      </c>
      <c r="O327" s="9">
        <v>14796.15</v>
      </c>
      <c r="Q327" s="9">
        <f t="shared" si="106"/>
        <v>42101.03</v>
      </c>
      <c r="S327" s="21">
        <f t="shared" si="107"/>
        <v>2.8454043788417933</v>
      </c>
      <c r="U327" s="9">
        <v>120761.89</v>
      </c>
      <c r="W327" s="9">
        <v>33283.02</v>
      </c>
      <c r="Y327" s="9">
        <f t="shared" si="108"/>
        <v>87478.87</v>
      </c>
      <c r="AA327" s="21">
        <f t="shared" si="109"/>
        <v>2.628333306292518</v>
      </c>
      <c r="AC327" s="9">
        <v>184747.55</v>
      </c>
      <c r="AE327" s="9">
        <v>130866.56</v>
      </c>
      <c r="AG327" s="9">
        <f t="shared" si="110"/>
        <v>53880.98999999999</v>
      </c>
      <c r="AI327" s="21">
        <f t="shared" si="111"/>
        <v>0.411724660600844</v>
      </c>
    </row>
    <row r="328" spans="1:35" ht="12.75" outlineLevel="1">
      <c r="A328" s="1" t="s">
        <v>814</v>
      </c>
      <c r="B328" s="16" t="s">
        <v>815</v>
      </c>
      <c r="C328" s="1" t="s">
        <v>1289</v>
      </c>
      <c r="E328" s="5">
        <v>17913.39</v>
      </c>
      <c r="G328" s="5">
        <v>305.35</v>
      </c>
      <c r="I328" s="9">
        <f t="shared" si="104"/>
        <v>17608.04</v>
      </c>
      <c r="K328" s="21" t="str">
        <f t="shared" si="105"/>
        <v>N.M.</v>
      </c>
      <c r="M328" s="9">
        <v>55442.6</v>
      </c>
      <c r="O328" s="9">
        <v>1073.62</v>
      </c>
      <c r="Q328" s="9">
        <f t="shared" si="106"/>
        <v>54368.979999999996</v>
      </c>
      <c r="S328" s="21" t="str">
        <f t="shared" si="107"/>
        <v>N.M.</v>
      </c>
      <c r="U328" s="9">
        <v>117998.6</v>
      </c>
      <c r="W328" s="9">
        <v>2431.15</v>
      </c>
      <c r="Y328" s="9">
        <f t="shared" si="108"/>
        <v>115567.45000000001</v>
      </c>
      <c r="AA328" s="21" t="str">
        <f t="shared" si="109"/>
        <v>N.M.</v>
      </c>
      <c r="AC328" s="9">
        <v>120730.07</v>
      </c>
      <c r="AE328" s="9">
        <v>81197.654</v>
      </c>
      <c r="AG328" s="9">
        <f t="shared" si="110"/>
        <v>39532.41600000001</v>
      </c>
      <c r="AI328" s="21">
        <f t="shared" si="111"/>
        <v>0.4868664801571732</v>
      </c>
    </row>
    <row r="329" spans="1:35" ht="12.75" outlineLevel="1">
      <c r="A329" s="1" t="s">
        <v>816</v>
      </c>
      <c r="B329" s="16" t="s">
        <v>817</v>
      </c>
      <c r="C329" s="1" t="s">
        <v>1290</v>
      </c>
      <c r="E329" s="5">
        <v>100821.319</v>
      </c>
      <c r="G329" s="5">
        <v>44329.26</v>
      </c>
      <c r="I329" s="9">
        <f t="shared" si="104"/>
        <v>56492.059</v>
      </c>
      <c r="K329" s="21">
        <f t="shared" si="105"/>
        <v>1.2743740590300854</v>
      </c>
      <c r="M329" s="9">
        <v>246428.34</v>
      </c>
      <c r="O329" s="9">
        <v>128321.049</v>
      </c>
      <c r="Q329" s="9">
        <f t="shared" si="106"/>
        <v>118107.291</v>
      </c>
      <c r="S329" s="21">
        <f t="shared" si="107"/>
        <v>0.9204046562929827</v>
      </c>
      <c r="U329" s="9">
        <v>477259.134</v>
      </c>
      <c r="W329" s="9">
        <v>435417.304</v>
      </c>
      <c r="Y329" s="9">
        <f t="shared" si="108"/>
        <v>41841.830000000016</v>
      </c>
      <c r="AA329" s="21">
        <f t="shared" si="109"/>
        <v>0.09609592824083081</v>
      </c>
      <c r="AC329" s="9">
        <v>1025105.1710000001</v>
      </c>
      <c r="AE329" s="9">
        <v>854290.395</v>
      </c>
      <c r="AG329" s="9">
        <f t="shared" si="110"/>
        <v>170814.77600000007</v>
      </c>
      <c r="AI329" s="21">
        <f t="shared" si="111"/>
        <v>0.19994931114729445</v>
      </c>
    </row>
    <row r="330" spans="1:35" ht="12.75" outlineLevel="1">
      <c r="A330" s="1" t="s">
        <v>818</v>
      </c>
      <c r="B330" s="16" t="s">
        <v>819</v>
      </c>
      <c r="C330" s="1" t="s">
        <v>1291</v>
      </c>
      <c r="E330" s="5">
        <v>555903.696</v>
      </c>
      <c r="G330" s="5">
        <v>157513.775</v>
      </c>
      <c r="I330" s="9">
        <f t="shared" si="104"/>
        <v>398389.921</v>
      </c>
      <c r="K330" s="21">
        <f t="shared" si="105"/>
        <v>2.5292386078614393</v>
      </c>
      <c r="M330" s="9">
        <v>908231.119</v>
      </c>
      <c r="O330" s="9">
        <v>475965.294</v>
      </c>
      <c r="Q330" s="9">
        <f t="shared" si="106"/>
        <v>432265.82499999995</v>
      </c>
      <c r="S330" s="21">
        <f t="shared" si="107"/>
        <v>0.9081876986602304</v>
      </c>
      <c r="U330" s="9">
        <v>1452448.068</v>
      </c>
      <c r="W330" s="9">
        <v>1040955.884</v>
      </c>
      <c r="Y330" s="9">
        <f t="shared" si="108"/>
        <v>411492.184</v>
      </c>
      <c r="AA330" s="21">
        <f t="shared" si="109"/>
        <v>0.3953022316553811</v>
      </c>
      <c r="AC330" s="9">
        <v>3223854.427</v>
      </c>
      <c r="AE330" s="9">
        <v>3917595.78</v>
      </c>
      <c r="AG330" s="9">
        <f t="shared" si="110"/>
        <v>-693741.3529999997</v>
      </c>
      <c r="AI330" s="21">
        <f t="shared" si="111"/>
        <v>-0.1770834440198421</v>
      </c>
    </row>
    <row r="331" spans="1:35" ht="12.75" outlineLevel="1">
      <c r="A331" s="1" t="s">
        <v>820</v>
      </c>
      <c r="B331" s="16" t="s">
        <v>821</v>
      </c>
      <c r="C331" s="1" t="s">
        <v>1292</v>
      </c>
      <c r="E331" s="5">
        <v>0</v>
      </c>
      <c r="G331" s="5">
        <v>612.644</v>
      </c>
      <c r="I331" s="9">
        <f t="shared" si="104"/>
        <v>-612.644</v>
      </c>
      <c r="K331" s="21" t="str">
        <f t="shared" si="105"/>
        <v>N.M.</v>
      </c>
      <c r="M331" s="9">
        <v>0</v>
      </c>
      <c r="O331" s="9">
        <v>646.491</v>
      </c>
      <c r="Q331" s="9">
        <f t="shared" si="106"/>
        <v>-646.491</v>
      </c>
      <c r="S331" s="21" t="str">
        <f t="shared" si="107"/>
        <v>N.M.</v>
      </c>
      <c r="U331" s="9">
        <v>0</v>
      </c>
      <c r="W331" s="9">
        <v>646.491</v>
      </c>
      <c r="Y331" s="9">
        <f t="shared" si="108"/>
        <v>-646.491</v>
      </c>
      <c r="AA331" s="21" t="str">
        <f t="shared" si="109"/>
        <v>N.M.</v>
      </c>
      <c r="AC331" s="9">
        <v>332.962</v>
      </c>
      <c r="AE331" s="9">
        <v>646.491</v>
      </c>
      <c r="AG331" s="9">
        <f t="shared" si="110"/>
        <v>-313.529</v>
      </c>
      <c r="AI331" s="21">
        <f t="shared" si="111"/>
        <v>-0.484970401753466</v>
      </c>
    </row>
    <row r="332" spans="1:35" ht="12.75" outlineLevel="1">
      <c r="A332" s="1" t="s">
        <v>822</v>
      </c>
      <c r="B332" s="16" t="s">
        <v>823</v>
      </c>
      <c r="C332" s="1" t="s">
        <v>1293</v>
      </c>
      <c r="E332" s="5">
        <v>2723.271</v>
      </c>
      <c r="G332" s="5">
        <v>1.69</v>
      </c>
      <c r="I332" s="9">
        <f t="shared" si="104"/>
        <v>2721.581</v>
      </c>
      <c r="K332" s="21" t="str">
        <f t="shared" si="105"/>
        <v>N.M.</v>
      </c>
      <c r="M332" s="9">
        <v>2978.911</v>
      </c>
      <c r="O332" s="9">
        <v>639.1030000000001</v>
      </c>
      <c r="Q332" s="9">
        <f t="shared" si="106"/>
        <v>2339.808</v>
      </c>
      <c r="S332" s="21">
        <f t="shared" si="107"/>
        <v>3.6610812341672623</v>
      </c>
      <c r="U332" s="9">
        <v>3206.061</v>
      </c>
      <c r="W332" s="9">
        <v>5799.298000000001</v>
      </c>
      <c r="Y332" s="9">
        <f t="shared" si="108"/>
        <v>-2593.2370000000005</v>
      </c>
      <c r="AA332" s="21">
        <f t="shared" si="109"/>
        <v>-0.44716394984358454</v>
      </c>
      <c r="AC332" s="9">
        <v>3289.1710000000003</v>
      </c>
      <c r="AE332" s="9">
        <v>8324.634000000002</v>
      </c>
      <c r="AG332" s="9">
        <f t="shared" si="110"/>
        <v>-5035.463000000002</v>
      </c>
      <c r="AI332" s="21">
        <f t="shared" si="111"/>
        <v>-0.6048870136512909</v>
      </c>
    </row>
    <row r="333" spans="1:35" ht="12.75" outlineLevel="1">
      <c r="A333" s="1" t="s">
        <v>824</v>
      </c>
      <c r="B333" s="16" t="s">
        <v>825</v>
      </c>
      <c r="C333" s="1" t="s">
        <v>1282</v>
      </c>
      <c r="E333" s="5">
        <v>468.09</v>
      </c>
      <c r="G333" s="5">
        <v>363.637</v>
      </c>
      <c r="I333" s="9">
        <f t="shared" si="104"/>
        <v>104.45299999999997</v>
      </c>
      <c r="K333" s="21">
        <f t="shared" si="105"/>
        <v>0.28724524732081713</v>
      </c>
      <c r="M333" s="9">
        <v>1440.215</v>
      </c>
      <c r="O333" s="9">
        <v>3163.2940000000003</v>
      </c>
      <c r="Q333" s="9">
        <f t="shared" si="106"/>
        <v>-1723.0790000000004</v>
      </c>
      <c r="S333" s="21">
        <f t="shared" si="107"/>
        <v>-0.5447103557241282</v>
      </c>
      <c r="U333" s="9">
        <v>2866.04</v>
      </c>
      <c r="W333" s="9">
        <v>4998.131</v>
      </c>
      <c r="Y333" s="9">
        <f t="shared" si="108"/>
        <v>-2132.0910000000003</v>
      </c>
      <c r="AA333" s="21">
        <f t="shared" si="109"/>
        <v>-0.4265776547273371</v>
      </c>
      <c r="AC333" s="9">
        <v>6669.768</v>
      </c>
      <c r="AE333" s="9">
        <v>8549.529</v>
      </c>
      <c r="AG333" s="9">
        <f t="shared" si="110"/>
        <v>-1879.7610000000004</v>
      </c>
      <c r="AI333" s="21">
        <f t="shared" si="111"/>
        <v>-0.21986719970187835</v>
      </c>
    </row>
    <row r="334" spans="1:35" ht="12.75" outlineLevel="1">
      <c r="A334" s="1" t="s">
        <v>826</v>
      </c>
      <c r="B334" s="16" t="s">
        <v>827</v>
      </c>
      <c r="C334" s="1" t="s">
        <v>1283</v>
      </c>
      <c r="E334" s="5">
        <v>1903.1940000000002</v>
      </c>
      <c r="G334" s="5">
        <v>0</v>
      </c>
      <c r="I334" s="9">
        <f t="shared" si="104"/>
        <v>1903.1940000000002</v>
      </c>
      <c r="K334" s="21" t="str">
        <f t="shared" si="105"/>
        <v>N.M.</v>
      </c>
      <c r="M334" s="9">
        <v>4575.348</v>
      </c>
      <c r="O334" s="9">
        <v>56.82</v>
      </c>
      <c r="Q334" s="9">
        <f t="shared" si="106"/>
        <v>4518.528</v>
      </c>
      <c r="S334" s="21" t="str">
        <f t="shared" si="107"/>
        <v>N.M.</v>
      </c>
      <c r="U334" s="9">
        <v>11873.915</v>
      </c>
      <c r="W334" s="9">
        <v>3635.4350000000004</v>
      </c>
      <c r="Y334" s="9">
        <f t="shared" si="108"/>
        <v>8238.48</v>
      </c>
      <c r="AA334" s="21">
        <f t="shared" si="109"/>
        <v>2.2661607207940726</v>
      </c>
      <c r="AC334" s="9">
        <v>41424.169</v>
      </c>
      <c r="AE334" s="9">
        <v>21790.581000000002</v>
      </c>
      <c r="AG334" s="9">
        <f t="shared" si="110"/>
        <v>19633.588</v>
      </c>
      <c r="AI334" s="21">
        <f t="shared" si="111"/>
        <v>0.9010125980578488</v>
      </c>
    </row>
    <row r="335" spans="1:35" ht="12.75" outlineLevel="1">
      <c r="A335" s="1" t="s">
        <v>828</v>
      </c>
      <c r="B335" s="16" t="s">
        <v>829</v>
      </c>
      <c r="C335" s="1" t="s">
        <v>1290</v>
      </c>
      <c r="E335" s="5">
        <v>79040.826</v>
      </c>
      <c r="G335" s="5">
        <v>34991.741</v>
      </c>
      <c r="I335" s="9">
        <f t="shared" si="104"/>
        <v>44049.085</v>
      </c>
      <c r="K335" s="21">
        <f t="shared" si="105"/>
        <v>1.2588423365387849</v>
      </c>
      <c r="M335" s="9">
        <v>180171.947</v>
      </c>
      <c r="O335" s="9">
        <v>103340.04</v>
      </c>
      <c r="Q335" s="9">
        <f t="shared" si="106"/>
        <v>76831.90699999999</v>
      </c>
      <c r="S335" s="21">
        <f t="shared" si="107"/>
        <v>0.743486329209859</v>
      </c>
      <c r="U335" s="9">
        <v>447393.208</v>
      </c>
      <c r="W335" s="9">
        <v>291600.72</v>
      </c>
      <c r="Y335" s="9">
        <f t="shared" si="108"/>
        <v>155792.488</v>
      </c>
      <c r="AA335" s="21">
        <f t="shared" si="109"/>
        <v>0.5342664723187242</v>
      </c>
      <c r="AC335" s="9">
        <v>911306.209</v>
      </c>
      <c r="AE335" s="9">
        <v>731563.944</v>
      </c>
      <c r="AG335" s="9">
        <f t="shared" si="110"/>
        <v>179742.265</v>
      </c>
      <c r="AI335" s="21">
        <f t="shared" si="111"/>
        <v>0.24569590460844254</v>
      </c>
    </row>
    <row r="336" spans="1:35" ht="12.75" outlineLevel="1">
      <c r="A336" s="1" t="s">
        <v>830</v>
      </c>
      <c r="B336" s="16" t="s">
        <v>831</v>
      </c>
      <c r="C336" s="1" t="s">
        <v>1291</v>
      </c>
      <c r="E336" s="5">
        <v>1331649.428</v>
      </c>
      <c r="G336" s="5">
        <v>1346266.13</v>
      </c>
      <c r="I336" s="9">
        <f t="shared" si="104"/>
        <v>-14616.701999999816</v>
      </c>
      <c r="K336" s="21">
        <f t="shared" si="105"/>
        <v>-0.010857215876031745</v>
      </c>
      <c r="M336" s="9">
        <v>3738023.928</v>
      </c>
      <c r="O336" s="9">
        <v>3058382.365</v>
      </c>
      <c r="Q336" s="9">
        <f t="shared" si="106"/>
        <v>679641.5629999996</v>
      </c>
      <c r="S336" s="21">
        <f t="shared" si="107"/>
        <v>0.22222256143567568</v>
      </c>
      <c r="U336" s="9">
        <v>7894291.124</v>
      </c>
      <c r="W336" s="9">
        <v>6375974.764</v>
      </c>
      <c r="Y336" s="9">
        <f t="shared" si="108"/>
        <v>1518316.3599999994</v>
      </c>
      <c r="AA336" s="21">
        <f t="shared" si="109"/>
        <v>0.2381308609583448</v>
      </c>
      <c r="AC336" s="9">
        <v>15890399.269</v>
      </c>
      <c r="AE336" s="9">
        <v>14159342.363000002</v>
      </c>
      <c r="AG336" s="9">
        <f t="shared" si="110"/>
        <v>1731056.9059999976</v>
      </c>
      <c r="AI336" s="21">
        <f t="shared" si="111"/>
        <v>0.12225545944304937</v>
      </c>
    </row>
    <row r="337" spans="1:35" ht="12.75" outlineLevel="1">
      <c r="A337" s="1" t="s">
        <v>832</v>
      </c>
      <c r="B337" s="16" t="s">
        <v>833</v>
      </c>
      <c r="C337" s="1" t="s">
        <v>1294</v>
      </c>
      <c r="E337" s="5">
        <v>9495.803</v>
      </c>
      <c r="G337" s="5">
        <v>4767.626</v>
      </c>
      <c r="I337" s="9">
        <f t="shared" si="104"/>
        <v>4728.177</v>
      </c>
      <c r="K337" s="21">
        <f t="shared" si="105"/>
        <v>0.9917256512989902</v>
      </c>
      <c r="M337" s="9">
        <v>30514.29</v>
      </c>
      <c r="O337" s="9">
        <v>11500.595</v>
      </c>
      <c r="Q337" s="9">
        <f t="shared" si="106"/>
        <v>19013.695</v>
      </c>
      <c r="S337" s="21">
        <f t="shared" si="107"/>
        <v>1.6532792433782775</v>
      </c>
      <c r="U337" s="9">
        <v>65552.765</v>
      </c>
      <c r="W337" s="9">
        <v>27646.508</v>
      </c>
      <c r="Y337" s="9">
        <f t="shared" si="108"/>
        <v>37906.257</v>
      </c>
      <c r="AA337" s="21">
        <f t="shared" si="109"/>
        <v>1.3711046979242367</v>
      </c>
      <c r="AC337" s="9">
        <v>105795.301</v>
      </c>
      <c r="AE337" s="9">
        <v>63026.528000000006</v>
      </c>
      <c r="AG337" s="9">
        <f t="shared" si="110"/>
        <v>42768.773</v>
      </c>
      <c r="AI337" s="21">
        <f t="shared" si="111"/>
        <v>0.6785836751153419</v>
      </c>
    </row>
    <row r="338" spans="1:35" ht="12.75" outlineLevel="1">
      <c r="A338" s="1" t="s">
        <v>834</v>
      </c>
      <c r="B338" s="16" t="s">
        <v>835</v>
      </c>
      <c r="C338" s="1" t="s">
        <v>1292</v>
      </c>
      <c r="E338" s="5">
        <v>25824.111</v>
      </c>
      <c r="G338" s="5">
        <v>16765.598</v>
      </c>
      <c r="I338" s="9">
        <f t="shared" si="104"/>
        <v>9058.512999999999</v>
      </c>
      <c r="K338" s="21">
        <f t="shared" si="105"/>
        <v>0.5403036026510953</v>
      </c>
      <c r="M338" s="9">
        <v>54433.073</v>
      </c>
      <c r="O338" s="9">
        <v>68476.271</v>
      </c>
      <c r="Q338" s="9">
        <f t="shared" si="106"/>
        <v>-14043.197999999997</v>
      </c>
      <c r="S338" s="21">
        <f t="shared" si="107"/>
        <v>-0.20508123171602025</v>
      </c>
      <c r="U338" s="9">
        <v>134646.224</v>
      </c>
      <c r="W338" s="9">
        <v>130473.326</v>
      </c>
      <c r="Y338" s="9">
        <f t="shared" si="108"/>
        <v>4172.8979999999865</v>
      </c>
      <c r="AA338" s="21">
        <f t="shared" si="109"/>
        <v>0.03198276711363966</v>
      </c>
      <c r="AC338" s="9">
        <v>307480.392</v>
      </c>
      <c r="AE338" s="9">
        <v>266220.45900000003</v>
      </c>
      <c r="AG338" s="9">
        <f t="shared" si="110"/>
        <v>41259.93299999996</v>
      </c>
      <c r="AI338" s="21">
        <f t="shared" si="111"/>
        <v>0.15498408031818456</v>
      </c>
    </row>
    <row r="339" spans="1:35" ht="12.75" outlineLevel="1">
      <c r="A339" s="1" t="s">
        <v>836</v>
      </c>
      <c r="B339" s="16" t="s">
        <v>837</v>
      </c>
      <c r="C339" s="1" t="s">
        <v>1295</v>
      </c>
      <c r="E339" s="5">
        <v>83256.5</v>
      </c>
      <c r="G339" s="5">
        <v>73489.86</v>
      </c>
      <c r="I339" s="9">
        <f t="shared" si="104"/>
        <v>9766.64</v>
      </c>
      <c r="K339" s="21">
        <f t="shared" si="105"/>
        <v>0.13289779025296822</v>
      </c>
      <c r="M339" s="9">
        <v>199484.977</v>
      </c>
      <c r="O339" s="9">
        <v>198589.222</v>
      </c>
      <c r="Q339" s="9">
        <f t="shared" si="106"/>
        <v>895.7550000000047</v>
      </c>
      <c r="S339" s="21">
        <f t="shared" si="107"/>
        <v>0.004510592221364383</v>
      </c>
      <c r="U339" s="9">
        <v>337814.307</v>
      </c>
      <c r="W339" s="9">
        <v>430366.582</v>
      </c>
      <c r="Y339" s="9">
        <f t="shared" si="108"/>
        <v>-92552.27500000002</v>
      </c>
      <c r="AA339" s="21">
        <f t="shared" si="109"/>
        <v>-0.21505451136538298</v>
      </c>
      <c r="AC339" s="9">
        <v>679573.635</v>
      </c>
      <c r="AE339" s="9">
        <v>805823.309</v>
      </c>
      <c r="AG339" s="9">
        <f t="shared" si="110"/>
        <v>-126249.674</v>
      </c>
      <c r="AI339" s="21">
        <f t="shared" si="111"/>
        <v>-0.15667165815378517</v>
      </c>
    </row>
    <row r="340" spans="1:35" ht="12.75" outlineLevel="1">
      <c r="A340" s="1" t="s">
        <v>838</v>
      </c>
      <c r="B340" s="16" t="s">
        <v>839</v>
      </c>
      <c r="C340" s="1" t="s">
        <v>1296</v>
      </c>
      <c r="E340" s="5">
        <v>3485.25</v>
      </c>
      <c r="G340" s="5">
        <v>2031.479</v>
      </c>
      <c r="I340" s="9">
        <f t="shared" si="104"/>
        <v>1453.771</v>
      </c>
      <c r="K340" s="21">
        <f t="shared" si="105"/>
        <v>0.7156219680341268</v>
      </c>
      <c r="M340" s="9">
        <v>10190.003</v>
      </c>
      <c r="O340" s="9">
        <v>11089.567000000001</v>
      </c>
      <c r="Q340" s="9">
        <f t="shared" si="106"/>
        <v>-899.5640000000003</v>
      </c>
      <c r="S340" s="21">
        <f t="shared" si="107"/>
        <v>-0.08111804545659901</v>
      </c>
      <c r="U340" s="9">
        <v>23624.347</v>
      </c>
      <c r="W340" s="9">
        <v>31284.765</v>
      </c>
      <c r="Y340" s="9">
        <f t="shared" si="108"/>
        <v>-7660.417999999998</v>
      </c>
      <c r="AA340" s="21">
        <f t="shared" si="109"/>
        <v>-0.24486097306468493</v>
      </c>
      <c r="AC340" s="9">
        <v>57267.909</v>
      </c>
      <c r="AE340" s="9">
        <v>48640.094</v>
      </c>
      <c r="AG340" s="9">
        <f t="shared" si="110"/>
        <v>8627.815000000002</v>
      </c>
      <c r="AI340" s="21">
        <f t="shared" si="111"/>
        <v>0.17738072216718995</v>
      </c>
    </row>
    <row r="341" spans="1:35" ht="12.75" outlineLevel="1">
      <c r="A341" s="1" t="s">
        <v>840</v>
      </c>
      <c r="B341" s="16" t="s">
        <v>841</v>
      </c>
      <c r="C341" s="1" t="s">
        <v>1297</v>
      </c>
      <c r="E341" s="5">
        <v>11040.514</v>
      </c>
      <c r="G341" s="5">
        <v>10112.294</v>
      </c>
      <c r="I341" s="9">
        <f t="shared" si="104"/>
        <v>928.2199999999993</v>
      </c>
      <c r="K341" s="21">
        <f t="shared" si="105"/>
        <v>0.09179123945565659</v>
      </c>
      <c r="M341" s="9">
        <v>41419.722</v>
      </c>
      <c r="O341" s="9">
        <v>36499.114</v>
      </c>
      <c r="Q341" s="9">
        <f t="shared" si="106"/>
        <v>4920.608</v>
      </c>
      <c r="S341" s="21">
        <f t="shared" si="107"/>
        <v>0.13481445056447122</v>
      </c>
      <c r="U341" s="9">
        <v>92160.184</v>
      </c>
      <c r="W341" s="9">
        <v>77863.753</v>
      </c>
      <c r="Y341" s="9">
        <f t="shared" si="108"/>
        <v>14296.430999999997</v>
      </c>
      <c r="AA341" s="21">
        <f t="shared" si="109"/>
        <v>0.18360829589090058</v>
      </c>
      <c r="AC341" s="9">
        <v>146062.505</v>
      </c>
      <c r="AE341" s="9">
        <v>163729.151</v>
      </c>
      <c r="AG341" s="9">
        <f t="shared" si="110"/>
        <v>-17666.646000000008</v>
      </c>
      <c r="AI341" s="21">
        <f t="shared" si="111"/>
        <v>-0.10790165277287736</v>
      </c>
    </row>
    <row r="342" spans="1:35" ht="12.75" outlineLevel="1">
      <c r="A342" s="1" t="s">
        <v>842</v>
      </c>
      <c r="B342" s="16" t="s">
        <v>843</v>
      </c>
      <c r="C342" s="1" t="s">
        <v>1298</v>
      </c>
      <c r="E342" s="5">
        <v>60547.85</v>
      </c>
      <c r="G342" s="5">
        <v>43071.558</v>
      </c>
      <c r="I342" s="9">
        <f t="shared" si="104"/>
        <v>17476.292</v>
      </c>
      <c r="K342" s="21">
        <f t="shared" si="105"/>
        <v>0.40575017044890743</v>
      </c>
      <c r="M342" s="9">
        <v>164984.395</v>
      </c>
      <c r="O342" s="9">
        <v>91510.966</v>
      </c>
      <c r="Q342" s="9">
        <f t="shared" si="106"/>
        <v>73473.42899999999</v>
      </c>
      <c r="S342" s="21">
        <f t="shared" si="107"/>
        <v>0.8028920708803357</v>
      </c>
      <c r="U342" s="9">
        <v>418967.971</v>
      </c>
      <c r="W342" s="9">
        <v>141532.862</v>
      </c>
      <c r="Y342" s="9">
        <f t="shared" si="108"/>
        <v>277435.10900000005</v>
      </c>
      <c r="AA342" s="21">
        <f t="shared" si="109"/>
        <v>1.960216907081269</v>
      </c>
      <c r="AC342" s="9">
        <v>862796.1780000001</v>
      </c>
      <c r="AE342" s="9">
        <v>352218.507</v>
      </c>
      <c r="AG342" s="9">
        <f t="shared" si="110"/>
        <v>510577.6710000001</v>
      </c>
      <c r="AI342" s="21">
        <f t="shared" si="111"/>
        <v>1.4496048925674427</v>
      </c>
    </row>
    <row r="343" spans="1:35" ht="12.75" outlineLevel="1">
      <c r="A343" s="1" t="s">
        <v>844</v>
      </c>
      <c r="B343" s="16" t="s">
        <v>845</v>
      </c>
      <c r="C343" s="1" t="s">
        <v>1299</v>
      </c>
      <c r="E343" s="5">
        <v>317.65</v>
      </c>
      <c r="G343" s="5">
        <v>0</v>
      </c>
      <c r="I343" s="9">
        <f t="shared" si="104"/>
        <v>317.65</v>
      </c>
      <c r="K343" s="21" t="str">
        <f t="shared" si="105"/>
        <v>N.M.</v>
      </c>
      <c r="M343" s="9">
        <v>317.65</v>
      </c>
      <c r="O343" s="9">
        <v>0</v>
      </c>
      <c r="Q343" s="9">
        <f t="shared" si="106"/>
        <v>317.65</v>
      </c>
      <c r="S343" s="21" t="str">
        <f t="shared" si="107"/>
        <v>N.M.</v>
      </c>
      <c r="U343" s="9">
        <v>317.65</v>
      </c>
      <c r="W343" s="9">
        <v>53.11</v>
      </c>
      <c r="Y343" s="9">
        <f t="shared" si="108"/>
        <v>264.53999999999996</v>
      </c>
      <c r="AA343" s="21">
        <f t="shared" si="109"/>
        <v>4.980982865750329</v>
      </c>
      <c r="AC343" s="9">
        <v>317.65</v>
      </c>
      <c r="AE343" s="9">
        <v>1176.91</v>
      </c>
      <c r="AG343" s="9">
        <f t="shared" si="110"/>
        <v>-859.2600000000001</v>
      </c>
      <c r="AI343" s="21">
        <f t="shared" si="111"/>
        <v>-0.7300983082818567</v>
      </c>
    </row>
    <row r="344" spans="1:35" ht="12.75" outlineLevel="1">
      <c r="A344" s="1" t="s">
        <v>846</v>
      </c>
      <c r="B344" s="16" t="s">
        <v>847</v>
      </c>
      <c r="C344" s="1" t="s">
        <v>1300</v>
      </c>
      <c r="E344" s="5">
        <v>21412.124</v>
      </c>
      <c r="G344" s="5">
        <v>42395.266</v>
      </c>
      <c r="I344" s="9">
        <f t="shared" si="104"/>
        <v>-20983.142000000003</v>
      </c>
      <c r="K344" s="21">
        <f t="shared" si="105"/>
        <v>-0.49494068512272105</v>
      </c>
      <c r="M344" s="9">
        <v>48901.691</v>
      </c>
      <c r="O344" s="9">
        <v>78727.813</v>
      </c>
      <c r="Q344" s="9">
        <f t="shared" si="106"/>
        <v>-29826.121999999996</v>
      </c>
      <c r="S344" s="21">
        <f t="shared" si="107"/>
        <v>-0.3788511437501763</v>
      </c>
      <c r="U344" s="9">
        <v>137507.008</v>
      </c>
      <c r="W344" s="9">
        <v>147447.01</v>
      </c>
      <c r="Y344" s="9">
        <f t="shared" si="108"/>
        <v>-9940.002000000008</v>
      </c>
      <c r="AA344" s="21">
        <f t="shared" si="109"/>
        <v>-0.06741406285553031</v>
      </c>
      <c r="AC344" s="9">
        <v>384407.929</v>
      </c>
      <c r="AE344" s="9">
        <v>346782.237</v>
      </c>
      <c r="AG344" s="9">
        <f t="shared" si="110"/>
        <v>37625.69199999998</v>
      </c>
      <c r="AI344" s="21">
        <f t="shared" si="111"/>
        <v>0.10849947888190126</v>
      </c>
    </row>
    <row r="345" spans="1:35" ht="12.75" outlineLevel="1">
      <c r="A345" s="1" t="s">
        <v>848</v>
      </c>
      <c r="B345" s="16" t="s">
        <v>849</v>
      </c>
      <c r="C345" s="1" t="s">
        <v>1301</v>
      </c>
      <c r="E345" s="5">
        <v>12152.208</v>
      </c>
      <c r="G345" s="5">
        <v>9260.456</v>
      </c>
      <c r="I345" s="9">
        <f t="shared" si="104"/>
        <v>2891.7520000000004</v>
      </c>
      <c r="K345" s="21">
        <f t="shared" si="105"/>
        <v>0.31226885587491593</v>
      </c>
      <c r="M345" s="9">
        <v>25912.498</v>
      </c>
      <c r="O345" s="9">
        <v>18093.337</v>
      </c>
      <c r="Q345" s="9">
        <f t="shared" si="106"/>
        <v>7819.161</v>
      </c>
      <c r="S345" s="21">
        <f t="shared" si="107"/>
        <v>0.4321569315820515</v>
      </c>
      <c r="U345" s="9">
        <v>35394.22</v>
      </c>
      <c r="W345" s="9">
        <v>25612.921</v>
      </c>
      <c r="Y345" s="9">
        <f t="shared" si="108"/>
        <v>9781.299000000003</v>
      </c>
      <c r="AA345" s="21">
        <f t="shared" si="109"/>
        <v>0.3818892425428557</v>
      </c>
      <c r="AC345" s="9">
        <v>51251.557</v>
      </c>
      <c r="AE345" s="9">
        <v>44953.7</v>
      </c>
      <c r="AG345" s="9">
        <f t="shared" si="110"/>
        <v>6297.857000000004</v>
      </c>
      <c r="AI345" s="21">
        <f t="shared" si="111"/>
        <v>0.1400965215321543</v>
      </c>
    </row>
    <row r="346" spans="1:35" ht="12.75" outlineLevel="1">
      <c r="A346" s="1" t="s">
        <v>850</v>
      </c>
      <c r="B346" s="16" t="s">
        <v>851</v>
      </c>
      <c r="C346" s="1" t="s">
        <v>1302</v>
      </c>
      <c r="E346" s="5">
        <v>0</v>
      </c>
      <c r="G346" s="5">
        <v>0</v>
      </c>
      <c r="I346" s="9">
        <f t="shared" si="104"/>
        <v>0</v>
      </c>
      <c r="K346" s="21">
        <f t="shared" si="105"/>
        <v>0</v>
      </c>
      <c r="M346" s="9">
        <v>0</v>
      </c>
      <c r="O346" s="9">
        <v>0</v>
      </c>
      <c r="Q346" s="9">
        <f t="shared" si="106"/>
        <v>0</v>
      </c>
      <c r="S346" s="21">
        <f t="shared" si="107"/>
        <v>0</v>
      </c>
      <c r="U346" s="9">
        <v>3572.5</v>
      </c>
      <c r="W346" s="9">
        <v>0</v>
      </c>
      <c r="Y346" s="9">
        <f t="shared" si="108"/>
        <v>3572.5</v>
      </c>
      <c r="AA346" s="21" t="str">
        <f t="shared" si="109"/>
        <v>N.M.</v>
      </c>
      <c r="AC346" s="9">
        <v>3572.5</v>
      </c>
      <c r="AE346" s="9">
        <v>0</v>
      </c>
      <c r="AG346" s="9">
        <f t="shared" si="110"/>
        <v>3572.5</v>
      </c>
      <c r="AI346" s="21" t="str">
        <f t="shared" si="111"/>
        <v>N.M.</v>
      </c>
    </row>
    <row r="347" spans="1:35" ht="12.75" outlineLevel="1">
      <c r="A347" s="1" t="s">
        <v>852</v>
      </c>
      <c r="B347" s="16" t="s">
        <v>853</v>
      </c>
      <c r="C347" s="1" t="s">
        <v>1303</v>
      </c>
      <c r="E347" s="5">
        <v>9.22</v>
      </c>
      <c r="G347" s="5">
        <v>9.38</v>
      </c>
      <c r="I347" s="9">
        <f t="shared" si="104"/>
        <v>-0.16000000000000014</v>
      </c>
      <c r="K347" s="21">
        <f t="shared" si="105"/>
        <v>-0.01705756929637528</v>
      </c>
      <c r="M347" s="9">
        <v>21.35</v>
      </c>
      <c r="O347" s="9">
        <v>33.91</v>
      </c>
      <c r="Q347" s="9">
        <f t="shared" si="106"/>
        <v>-12.559999999999995</v>
      </c>
      <c r="S347" s="21">
        <f t="shared" si="107"/>
        <v>-0.37039221468593325</v>
      </c>
      <c r="U347" s="9">
        <v>49.07</v>
      </c>
      <c r="W347" s="9">
        <v>54.72</v>
      </c>
      <c r="Y347" s="9">
        <f t="shared" si="108"/>
        <v>-5.649999999999999</v>
      </c>
      <c r="AA347" s="21">
        <f t="shared" si="109"/>
        <v>-0.10325292397660817</v>
      </c>
      <c r="AC347" s="9">
        <v>298.91</v>
      </c>
      <c r="AE347" s="9">
        <v>108.09</v>
      </c>
      <c r="AG347" s="9">
        <f t="shared" si="110"/>
        <v>190.82000000000002</v>
      </c>
      <c r="AI347" s="21">
        <f t="shared" si="111"/>
        <v>1.7653807012674625</v>
      </c>
    </row>
    <row r="348" spans="1:35" ht="12.75" outlineLevel="1">
      <c r="A348" s="1" t="s">
        <v>854</v>
      </c>
      <c r="B348" s="16" t="s">
        <v>855</v>
      </c>
      <c r="C348" s="1" t="s">
        <v>1304</v>
      </c>
      <c r="E348" s="5">
        <v>114909.201</v>
      </c>
      <c r="G348" s="5">
        <v>102471.74</v>
      </c>
      <c r="I348" s="9">
        <f t="shared" si="104"/>
        <v>12437.460999999996</v>
      </c>
      <c r="K348" s="21">
        <f t="shared" si="105"/>
        <v>0.12137454677748222</v>
      </c>
      <c r="M348" s="9">
        <v>276433.498</v>
      </c>
      <c r="O348" s="9">
        <v>268836.289</v>
      </c>
      <c r="Q348" s="9">
        <f t="shared" si="106"/>
        <v>7597.209000000032</v>
      </c>
      <c r="S348" s="21">
        <f t="shared" si="107"/>
        <v>0.028259611186643153</v>
      </c>
      <c r="U348" s="9">
        <v>547181.022</v>
      </c>
      <c r="W348" s="9">
        <v>560801.697</v>
      </c>
      <c r="Y348" s="9">
        <f t="shared" si="108"/>
        <v>-13620.675000000047</v>
      </c>
      <c r="AA348" s="21">
        <f t="shared" si="109"/>
        <v>-0.02428786337998554</v>
      </c>
      <c r="AC348" s="9">
        <v>1245440.588</v>
      </c>
      <c r="AE348" s="9">
        <v>1085452.264</v>
      </c>
      <c r="AG348" s="9">
        <f t="shared" si="110"/>
        <v>159988.32400000002</v>
      </c>
      <c r="AI348" s="21">
        <f t="shared" si="111"/>
        <v>0.14739323810558658</v>
      </c>
    </row>
    <row r="349" spans="1:35" ht="12.75" outlineLevel="1">
      <c r="A349" s="1" t="s">
        <v>856</v>
      </c>
      <c r="B349" s="16" t="s">
        <v>857</v>
      </c>
      <c r="C349" s="1" t="s">
        <v>1305</v>
      </c>
      <c r="E349" s="5">
        <v>0</v>
      </c>
      <c r="G349" s="5">
        <v>0</v>
      </c>
      <c r="I349" s="9">
        <f t="shared" si="104"/>
        <v>0</v>
      </c>
      <c r="K349" s="21">
        <f t="shared" si="105"/>
        <v>0</v>
      </c>
      <c r="M349" s="9">
        <v>0</v>
      </c>
      <c r="O349" s="9">
        <v>57.94</v>
      </c>
      <c r="Q349" s="9">
        <f t="shared" si="106"/>
        <v>-57.94</v>
      </c>
      <c r="S349" s="21" t="str">
        <f t="shared" si="107"/>
        <v>N.M.</v>
      </c>
      <c r="U349" s="9">
        <v>0</v>
      </c>
      <c r="W349" s="9">
        <v>6501.27</v>
      </c>
      <c r="Y349" s="9">
        <f t="shared" si="108"/>
        <v>-6501.27</v>
      </c>
      <c r="AA349" s="21" t="str">
        <f t="shared" si="109"/>
        <v>N.M.</v>
      </c>
      <c r="AC349" s="9">
        <v>17040.053</v>
      </c>
      <c r="AE349" s="9">
        <v>6501.27</v>
      </c>
      <c r="AG349" s="9">
        <f t="shared" si="110"/>
        <v>10538.783</v>
      </c>
      <c r="AI349" s="21">
        <f t="shared" si="111"/>
        <v>1.6210345055658355</v>
      </c>
    </row>
    <row r="350" spans="1:68" s="90" customFormat="1" ht="12.75">
      <c r="A350" s="90" t="s">
        <v>34</v>
      </c>
      <c r="B350" s="91"/>
      <c r="C350" s="77" t="s">
        <v>1306</v>
      </c>
      <c r="D350" s="105"/>
      <c r="E350" s="105">
        <v>5522601.45</v>
      </c>
      <c r="F350" s="105"/>
      <c r="G350" s="105">
        <v>2657719.4230000004</v>
      </c>
      <c r="H350" s="105"/>
      <c r="I350" s="9">
        <f>+E350-G350</f>
        <v>2864882.027</v>
      </c>
      <c r="J350" s="37" t="str">
        <f>IF((+E350-G350)=(I350),"  ",$AO$515)</f>
        <v>  </v>
      </c>
      <c r="K350" s="38">
        <f>IF(G350&lt;0,IF(I350=0,0,IF(OR(G350=0,E350=0),"N.M.",IF(ABS(I350/G350)&gt;=10,"N.M.",I350/(-G350)))),IF(I350=0,0,IF(OR(G350=0,E350=0),"N.M.",IF(ABS(I350/G350)&gt;=10,"N.M.",I350/G350))))</f>
        <v>1.0779475072527245</v>
      </c>
      <c r="L350" s="39"/>
      <c r="M350" s="5">
        <v>16602917.197999997</v>
      </c>
      <c r="N350" s="9"/>
      <c r="O350" s="5">
        <v>10337259.138999999</v>
      </c>
      <c r="P350" s="9"/>
      <c r="Q350" s="9">
        <f>(+M350-O350)</f>
        <v>6265658.0589999985</v>
      </c>
      <c r="R350" s="37" t="str">
        <f>IF((+M350-O350)=(Q350),"  ",$AO$515)</f>
        <v>  </v>
      </c>
      <c r="S350" s="38">
        <f>IF(O350&lt;0,IF(Q350=0,0,IF(OR(O350=0,M350=0),"N.M.",IF(ABS(Q350/O350)&gt;=10,"N.M.",Q350/(-O350)))),IF(Q350=0,0,IF(OR(O350=0,M350=0),"N.M.",IF(ABS(Q350/O350)&gt;=10,"N.M.",Q350/O350))))</f>
        <v>0.606123729196376</v>
      </c>
      <c r="T350" s="39"/>
      <c r="U350" s="9">
        <v>26522733.139</v>
      </c>
      <c r="V350" s="9"/>
      <c r="W350" s="9">
        <v>18547492.886000004</v>
      </c>
      <c r="X350" s="9"/>
      <c r="Y350" s="9">
        <f>(+U350-W350)</f>
        <v>7975240.252999995</v>
      </c>
      <c r="Z350" s="37" t="str">
        <f>IF((+U350-W350)=(Y350),"  ",$AO$515)</f>
        <v>  </v>
      </c>
      <c r="AA350" s="38">
        <f>IF(W350&lt;0,IF(Y350=0,0,IF(OR(W350=0,U350=0),"N.M.",IF(ABS(Y350/W350)&gt;=10,"N.M.",Y350/(-W350)))),IF(Y350=0,0,IF(OR(W350=0,U350=0),"N.M.",IF(ABS(Y350/W350)&gt;=10,"N.M.",Y350/W350))))</f>
        <v>0.42999020417578143</v>
      </c>
      <c r="AB350" s="39"/>
      <c r="AC350" s="9">
        <v>44855682.01899999</v>
      </c>
      <c r="AD350" s="9"/>
      <c r="AE350" s="9">
        <v>37543973.228999995</v>
      </c>
      <c r="AF350" s="9"/>
      <c r="AG350" s="9">
        <f>(+AC350-AE350)</f>
        <v>7311708.789999992</v>
      </c>
      <c r="AH350" s="37" t="str">
        <f>IF((+AC350-AE350)=(AG350),"  ",$AO$515)</f>
        <v>  </v>
      </c>
      <c r="AI350" s="38">
        <f>IF(AE350&lt;0,IF(AG350=0,0,IF(OR(AE350=0,AC350=0),"N.M.",IF(ABS(AG350/AE350)&gt;=10,"N.M.",AG350/(-AE350)))),IF(AG350=0,0,IF(OR(AE350=0,AC350=0),"N.M.",IF(ABS(AG350/AE350)&gt;=10,"N.M.",AG350/AE350))))</f>
        <v>0.19475053280594787</v>
      </c>
      <c r="AJ350" s="105"/>
      <c r="AK350" s="105"/>
      <c r="AL350" s="105"/>
      <c r="AM350" s="105"/>
      <c r="AN350" s="105"/>
      <c r="AO350" s="105"/>
      <c r="AP350" s="106"/>
      <c r="AQ350" s="107"/>
      <c r="AR350" s="108"/>
      <c r="AS350" s="105"/>
      <c r="AT350" s="105"/>
      <c r="AU350" s="105"/>
      <c r="AV350" s="105"/>
      <c r="AW350" s="105"/>
      <c r="AX350" s="106"/>
      <c r="AY350" s="107"/>
      <c r="AZ350" s="108"/>
      <c r="BA350" s="105"/>
      <c r="BB350" s="105"/>
      <c r="BC350" s="105"/>
      <c r="BD350" s="106"/>
      <c r="BE350" s="107"/>
      <c r="BF350" s="108"/>
      <c r="BG350" s="105"/>
      <c r="BH350" s="109"/>
      <c r="BI350" s="105"/>
      <c r="BJ350" s="109"/>
      <c r="BK350" s="105"/>
      <c r="BL350" s="109"/>
      <c r="BM350" s="105"/>
      <c r="BN350" s="97"/>
      <c r="BO350" s="97"/>
      <c r="BP350" s="97"/>
    </row>
    <row r="351" spans="1:68" s="17" customFormat="1" ht="12.75">
      <c r="A351" s="17" t="s">
        <v>35</v>
      </c>
      <c r="B351" s="98"/>
      <c r="C351" s="17" t="s">
        <v>36</v>
      </c>
      <c r="D351" s="18"/>
      <c r="E351" s="18">
        <v>38908525.81099999</v>
      </c>
      <c r="F351" s="18"/>
      <c r="G351" s="18">
        <v>42526124.826999985</v>
      </c>
      <c r="H351" s="18"/>
      <c r="I351" s="18">
        <f>+E351-G351</f>
        <v>-3617599.015999995</v>
      </c>
      <c r="J351" s="37" t="str">
        <f>IF((+E351-G351)=(I351),"  ",$AO$515)</f>
        <v>  </v>
      </c>
      <c r="K351" s="40">
        <f>IF(G351&lt;0,IF(I351=0,0,IF(OR(G351=0,E351=0),"N.M.",IF(ABS(I351/G351)&gt;=10,"N.M.",I351/(-G351)))),IF(I351=0,0,IF(OR(G351=0,E351=0),"N.M.",IF(ABS(I351/G351)&gt;=10,"N.M.",I351/G351))))</f>
        <v>-0.08506768558660602</v>
      </c>
      <c r="L351" s="39"/>
      <c r="M351" s="8">
        <v>119008649.21699995</v>
      </c>
      <c r="N351" s="18"/>
      <c r="O351" s="8">
        <v>114148429.04400006</v>
      </c>
      <c r="P351" s="18"/>
      <c r="Q351" s="18">
        <f>(+M351-O351)</f>
        <v>4860220.172999889</v>
      </c>
      <c r="R351" s="37" t="str">
        <f>IF((+M351-O351)=(Q351),"  ",$AO$515)</f>
        <v>  </v>
      </c>
      <c r="S351" s="40">
        <f>IF(O351&lt;0,IF(Q351=0,0,IF(OR(O351=0,M351=0),"N.M.",IF(ABS(Q351/O351)&gt;=10,"N.M.",Q351/(-O351)))),IF(Q351=0,0,IF(OR(O351=0,M351=0),"N.M.",IF(ABS(Q351/O351)&gt;=10,"N.M.",Q351/O351))))</f>
        <v>0.04257807324817804</v>
      </c>
      <c r="T351" s="39"/>
      <c r="U351" s="18">
        <v>258760899.22199988</v>
      </c>
      <c r="V351" s="18"/>
      <c r="W351" s="18">
        <v>224624730.337</v>
      </c>
      <c r="X351" s="18"/>
      <c r="Y351" s="18">
        <f>(+U351-W351)</f>
        <v>34136168.88499987</v>
      </c>
      <c r="Z351" s="37" t="str">
        <f>IF((+U351-W351)=(Y351),"  ",$AO$515)</f>
        <v>  </v>
      </c>
      <c r="AA351" s="40">
        <f>IF(W351&lt;0,IF(Y351=0,0,IF(OR(W351=0,U351=0),"N.M.",IF(ABS(Y351/W351)&gt;=10,"N.M.",Y351/(-W351)))),IF(Y351=0,0,IF(OR(W351=0,U351=0),"N.M.",IF(ABS(Y351/W351)&gt;=10,"N.M.",Y351/W351))))</f>
        <v>0.15196977124373642</v>
      </c>
      <c r="AB351" s="39"/>
      <c r="AC351" s="18">
        <v>507366056.5460001</v>
      </c>
      <c r="AD351" s="18"/>
      <c r="AE351" s="18">
        <v>453495856.2989998</v>
      </c>
      <c r="AF351" s="18"/>
      <c r="AG351" s="18">
        <f>(+AC351-AE351)</f>
        <v>53870200.24700034</v>
      </c>
      <c r="AH351" s="37" t="str">
        <f>IF((+AC351-AE351)=(AG351),"  ",$AO$515)</f>
        <v>  </v>
      </c>
      <c r="AI351" s="40">
        <f>IF(AE351&lt;0,IF(AG351=0,0,IF(OR(AE351=0,AC351=0),"N.M.",IF(ABS(AG351/AE351)&gt;=10,"N.M.",AG351/(-AE351)))),IF(AG351=0,0,IF(OR(AE351=0,AC351=0),"N.M.",IF(ABS(AG351/AE351)&gt;=10,"N.M.",AG351/AE351))))</f>
        <v>0.11878873753475386</v>
      </c>
      <c r="AJ351" s="18"/>
      <c r="AK351" s="18"/>
      <c r="AL351" s="18"/>
      <c r="AM351" s="18"/>
      <c r="AN351" s="18"/>
      <c r="AO351" s="18"/>
      <c r="AP351" s="85"/>
      <c r="AQ351" s="117"/>
      <c r="AR351" s="39"/>
      <c r="AS351" s="18"/>
      <c r="AT351" s="18"/>
      <c r="AU351" s="18"/>
      <c r="AV351" s="18"/>
      <c r="AW351" s="18"/>
      <c r="AX351" s="85"/>
      <c r="AY351" s="117"/>
      <c r="AZ351" s="39"/>
      <c r="BA351" s="18"/>
      <c r="BB351" s="18"/>
      <c r="BC351" s="18"/>
      <c r="BD351" s="85"/>
      <c r="BE351" s="117"/>
      <c r="BF351" s="39"/>
      <c r="BG351" s="18"/>
      <c r="BH351" s="104"/>
      <c r="BI351" s="18"/>
      <c r="BJ351" s="104"/>
      <c r="BK351" s="18"/>
      <c r="BL351" s="104"/>
      <c r="BM351" s="18"/>
      <c r="BN351" s="104"/>
      <c r="BO351" s="104"/>
      <c r="BP351" s="104"/>
    </row>
    <row r="352" spans="1:35" ht="12.75" outlineLevel="1">
      <c r="A352" s="1" t="s">
        <v>858</v>
      </c>
      <c r="B352" s="16" t="s">
        <v>859</v>
      </c>
      <c r="C352" s="1" t="s">
        <v>1307</v>
      </c>
      <c r="E352" s="5">
        <v>3607931.07</v>
      </c>
      <c r="G352" s="5">
        <v>3114195.31</v>
      </c>
      <c r="I352" s="9">
        <f aca="true" t="shared" si="112" ref="I352:I358">+E352-G352</f>
        <v>493735.7599999998</v>
      </c>
      <c r="K352" s="21">
        <f aca="true" t="shared" si="113" ref="K352:K358">IF(G352&lt;0,IF(I352=0,0,IF(OR(G352=0,E352=0),"N.M.",IF(ABS(I352/G352)&gt;=10,"N.M.",I352/(-G352)))),IF(I352=0,0,IF(OR(G352=0,E352=0),"N.M.",IF(ABS(I352/G352)&gt;=10,"N.M.",I352/G352))))</f>
        <v>0.15854360785097957</v>
      </c>
      <c r="M352" s="9">
        <v>12153480.81</v>
      </c>
      <c r="O352" s="9">
        <v>9212835.49</v>
      </c>
      <c r="Q352" s="9">
        <f aca="true" t="shared" si="114" ref="Q352:Q358">(+M352-O352)</f>
        <v>2940645.3200000003</v>
      </c>
      <c r="S352" s="21">
        <f aca="true" t="shared" si="115" ref="S352:S358">IF(O352&lt;0,IF(Q352=0,0,IF(OR(O352=0,M352=0),"N.M.",IF(ABS(Q352/O352)&gt;=10,"N.M.",Q352/(-O352)))),IF(Q352=0,0,IF(OR(O352=0,M352=0),"N.M.",IF(ABS(Q352/O352)&gt;=10,"N.M.",Q352/O352))))</f>
        <v>0.31919003907015386</v>
      </c>
      <c r="U352" s="9">
        <v>21551727.57</v>
      </c>
      <c r="W352" s="9">
        <v>18318846.34</v>
      </c>
      <c r="Y352" s="9">
        <f aca="true" t="shared" si="116" ref="Y352:Y358">(+U352-W352)</f>
        <v>3232881.2300000004</v>
      </c>
      <c r="AA352" s="21">
        <f aca="true" t="shared" si="117" ref="AA352:AA358">IF(W352&lt;0,IF(Y352=0,0,IF(OR(W352=0,U352=0),"N.M.",IF(ABS(Y352/W352)&gt;=10,"N.M.",Y352/(-W352)))),IF(Y352=0,0,IF(OR(W352=0,U352=0),"N.M.",IF(ABS(Y352/W352)&gt;=10,"N.M.",Y352/W352))))</f>
        <v>0.1764784293725344</v>
      </c>
      <c r="AC352" s="9">
        <v>40219957.25</v>
      </c>
      <c r="AE352" s="9">
        <v>36297132.68</v>
      </c>
      <c r="AG352" s="9">
        <f aca="true" t="shared" si="118" ref="AG352:AG358">(+AC352-AE352)</f>
        <v>3922824.5700000003</v>
      </c>
      <c r="AI352" s="21">
        <f aca="true" t="shared" si="119" ref="AI352:AI358">IF(AE352&lt;0,IF(AG352=0,0,IF(OR(AE352=0,AC352=0),"N.M.",IF(ABS(AG352/AE352)&gt;=10,"N.M.",AG352/(-AE352)))),IF(AG352=0,0,IF(OR(AE352=0,AC352=0),"N.M.",IF(ABS(AG352/AE352)&gt;=10,"N.M.",AG352/AE352))))</f>
        <v>0.10807532938163754</v>
      </c>
    </row>
    <row r="353" spans="1:35" ht="12.75" outlineLevel="1">
      <c r="A353" s="1" t="s">
        <v>860</v>
      </c>
      <c r="B353" s="16" t="s">
        <v>861</v>
      </c>
      <c r="C353" s="1" t="s">
        <v>1308</v>
      </c>
      <c r="E353" s="5">
        <v>0</v>
      </c>
      <c r="G353" s="5">
        <v>0</v>
      </c>
      <c r="I353" s="9">
        <f t="shared" si="112"/>
        <v>0</v>
      </c>
      <c r="K353" s="21">
        <f t="shared" si="113"/>
        <v>0</v>
      </c>
      <c r="M353" s="9">
        <v>0</v>
      </c>
      <c r="O353" s="9">
        <v>0</v>
      </c>
      <c r="Q353" s="9">
        <f t="shared" si="114"/>
        <v>0</v>
      </c>
      <c r="S353" s="21">
        <f t="shared" si="115"/>
        <v>0</v>
      </c>
      <c r="U353" s="9">
        <v>0</v>
      </c>
      <c r="W353" s="9">
        <v>0</v>
      </c>
      <c r="Y353" s="9">
        <f t="shared" si="116"/>
        <v>0</v>
      </c>
      <c r="AA353" s="21">
        <f t="shared" si="117"/>
        <v>0</v>
      </c>
      <c r="AC353" s="9">
        <v>0</v>
      </c>
      <c r="AE353" s="9">
        <v>5504.76</v>
      </c>
      <c r="AG353" s="9">
        <f t="shared" si="118"/>
        <v>-5504.76</v>
      </c>
      <c r="AI353" s="21" t="str">
        <f t="shared" si="119"/>
        <v>N.M.</v>
      </c>
    </row>
    <row r="354" spans="1:35" ht="12.75" outlineLevel="1">
      <c r="A354" s="1" t="s">
        <v>862</v>
      </c>
      <c r="B354" s="16" t="s">
        <v>863</v>
      </c>
      <c r="C354" s="1" t="s">
        <v>1309</v>
      </c>
      <c r="E354" s="5">
        <v>0</v>
      </c>
      <c r="G354" s="5">
        <v>460525.22</v>
      </c>
      <c r="I354" s="9">
        <f t="shared" si="112"/>
        <v>-460525.22</v>
      </c>
      <c r="K354" s="21" t="str">
        <f t="shared" si="113"/>
        <v>N.M.</v>
      </c>
      <c r="M354" s="9">
        <v>-1352040.5</v>
      </c>
      <c r="O354" s="9">
        <v>1356815.93</v>
      </c>
      <c r="Q354" s="9">
        <f t="shared" si="114"/>
        <v>-2708856.4299999997</v>
      </c>
      <c r="S354" s="21">
        <f t="shared" si="115"/>
        <v>-1.9964804142592871</v>
      </c>
      <c r="U354" s="9">
        <v>0</v>
      </c>
      <c r="W354" s="9">
        <v>2698340.18</v>
      </c>
      <c r="Y354" s="9">
        <f t="shared" si="116"/>
        <v>-2698340.18</v>
      </c>
      <c r="AA354" s="21" t="str">
        <f t="shared" si="117"/>
        <v>N.M.</v>
      </c>
      <c r="AC354" s="9">
        <v>2699311.91</v>
      </c>
      <c r="AE354" s="9">
        <v>5366105.19</v>
      </c>
      <c r="AG354" s="9">
        <f t="shared" si="118"/>
        <v>-2666793.2800000003</v>
      </c>
      <c r="AI354" s="21">
        <f t="shared" si="119"/>
        <v>-0.49696999696720445</v>
      </c>
    </row>
    <row r="355" spans="1:35" ht="12.75" outlineLevel="1">
      <c r="A355" s="1" t="s">
        <v>864</v>
      </c>
      <c r="B355" s="16" t="s">
        <v>865</v>
      </c>
      <c r="C355" s="1" t="s">
        <v>1310</v>
      </c>
      <c r="E355" s="5">
        <v>306253.89</v>
      </c>
      <c r="G355" s="5">
        <v>301320.78</v>
      </c>
      <c r="I355" s="9">
        <f t="shared" si="112"/>
        <v>4933.109999999986</v>
      </c>
      <c r="K355" s="21">
        <f t="shared" si="113"/>
        <v>0.016371622295680986</v>
      </c>
      <c r="M355" s="9">
        <v>924506.83</v>
      </c>
      <c r="O355" s="9">
        <v>945159.72</v>
      </c>
      <c r="Q355" s="9">
        <f t="shared" si="114"/>
        <v>-20652.890000000014</v>
      </c>
      <c r="S355" s="21">
        <f t="shared" si="115"/>
        <v>-0.021851216850417635</v>
      </c>
      <c r="U355" s="9">
        <v>1916443.79</v>
      </c>
      <c r="W355" s="9">
        <v>2078375.54</v>
      </c>
      <c r="Y355" s="9">
        <f t="shared" si="116"/>
        <v>-161931.75</v>
      </c>
      <c r="AA355" s="21">
        <f t="shared" si="117"/>
        <v>-0.07791265191660214</v>
      </c>
      <c r="AC355" s="9">
        <v>3785839.96</v>
      </c>
      <c r="AE355" s="9">
        <v>4312316.81</v>
      </c>
      <c r="AG355" s="9">
        <f t="shared" si="118"/>
        <v>-526476.8499999996</v>
      </c>
      <c r="AI355" s="21">
        <f t="shared" si="119"/>
        <v>-0.12208677451042835</v>
      </c>
    </row>
    <row r="356" spans="1:35" ht="12.75" outlineLevel="1">
      <c r="A356" s="1" t="s">
        <v>866</v>
      </c>
      <c r="B356" s="16" t="s">
        <v>867</v>
      </c>
      <c r="C356" s="1" t="s">
        <v>1311</v>
      </c>
      <c r="E356" s="5">
        <v>3218</v>
      </c>
      <c r="G356" s="5">
        <v>3218</v>
      </c>
      <c r="I356" s="9">
        <f t="shared" si="112"/>
        <v>0</v>
      </c>
      <c r="K356" s="21">
        <f t="shared" si="113"/>
        <v>0</v>
      </c>
      <c r="M356" s="9">
        <v>9654</v>
      </c>
      <c r="O356" s="9">
        <v>9654</v>
      </c>
      <c r="Q356" s="9">
        <f t="shared" si="114"/>
        <v>0</v>
      </c>
      <c r="S356" s="21">
        <f t="shared" si="115"/>
        <v>0</v>
      </c>
      <c r="U356" s="9">
        <v>19308</v>
      </c>
      <c r="W356" s="9">
        <v>19308</v>
      </c>
      <c r="Y356" s="9">
        <f t="shared" si="116"/>
        <v>0</v>
      </c>
      <c r="AA356" s="21">
        <f t="shared" si="117"/>
        <v>0</v>
      </c>
      <c r="AC356" s="9">
        <v>38616</v>
      </c>
      <c r="AE356" s="9">
        <v>38616</v>
      </c>
      <c r="AG356" s="9">
        <f t="shared" si="118"/>
        <v>0</v>
      </c>
      <c r="AI356" s="21">
        <f t="shared" si="119"/>
        <v>0</v>
      </c>
    </row>
    <row r="357" spans="1:35" ht="12.75" outlineLevel="1">
      <c r="A357" s="1" t="s">
        <v>868</v>
      </c>
      <c r="B357" s="16" t="s">
        <v>869</v>
      </c>
      <c r="C357" s="1" t="s">
        <v>1312</v>
      </c>
      <c r="E357" s="5">
        <v>68532.47</v>
      </c>
      <c r="G357" s="5">
        <v>68529.47</v>
      </c>
      <c r="I357" s="9">
        <f t="shared" si="112"/>
        <v>3</v>
      </c>
      <c r="K357" s="21">
        <f t="shared" si="113"/>
        <v>4.377678683346012E-05</v>
      </c>
      <c r="M357" s="9">
        <v>205597.41</v>
      </c>
      <c r="O357" s="9">
        <v>205588.41</v>
      </c>
      <c r="Q357" s="9">
        <f t="shared" si="114"/>
        <v>9</v>
      </c>
      <c r="S357" s="21">
        <f t="shared" si="115"/>
        <v>4.377678683346012E-05</v>
      </c>
      <c r="U357" s="9">
        <v>411194.82</v>
      </c>
      <c r="W357" s="9">
        <v>411176.82</v>
      </c>
      <c r="Y357" s="9">
        <f t="shared" si="116"/>
        <v>18</v>
      </c>
      <c r="AA357" s="21">
        <f t="shared" si="117"/>
        <v>4.377678683346012E-05</v>
      </c>
      <c r="AC357" s="9">
        <v>822386.64</v>
      </c>
      <c r="AE357" s="9">
        <v>822060.53</v>
      </c>
      <c r="AG357" s="9">
        <f t="shared" si="118"/>
        <v>326.10999999998603</v>
      </c>
      <c r="AI357" s="21">
        <f t="shared" si="119"/>
        <v>0.0003966982820595778</v>
      </c>
    </row>
    <row r="358" spans="1:35" ht="12.75" outlineLevel="1">
      <c r="A358" s="1" t="s">
        <v>870</v>
      </c>
      <c r="B358" s="16" t="s">
        <v>871</v>
      </c>
      <c r="C358" s="1" t="s">
        <v>1313</v>
      </c>
      <c r="E358" s="5">
        <v>0</v>
      </c>
      <c r="G358" s="5">
        <v>0</v>
      </c>
      <c r="I358" s="9">
        <f t="shared" si="112"/>
        <v>0</v>
      </c>
      <c r="K358" s="21">
        <f t="shared" si="113"/>
        <v>0</v>
      </c>
      <c r="M358" s="9">
        <v>0</v>
      </c>
      <c r="O358" s="9">
        <v>0</v>
      </c>
      <c r="Q358" s="9">
        <f t="shared" si="114"/>
        <v>0</v>
      </c>
      <c r="S358" s="21">
        <f t="shared" si="115"/>
        <v>0</v>
      </c>
      <c r="U358" s="9">
        <v>0</v>
      </c>
      <c r="W358" s="9">
        <v>0</v>
      </c>
      <c r="Y358" s="9">
        <f t="shared" si="116"/>
        <v>0</v>
      </c>
      <c r="AA358" s="21">
        <f t="shared" si="117"/>
        <v>0</v>
      </c>
      <c r="AC358" s="9">
        <v>0</v>
      </c>
      <c r="AE358" s="9">
        <v>-41996.93</v>
      </c>
      <c r="AG358" s="9">
        <f t="shared" si="118"/>
        <v>41996.93</v>
      </c>
      <c r="AI358" s="21" t="str">
        <f t="shared" si="119"/>
        <v>N.M.</v>
      </c>
    </row>
    <row r="359" spans="1:68" s="90" customFormat="1" ht="12.75">
      <c r="A359" s="90" t="s">
        <v>37</v>
      </c>
      <c r="B359" s="91"/>
      <c r="C359" s="77" t="s">
        <v>1314</v>
      </c>
      <c r="D359" s="105"/>
      <c r="E359" s="105">
        <v>3985935.43</v>
      </c>
      <c r="F359" s="105"/>
      <c r="G359" s="105">
        <v>3947788.78</v>
      </c>
      <c r="H359" s="105"/>
      <c r="I359" s="9">
        <f>+E359-G359</f>
        <v>38146.65000000037</v>
      </c>
      <c r="J359" s="37" t="str">
        <f>IF((+E359-G359)=(I359),"  ",$AO$515)</f>
        <v>  </v>
      </c>
      <c r="K359" s="38">
        <f>IF(G359&lt;0,IF(I359=0,0,IF(OR(G359=0,E359=0),"N.M.",IF(ABS(I359/G359)&gt;=10,"N.M.",I359/(-G359)))),IF(I359=0,0,IF(OR(G359=0,E359=0),"N.M.",IF(ABS(I359/G359)&gt;=10,"N.M.",I359/G359))))</f>
        <v>0.00966278900058082</v>
      </c>
      <c r="L359" s="39"/>
      <c r="M359" s="5">
        <v>11941198.55</v>
      </c>
      <c r="N359" s="9"/>
      <c r="O359" s="5">
        <v>11730053.55</v>
      </c>
      <c r="P359" s="9"/>
      <c r="Q359" s="9">
        <f>(+M359-O359)</f>
        <v>211145</v>
      </c>
      <c r="R359" s="37" t="str">
        <f>IF((+M359-O359)=(Q359),"  ",$AO$515)</f>
        <v>  </v>
      </c>
      <c r="S359" s="38">
        <f>IF(O359&lt;0,IF(Q359=0,0,IF(OR(O359=0,M359=0),"N.M.",IF(ABS(Q359/O359)&gt;=10,"N.M.",Q359/(-O359)))),IF(Q359=0,0,IF(OR(O359=0,M359=0),"N.M.",IF(ABS(Q359/O359)&gt;=10,"N.M.",Q359/O359))))</f>
        <v>0.018000344081975653</v>
      </c>
      <c r="T359" s="39"/>
      <c r="U359" s="9">
        <v>23898674.18</v>
      </c>
      <c r="V359" s="9"/>
      <c r="W359" s="9">
        <v>23526046.88</v>
      </c>
      <c r="X359" s="9"/>
      <c r="Y359" s="9">
        <f>(+U359-W359)</f>
        <v>372627.30000000075</v>
      </c>
      <c r="Z359" s="37" t="str">
        <f>IF((+U359-W359)=(Y359),"  ",$AO$515)</f>
        <v>  </v>
      </c>
      <c r="AA359" s="38">
        <f>IF(W359&lt;0,IF(Y359=0,0,IF(OR(W359=0,U359=0),"N.M.",IF(ABS(Y359/W359)&gt;=10,"N.M.",Y359/(-W359)))),IF(Y359=0,0,IF(OR(W359=0,U359=0),"N.M.",IF(ABS(Y359/W359)&gt;=10,"N.M.",Y359/W359))))</f>
        <v>0.015838925336699013</v>
      </c>
      <c r="AB359" s="39"/>
      <c r="AC359" s="9">
        <v>47566111.76</v>
      </c>
      <c r="AD359" s="9"/>
      <c r="AE359" s="9">
        <v>46799739.04</v>
      </c>
      <c r="AF359" s="9"/>
      <c r="AG359" s="9">
        <f>(+AC359-AE359)</f>
        <v>766372.7199999988</v>
      </c>
      <c r="AH359" s="37" t="str">
        <f>IF((+AC359-AE359)=(AG359),"  ",$AO$515)</f>
        <v>  </v>
      </c>
      <c r="AI359" s="38">
        <f>IF(AE359&lt;0,IF(AG359=0,0,IF(OR(AE359=0,AC359=0),"N.M.",IF(ABS(AG359/AE359)&gt;=10,"N.M.",AG359/(-AE359)))),IF(AG359=0,0,IF(OR(AE359=0,AC359=0),"N.M.",IF(ABS(AG359/AE359)&gt;=10,"N.M.",AG359/AE359))))</f>
        <v>0.016375576781421274</v>
      </c>
      <c r="AJ359" s="105"/>
      <c r="AK359" s="105"/>
      <c r="AL359" s="105"/>
      <c r="AM359" s="105"/>
      <c r="AN359" s="105"/>
      <c r="AO359" s="105"/>
      <c r="AP359" s="106"/>
      <c r="AQ359" s="107"/>
      <c r="AR359" s="108"/>
      <c r="AS359" s="105"/>
      <c r="AT359" s="105"/>
      <c r="AU359" s="105"/>
      <c r="AV359" s="105"/>
      <c r="AW359" s="105"/>
      <c r="AX359" s="106"/>
      <c r="AY359" s="107"/>
      <c r="AZ359" s="108"/>
      <c r="BA359" s="105"/>
      <c r="BB359" s="105"/>
      <c r="BC359" s="105"/>
      <c r="BD359" s="106"/>
      <c r="BE359" s="107"/>
      <c r="BF359" s="108"/>
      <c r="BG359" s="105"/>
      <c r="BH359" s="109"/>
      <c r="BI359" s="105"/>
      <c r="BJ359" s="109"/>
      <c r="BK359" s="105"/>
      <c r="BL359" s="109"/>
      <c r="BM359" s="105"/>
      <c r="BN359" s="97"/>
      <c r="BO359" s="97"/>
      <c r="BP359" s="97"/>
    </row>
    <row r="360" spans="1:35" ht="12.75" outlineLevel="1">
      <c r="A360" s="1" t="s">
        <v>872</v>
      </c>
      <c r="B360" s="16" t="s">
        <v>873</v>
      </c>
      <c r="C360" s="1" t="s">
        <v>1315</v>
      </c>
      <c r="E360" s="5">
        <v>268864.052</v>
      </c>
      <c r="G360" s="5">
        <v>239961.221</v>
      </c>
      <c r="I360" s="9">
        <f aca="true" t="shared" si="120" ref="I360:I396">+E360-G360</f>
        <v>28902.831000000035</v>
      </c>
      <c r="K360" s="21">
        <f aca="true" t="shared" si="121" ref="K360:K396">IF(G360&lt;0,IF(I360=0,0,IF(OR(G360=0,E360=0),"N.M.",IF(ABS(I360/G360)&gt;=10,"N.M.",I360/(-G360)))),IF(I360=0,0,IF(OR(G360=0,E360=0),"N.M.",IF(ABS(I360/G360)&gt;=10,"N.M.",I360/G360))))</f>
        <v>0.12044792437524743</v>
      </c>
      <c r="M360" s="9">
        <v>775383.604</v>
      </c>
      <c r="O360" s="9">
        <v>684647.278</v>
      </c>
      <c r="Q360" s="9">
        <f aca="true" t="shared" si="122" ref="Q360:Q396">(+M360-O360)</f>
        <v>90736.326</v>
      </c>
      <c r="S360" s="21">
        <f aca="true" t="shared" si="123" ref="S360:S396">IF(O360&lt;0,IF(Q360=0,0,IF(OR(O360=0,M360=0),"N.M.",IF(ABS(Q360/O360)&gt;=10,"N.M.",Q360/(-O360)))),IF(Q360=0,0,IF(OR(O360=0,M360=0),"N.M.",IF(ABS(Q360/O360)&gt;=10,"N.M.",Q360/O360))))</f>
        <v>0.1325300324936076</v>
      </c>
      <c r="U360" s="9">
        <v>1489038.214</v>
      </c>
      <c r="W360" s="9">
        <v>1258635.957</v>
      </c>
      <c r="Y360" s="9">
        <f aca="true" t="shared" si="124" ref="Y360:Y396">(+U360-W360)</f>
        <v>230402.25699999998</v>
      </c>
      <c r="AA360" s="21">
        <f aca="true" t="shared" si="125" ref="AA360:AA396">IF(W360&lt;0,IF(Y360=0,0,IF(OR(W360=0,U360=0),"N.M.",IF(ABS(Y360/W360)&gt;=10,"N.M.",Y360/(-W360)))),IF(Y360=0,0,IF(OR(W360=0,U360=0),"N.M.",IF(ABS(Y360/W360)&gt;=10,"N.M.",Y360/W360))))</f>
        <v>0.18305710695662256</v>
      </c>
      <c r="AC360" s="9">
        <v>2953363.374</v>
      </c>
      <c r="AE360" s="9">
        <v>2474754.406</v>
      </c>
      <c r="AG360" s="9">
        <f aca="true" t="shared" si="126" ref="AG360:AG396">(+AC360-AE360)</f>
        <v>478608.9679999999</v>
      </c>
      <c r="AI360" s="21">
        <f aca="true" t="shared" si="127" ref="AI360:AI396">IF(AE360&lt;0,IF(AG360=0,0,IF(OR(AE360=0,AC360=0),"N.M.",IF(ABS(AG360/AE360)&gt;=10,"N.M.",AG360/(-AE360)))),IF(AG360=0,0,IF(OR(AE360=0,AC360=0),"N.M.",IF(ABS(AG360/AE360)&gt;=10,"N.M.",AG360/AE360))))</f>
        <v>0.19339655152835392</v>
      </c>
    </row>
    <row r="361" spans="1:35" ht="12.75" outlineLevel="1">
      <c r="A361" s="1" t="s">
        <v>874</v>
      </c>
      <c r="B361" s="16" t="s">
        <v>875</v>
      </c>
      <c r="C361" s="1" t="s">
        <v>1316</v>
      </c>
      <c r="E361" s="5">
        <v>284.14</v>
      </c>
      <c r="G361" s="5">
        <v>263.728</v>
      </c>
      <c r="I361" s="9">
        <f t="shared" si="120"/>
        <v>20.411999999999978</v>
      </c>
      <c r="K361" s="21">
        <f t="shared" si="121"/>
        <v>0.07739792513498747</v>
      </c>
      <c r="M361" s="9">
        <v>772.46</v>
      </c>
      <c r="O361" s="9">
        <v>592.335</v>
      </c>
      <c r="Q361" s="9">
        <f t="shared" si="122"/>
        <v>180.125</v>
      </c>
      <c r="S361" s="21">
        <f t="shared" si="123"/>
        <v>0.3040931229793951</v>
      </c>
      <c r="U361" s="9">
        <v>15253.48</v>
      </c>
      <c r="W361" s="9">
        <v>17481.91</v>
      </c>
      <c r="Y361" s="9">
        <f t="shared" si="124"/>
        <v>-2228.4300000000003</v>
      </c>
      <c r="AA361" s="21">
        <f t="shared" si="125"/>
        <v>-0.12747062534928966</v>
      </c>
      <c r="AC361" s="9">
        <v>28469.14</v>
      </c>
      <c r="AE361" s="9">
        <v>28532.57</v>
      </c>
      <c r="AG361" s="9">
        <f t="shared" si="126"/>
        <v>-63.43000000000029</v>
      </c>
      <c r="AI361" s="21">
        <f t="shared" si="127"/>
        <v>-0.002223073491101583</v>
      </c>
    </row>
    <row r="362" spans="1:35" ht="12.75" outlineLevel="1">
      <c r="A362" s="1" t="s">
        <v>876</v>
      </c>
      <c r="B362" s="16" t="s">
        <v>877</v>
      </c>
      <c r="C362" s="1" t="s">
        <v>1317</v>
      </c>
      <c r="E362" s="5">
        <v>0</v>
      </c>
      <c r="G362" s="5">
        <v>0</v>
      </c>
      <c r="I362" s="9">
        <f t="shared" si="120"/>
        <v>0</v>
      </c>
      <c r="K362" s="21">
        <f t="shared" si="121"/>
        <v>0</v>
      </c>
      <c r="M362" s="9">
        <v>0</v>
      </c>
      <c r="O362" s="9">
        <v>607.79</v>
      </c>
      <c r="Q362" s="9">
        <f t="shared" si="122"/>
        <v>-607.79</v>
      </c>
      <c r="S362" s="21" t="str">
        <f t="shared" si="123"/>
        <v>N.M.</v>
      </c>
      <c r="U362" s="9">
        <v>0</v>
      </c>
      <c r="W362" s="9">
        <v>607.79</v>
      </c>
      <c r="Y362" s="9">
        <f t="shared" si="124"/>
        <v>-607.79</v>
      </c>
      <c r="AA362" s="21" t="str">
        <f t="shared" si="125"/>
        <v>N.M.</v>
      </c>
      <c r="AC362" s="9">
        <v>0</v>
      </c>
      <c r="AE362" s="9">
        <v>607.79</v>
      </c>
      <c r="AG362" s="9">
        <f t="shared" si="126"/>
        <v>-607.79</v>
      </c>
      <c r="AI362" s="21" t="str">
        <f t="shared" si="127"/>
        <v>N.M.</v>
      </c>
    </row>
    <row r="363" spans="1:35" ht="12.75" outlineLevel="1">
      <c r="A363" s="1" t="s">
        <v>878</v>
      </c>
      <c r="B363" s="16" t="s">
        <v>879</v>
      </c>
      <c r="C363" s="1" t="s">
        <v>1317</v>
      </c>
      <c r="E363" s="5">
        <v>46832.2</v>
      </c>
      <c r="G363" s="5">
        <v>0</v>
      </c>
      <c r="I363" s="9">
        <f t="shared" si="120"/>
        <v>46832.2</v>
      </c>
      <c r="K363" s="21" t="str">
        <f t="shared" si="121"/>
        <v>N.M.</v>
      </c>
      <c r="M363" s="9">
        <v>118904.6</v>
      </c>
      <c r="O363" s="9">
        <v>0</v>
      </c>
      <c r="Q363" s="9">
        <f t="shared" si="122"/>
        <v>118904.6</v>
      </c>
      <c r="S363" s="21" t="str">
        <f t="shared" si="123"/>
        <v>N.M.</v>
      </c>
      <c r="U363" s="9">
        <v>119801.55</v>
      </c>
      <c r="W363" s="9">
        <v>0</v>
      </c>
      <c r="Y363" s="9">
        <f t="shared" si="124"/>
        <v>119801.55</v>
      </c>
      <c r="AA363" s="21" t="str">
        <f t="shared" si="125"/>
        <v>N.M.</v>
      </c>
      <c r="AC363" s="9">
        <v>190895.28</v>
      </c>
      <c r="AE363" s="9">
        <v>3755936.58</v>
      </c>
      <c r="AG363" s="9">
        <f t="shared" si="126"/>
        <v>-3565041.3000000003</v>
      </c>
      <c r="AI363" s="21">
        <f t="shared" si="127"/>
        <v>-0.9491750523647021</v>
      </c>
    </row>
    <row r="364" spans="1:35" ht="12.75" outlineLevel="1">
      <c r="A364" s="1" t="s">
        <v>880</v>
      </c>
      <c r="B364" s="16" t="s">
        <v>881</v>
      </c>
      <c r="C364" s="1" t="s">
        <v>1317</v>
      </c>
      <c r="E364" s="5">
        <v>0</v>
      </c>
      <c r="G364" s="5">
        <v>743870</v>
      </c>
      <c r="I364" s="9">
        <f t="shared" si="120"/>
        <v>-743870</v>
      </c>
      <c r="K364" s="21" t="str">
        <f t="shared" si="121"/>
        <v>N.M.</v>
      </c>
      <c r="M364" s="9">
        <v>0</v>
      </c>
      <c r="O364" s="9">
        <v>2231610</v>
      </c>
      <c r="Q364" s="9">
        <f t="shared" si="122"/>
        <v>-2231610</v>
      </c>
      <c r="S364" s="21" t="str">
        <f t="shared" si="123"/>
        <v>N.M.</v>
      </c>
      <c r="U364" s="9">
        <v>-1500000</v>
      </c>
      <c r="W364" s="9">
        <v>4463419.91</v>
      </c>
      <c r="Y364" s="9">
        <f t="shared" si="124"/>
        <v>-5963419.91</v>
      </c>
      <c r="AA364" s="21">
        <f t="shared" si="125"/>
        <v>-1.3360651765341074</v>
      </c>
      <c r="AC364" s="9">
        <v>2965178.48</v>
      </c>
      <c r="AE364" s="9">
        <v>4463419.91</v>
      </c>
      <c r="AG364" s="9">
        <f t="shared" si="126"/>
        <v>-1498241.4300000002</v>
      </c>
      <c r="AI364" s="21">
        <f t="shared" si="127"/>
        <v>-0.33567118044244243</v>
      </c>
    </row>
    <row r="365" spans="1:35" ht="12.75" outlineLevel="1">
      <c r="A365" s="1" t="s">
        <v>882</v>
      </c>
      <c r="B365" s="16" t="s">
        <v>883</v>
      </c>
      <c r="C365" s="1" t="s">
        <v>1317</v>
      </c>
      <c r="E365" s="5">
        <v>660166</v>
      </c>
      <c r="G365" s="5">
        <v>0</v>
      </c>
      <c r="I365" s="9">
        <f t="shared" si="120"/>
        <v>660166</v>
      </c>
      <c r="K365" s="21" t="str">
        <f t="shared" si="121"/>
        <v>N.M.</v>
      </c>
      <c r="M365" s="9">
        <v>1980498</v>
      </c>
      <c r="O365" s="9">
        <v>0</v>
      </c>
      <c r="Q365" s="9">
        <f t="shared" si="122"/>
        <v>1980498</v>
      </c>
      <c r="S365" s="21" t="str">
        <f t="shared" si="123"/>
        <v>N.M.</v>
      </c>
      <c r="U365" s="9">
        <v>3960996</v>
      </c>
      <c r="W365" s="9">
        <v>0</v>
      </c>
      <c r="Y365" s="9">
        <f t="shared" si="124"/>
        <v>3960996</v>
      </c>
      <c r="AA365" s="21" t="str">
        <f t="shared" si="125"/>
        <v>N.M.</v>
      </c>
      <c r="AC365" s="9">
        <v>3961195.91</v>
      </c>
      <c r="AE365" s="9">
        <v>0</v>
      </c>
      <c r="AG365" s="9">
        <f t="shared" si="126"/>
        <v>3961195.91</v>
      </c>
      <c r="AI365" s="21" t="str">
        <f t="shared" si="127"/>
        <v>N.M.</v>
      </c>
    </row>
    <row r="366" spans="1:35" ht="12.75" outlineLevel="1">
      <c r="A366" s="1" t="s">
        <v>884</v>
      </c>
      <c r="B366" s="16" t="s">
        <v>885</v>
      </c>
      <c r="C366" s="1" t="s">
        <v>1318</v>
      </c>
      <c r="E366" s="5">
        <v>0</v>
      </c>
      <c r="G366" s="5">
        <v>0</v>
      </c>
      <c r="I366" s="9">
        <f t="shared" si="120"/>
        <v>0</v>
      </c>
      <c r="K366" s="21">
        <f t="shared" si="121"/>
        <v>0</v>
      </c>
      <c r="M366" s="9">
        <v>0</v>
      </c>
      <c r="O366" s="9">
        <v>0</v>
      </c>
      <c r="Q366" s="9">
        <f t="shared" si="122"/>
        <v>0</v>
      </c>
      <c r="S366" s="21">
        <f t="shared" si="123"/>
        <v>0</v>
      </c>
      <c r="U366" s="9">
        <v>0</v>
      </c>
      <c r="W366" s="9">
        <v>-11685</v>
      </c>
      <c r="Y366" s="9">
        <f t="shared" si="124"/>
        <v>11685</v>
      </c>
      <c r="AA366" s="21" t="str">
        <f t="shared" si="125"/>
        <v>N.M.</v>
      </c>
      <c r="AC366" s="9">
        <v>0</v>
      </c>
      <c r="AE366" s="9">
        <v>27592</v>
      </c>
      <c r="AG366" s="9">
        <f t="shared" si="126"/>
        <v>-27592</v>
      </c>
      <c r="AI366" s="21" t="str">
        <f t="shared" si="127"/>
        <v>N.M.</v>
      </c>
    </row>
    <row r="367" spans="1:35" ht="12.75" outlineLevel="1">
      <c r="A367" s="1" t="s">
        <v>886</v>
      </c>
      <c r="B367" s="16" t="s">
        <v>887</v>
      </c>
      <c r="C367" s="1" t="s">
        <v>1318</v>
      </c>
      <c r="E367" s="5">
        <v>-9898</v>
      </c>
      <c r="G367" s="5">
        <v>14000</v>
      </c>
      <c r="I367" s="9">
        <f t="shared" si="120"/>
        <v>-23898</v>
      </c>
      <c r="K367" s="21">
        <f t="shared" si="121"/>
        <v>-1.707</v>
      </c>
      <c r="M367" s="9">
        <v>0</v>
      </c>
      <c r="O367" s="9">
        <v>29660</v>
      </c>
      <c r="Q367" s="9">
        <f t="shared" si="122"/>
        <v>-29660</v>
      </c>
      <c r="S367" s="21" t="str">
        <f t="shared" si="123"/>
        <v>N.M.</v>
      </c>
      <c r="U367" s="9">
        <v>-25603</v>
      </c>
      <c r="W367" s="9">
        <v>56660</v>
      </c>
      <c r="Y367" s="9">
        <f t="shared" si="124"/>
        <v>-82263</v>
      </c>
      <c r="AA367" s="21">
        <f t="shared" si="125"/>
        <v>-1.4518708083303917</v>
      </c>
      <c r="AC367" s="9">
        <v>22968</v>
      </c>
      <c r="AE367" s="9">
        <v>56660</v>
      </c>
      <c r="AG367" s="9">
        <f t="shared" si="126"/>
        <v>-33692</v>
      </c>
      <c r="AI367" s="21">
        <f t="shared" si="127"/>
        <v>-0.5946346629015178</v>
      </c>
    </row>
    <row r="368" spans="1:35" ht="12.75" outlineLevel="1">
      <c r="A368" s="1" t="s">
        <v>888</v>
      </c>
      <c r="B368" s="16" t="s">
        <v>889</v>
      </c>
      <c r="C368" s="1" t="s">
        <v>1318</v>
      </c>
      <c r="E368" s="5">
        <v>19898</v>
      </c>
      <c r="G368" s="5">
        <v>0</v>
      </c>
      <c r="I368" s="9">
        <f t="shared" si="120"/>
        <v>19898</v>
      </c>
      <c r="K368" s="21" t="str">
        <f t="shared" si="121"/>
        <v>N.M.</v>
      </c>
      <c r="M368" s="9">
        <v>39898</v>
      </c>
      <c r="O368" s="9">
        <v>0</v>
      </c>
      <c r="Q368" s="9">
        <f t="shared" si="122"/>
        <v>39898</v>
      </c>
      <c r="S368" s="21" t="str">
        <f t="shared" si="123"/>
        <v>N.M.</v>
      </c>
      <c r="U368" s="9">
        <v>69898</v>
      </c>
      <c r="W368" s="9">
        <v>0</v>
      </c>
      <c r="Y368" s="9">
        <f t="shared" si="124"/>
        <v>69898</v>
      </c>
      <c r="AA368" s="21" t="str">
        <f t="shared" si="125"/>
        <v>N.M.</v>
      </c>
      <c r="AC368" s="9">
        <v>69898</v>
      </c>
      <c r="AE368" s="9">
        <v>0</v>
      </c>
      <c r="AG368" s="9">
        <f t="shared" si="126"/>
        <v>69898</v>
      </c>
      <c r="AI368" s="21" t="str">
        <f t="shared" si="127"/>
        <v>N.M.</v>
      </c>
    </row>
    <row r="369" spans="1:35" ht="12.75" outlineLevel="1">
      <c r="A369" s="1" t="s">
        <v>890</v>
      </c>
      <c r="B369" s="16" t="s">
        <v>891</v>
      </c>
      <c r="C369" s="1" t="s">
        <v>1319</v>
      </c>
      <c r="E369" s="5">
        <v>239.81</v>
      </c>
      <c r="G369" s="5">
        <v>196.467</v>
      </c>
      <c r="I369" s="9">
        <f t="shared" si="120"/>
        <v>43.34299999999999</v>
      </c>
      <c r="K369" s="21">
        <f t="shared" si="121"/>
        <v>0.22061211297571595</v>
      </c>
      <c r="M369" s="9">
        <v>-1555.85</v>
      </c>
      <c r="O369" s="9">
        <v>404.485</v>
      </c>
      <c r="Q369" s="9">
        <f t="shared" si="122"/>
        <v>-1960.335</v>
      </c>
      <c r="S369" s="21">
        <f t="shared" si="123"/>
        <v>-4.846496161785975</v>
      </c>
      <c r="U369" s="9">
        <v>14355.18</v>
      </c>
      <c r="W369" s="9">
        <v>13289.58</v>
      </c>
      <c r="Y369" s="9">
        <f t="shared" si="124"/>
        <v>1065.6000000000004</v>
      </c>
      <c r="AA369" s="21">
        <f t="shared" si="125"/>
        <v>0.08018312091127036</v>
      </c>
      <c r="AC369" s="9">
        <v>24912.04</v>
      </c>
      <c r="AE369" s="9">
        <v>21075.05</v>
      </c>
      <c r="AG369" s="9">
        <f t="shared" si="126"/>
        <v>3836.9900000000016</v>
      </c>
      <c r="AI369" s="21">
        <f t="shared" si="127"/>
        <v>0.18206315050260863</v>
      </c>
    </row>
    <row r="370" spans="1:35" ht="12.75" outlineLevel="1">
      <c r="A370" s="1" t="s">
        <v>892</v>
      </c>
      <c r="B370" s="16" t="s">
        <v>893</v>
      </c>
      <c r="C370" s="1" t="s">
        <v>1320</v>
      </c>
      <c r="E370" s="5">
        <v>0</v>
      </c>
      <c r="G370" s="5">
        <v>0</v>
      </c>
      <c r="I370" s="9">
        <f t="shared" si="120"/>
        <v>0</v>
      </c>
      <c r="K370" s="21">
        <f t="shared" si="121"/>
        <v>0</v>
      </c>
      <c r="M370" s="9">
        <v>0</v>
      </c>
      <c r="O370" s="9">
        <v>0</v>
      </c>
      <c r="Q370" s="9">
        <f t="shared" si="122"/>
        <v>0</v>
      </c>
      <c r="S370" s="21">
        <f t="shared" si="123"/>
        <v>0</v>
      </c>
      <c r="U370" s="9">
        <v>0</v>
      </c>
      <c r="W370" s="9">
        <v>0</v>
      </c>
      <c r="Y370" s="9">
        <f t="shared" si="124"/>
        <v>0</v>
      </c>
      <c r="AA370" s="21">
        <f t="shared" si="125"/>
        <v>0</v>
      </c>
      <c r="AC370" s="9">
        <v>0</v>
      </c>
      <c r="AE370" s="9">
        <v>82269</v>
      </c>
      <c r="AG370" s="9">
        <f t="shared" si="126"/>
        <v>-82269</v>
      </c>
      <c r="AI370" s="21" t="str">
        <f t="shared" si="127"/>
        <v>N.M.</v>
      </c>
    </row>
    <row r="371" spans="1:35" ht="12.75" outlineLevel="1">
      <c r="A371" s="1" t="s">
        <v>894</v>
      </c>
      <c r="B371" s="16" t="s">
        <v>895</v>
      </c>
      <c r="C371" s="1" t="s">
        <v>1320</v>
      </c>
      <c r="E371" s="5">
        <v>0</v>
      </c>
      <c r="G371" s="5">
        <v>0</v>
      </c>
      <c r="I371" s="9">
        <f t="shared" si="120"/>
        <v>0</v>
      </c>
      <c r="K371" s="21">
        <f t="shared" si="121"/>
        <v>0</v>
      </c>
      <c r="M371" s="9">
        <v>0</v>
      </c>
      <c r="O371" s="9">
        <v>0</v>
      </c>
      <c r="Q371" s="9">
        <f t="shared" si="122"/>
        <v>0</v>
      </c>
      <c r="S371" s="21">
        <f t="shared" si="123"/>
        <v>0</v>
      </c>
      <c r="U371" s="9">
        <v>0</v>
      </c>
      <c r="W371" s="9">
        <v>0</v>
      </c>
      <c r="Y371" s="9">
        <f t="shared" si="124"/>
        <v>0</v>
      </c>
      <c r="AA371" s="21">
        <f t="shared" si="125"/>
        <v>0</v>
      </c>
      <c r="AC371" s="9">
        <v>32455</v>
      </c>
      <c r="AE371" s="9">
        <v>123531</v>
      </c>
      <c r="AG371" s="9">
        <f t="shared" si="126"/>
        <v>-91076</v>
      </c>
      <c r="AI371" s="21">
        <f t="shared" si="127"/>
        <v>-0.7372724255450049</v>
      </c>
    </row>
    <row r="372" spans="1:35" ht="12.75" outlineLevel="1">
      <c r="A372" s="1" t="s">
        <v>896</v>
      </c>
      <c r="B372" s="16" t="s">
        <v>897</v>
      </c>
      <c r="C372" s="1" t="s">
        <v>1320</v>
      </c>
      <c r="E372" s="5">
        <v>0</v>
      </c>
      <c r="G372" s="5">
        <v>18700</v>
      </c>
      <c r="I372" s="9">
        <f t="shared" si="120"/>
        <v>-18700</v>
      </c>
      <c r="K372" s="21" t="str">
        <f t="shared" si="121"/>
        <v>N.M.</v>
      </c>
      <c r="M372" s="9">
        <v>0</v>
      </c>
      <c r="O372" s="9">
        <v>47300</v>
      </c>
      <c r="Q372" s="9">
        <f t="shared" si="122"/>
        <v>-47300</v>
      </c>
      <c r="S372" s="21" t="str">
        <f t="shared" si="123"/>
        <v>N.M.</v>
      </c>
      <c r="U372" s="9">
        <v>0</v>
      </c>
      <c r="W372" s="9">
        <v>90500</v>
      </c>
      <c r="Y372" s="9">
        <f t="shared" si="124"/>
        <v>-90500</v>
      </c>
      <c r="AA372" s="21" t="str">
        <f t="shared" si="125"/>
        <v>N.M.</v>
      </c>
      <c r="AC372" s="9">
        <v>86080</v>
      </c>
      <c r="AE372" s="9">
        <v>90500</v>
      </c>
      <c r="AG372" s="9">
        <f t="shared" si="126"/>
        <v>-4420</v>
      </c>
      <c r="AI372" s="21">
        <f t="shared" si="127"/>
        <v>-0.048839779005524865</v>
      </c>
    </row>
    <row r="373" spans="1:35" ht="12.75" outlineLevel="1">
      <c r="A373" s="1" t="s">
        <v>898</v>
      </c>
      <c r="B373" s="16" t="s">
        <v>899</v>
      </c>
      <c r="C373" s="1" t="s">
        <v>1320</v>
      </c>
      <c r="E373" s="5">
        <v>13100</v>
      </c>
      <c r="G373" s="5">
        <v>0</v>
      </c>
      <c r="I373" s="9">
        <f t="shared" si="120"/>
        <v>13100</v>
      </c>
      <c r="K373" s="21" t="str">
        <f t="shared" si="121"/>
        <v>N.M.</v>
      </c>
      <c r="M373" s="9">
        <v>39300</v>
      </c>
      <c r="O373" s="9">
        <v>0</v>
      </c>
      <c r="Q373" s="9">
        <f t="shared" si="122"/>
        <v>39300</v>
      </c>
      <c r="S373" s="21" t="str">
        <f t="shared" si="123"/>
        <v>N.M.</v>
      </c>
      <c r="U373" s="9">
        <v>78600</v>
      </c>
      <c r="W373" s="9">
        <v>0</v>
      </c>
      <c r="Y373" s="9">
        <f t="shared" si="124"/>
        <v>78600</v>
      </c>
      <c r="AA373" s="21" t="str">
        <f t="shared" si="125"/>
        <v>N.M.</v>
      </c>
      <c r="AC373" s="9">
        <v>78600</v>
      </c>
      <c r="AE373" s="9">
        <v>0</v>
      </c>
      <c r="AG373" s="9">
        <f t="shared" si="126"/>
        <v>78600</v>
      </c>
      <c r="AI373" s="21" t="str">
        <f t="shared" si="127"/>
        <v>N.M.</v>
      </c>
    </row>
    <row r="374" spans="1:35" ht="12.75" outlineLevel="1">
      <c r="A374" s="1" t="s">
        <v>900</v>
      </c>
      <c r="B374" s="16" t="s">
        <v>901</v>
      </c>
      <c r="C374" s="1" t="s">
        <v>1321</v>
      </c>
      <c r="E374" s="5">
        <v>0</v>
      </c>
      <c r="G374" s="5">
        <v>0</v>
      </c>
      <c r="I374" s="9">
        <f t="shared" si="120"/>
        <v>0</v>
      </c>
      <c r="K374" s="21">
        <f t="shared" si="121"/>
        <v>0</v>
      </c>
      <c r="M374" s="9">
        <v>0</v>
      </c>
      <c r="O374" s="9">
        <v>0</v>
      </c>
      <c r="Q374" s="9">
        <f t="shared" si="122"/>
        <v>0</v>
      </c>
      <c r="S374" s="21">
        <f t="shared" si="123"/>
        <v>0</v>
      </c>
      <c r="U374" s="9">
        <v>0</v>
      </c>
      <c r="W374" s="9">
        <v>74.56</v>
      </c>
      <c r="Y374" s="9">
        <f t="shared" si="124"/>
        <v>-74.56</v>
      </c>
      <c r="AA374" s="21" t="str">
        <f t="shared" si="125"/>
        <v>N.M.</v>
      </c>
      <c r="AC374" s="9">
        <v>0</v>
      </c>
      <c r="AE374" s="9">
        <v>7310.56</v>
      </c>
      <c r="AG374" s="9">
        <f t="shared" si="126"/>
        <v>-7310.56</v>
      </c>
      <c r="AI374" s="21" t="str">
        <f t="shared" si="127"/>
        <v>N.M.</v>
      </c>
    </row>
    <row r="375" spans="1:35" ht="12.75" outlineLevel="1">
      <c r="A375" s="1" t="s">
        <v>902</v>
      </c>
      <c r="B375" s="16" t="s">
        <v>903</v>
      </c>
      <c r="C375" s="1" t="s">
        <v>1321</v>
      </c>
      <c r="E375" s="5">
        <v>0</v>
      </c>
      <c r="G375" s="5">
        <v>0</v>
      </c>
      <c r="I375" s="9">
        <f t="shared" si="120"/>
        <v>0</v>
      </c>
      <c r="K375" s="21">
        <f t="shared" si="121"/>
        <v>0</v>
      </c>
      <c r="M375" s="9">
        <v>0</v>
      </c>
      <c r="O375" s="9">
        <v>4926.84</v>
      </c>
      <c r="Q375" s="9">
        <f t="shared" si="122"/>
        <v>-4926.84</v>
      </c>
      <c r="S375" s="21" t="str">
        <f t="shared" si="123"/>
        <v>N.M.</v>
      </c>
      <c r="U375" s="9">
        <v>0</v>
      </c>
      <c r="W375" s="9">
        <v>4926.84</v>
      </c>
      <c r="Y375" s="9">
        <f t="shared" si="124"/>
        <v>-4926.84</v>
      </c>
      <c r="AA375" s="21" t="str">
        <f t="shared" si="125"/>
        <v>N.M.</v>
      </c>
      <c r="AC375" s="9">
        <v>1709.04</v>
      </c>
      <c r="AE375" s="9">
        <v>4926.84</v>
      </c>
      <c r="AG375" s="9">
        <f t="shared" si="126"/>
        <v>-3217.8</v>
      </c>
      <c r="AI375" s="21">
        <f t="shared" si="127"/>
        <v>-0.6531163991523979</v>
      </c>
    </row>
    <row r="376" spans="1:35" ht="12.75" outlineLevel="1">
      <c r="A376" s="1" t="s">
        <v>904</v>
      </c>
      <c r="B376" s="16" t="s">
        <v>905</v>
      </c>
      <c r="C376" s="1" t="s">
        <v>1322</v>
      </c>
      <c r="E376" s="5">
        <v>0</v>
      </c>
      <c r="G376" s="5">
        <v>0</v>
      </c>
      <c r="I376" s="9">
        <f t="shared" si="120"/>
        <v>0</v>
      </c>
      <c r="K376" s="21">
        <f t="shared" si="121"/>
        <v>0</v>
      </c>
      <c r="M376" s="9">
        <v>0</v>
      </c>
      <c r="O376" s="9">
        <v>0</v>
      </c>
      <c r="Q376" s="9">
        <f t="shared" si="122"/>
        <v>0</v>
      </c>
      <c r="S376" s="21">
        <f t="shared" si="123"/>
        <v>0</v>
      </c>
      <c r="U376" s="9">
        <v>0</v>
      </c>
      <c r="W376" s="9">
        <v>0</v>
      </c>
      <c r="Y376" s="9">
        <f t="shared" si="124"/>
        <v>0</v>
      </c>
      <c r="AA376" s="21">
        <f t="shared" si="125"/>
        <v>0</v>
      </c>
      <c r="AC376" s="9">
        <v>0</v>
      </c>
      <c r="AE376" s="9">
        <v>305</v>
      </c>
      <c r="AG376" s="9">
        <f t="shared" si="126"/>
        <v>-305</v>
      </c>
      <c r="AI376" s="21" t="str">
        <f t="shared" si="127"/>
        <v>N.M.</v>
      </c>
    </row>
    <row r="377" spans="1:35" ht="12.75" outlineLevel="1">
      <c r="A377" s="1" t="s">
        <v>906</v>
      </c>
      <c r="B377" s="16" t="s">
        <v>907</v>
      </c>
      <c r="C377" s="1" t="s">
        <v>1322</v>
      </c>
      <c r="E377" s="5">
        <v>0</v>
      </c>
      <c r="G377" s="5">
        <v>405</v>
      </c>
      <c r="I377" s="9">
        <f t="shared" si="120"/>
        <v>-405</v>
      </c>
      <c r="K377" s="21" t="str">
        <f t="shared" si="121"/>
        <v>N.M.</v>
      </c>
      <c r="M377" s="9">
        <v>0</v>
      </c>
      <c r="O377" s="9">
        <v>430</v>
      </c>
      <c r="Q377" s="9">
        <f t="shared" si="122"/>
        <v>-430</v>
      </c>
      <c r="S377" s="21" t="str">
        <f t="shared" si="123"/>
        <v>N.M.</v>
      </c>
      <c r="U377" s="9">
        <v>0</v>
      </c>
      <c r="W377" s="9">
        <v>430</v>
      </c>
      <c r="Y377" s="9">
        <f t="shared" si="124"/>
        <v>-430</v>
      </c>
      <c r="AA377" s="21" t="str">
        <f t="shared" si="125"/>
        <v>N.M.</v>
      </c>
      <c r="AC377" s="9">
        <v>115</v>
      </c>
      <c r="AE377" s="9">
        <v>430</v>
      </c>
      <c r="AG377" s="9">
        <f t="shared" si="126"/>
        <v>-315</v>
      </c>
      <c r="AI377" s="21">
        <f t="shared" si="127"/>
        <v>-0.7325581395348837</v>
      </c>
    </row>
    <row r="378" spans="1:35" ht="12.75" outlineLevel="1">
      <c r="A378" s="1" t="s">
        <v>908</v>
      </c>
      <c r="B378" s="16" t="s">
        <v>909</v>
      </c>
      <c r="C378" s="1" t="s">
        <v>1322</v>
      </c>
      <c r="E378" s="5">
        <v>25</v>
      </c>
      <c r="G378" s="5">
        <v>0</v>
      </c>
      <c r="I378" s="9">
        <f t="shared" si="120"/>
        <v>25</v>
      </c>
      <c r="K378" s="21" t="str">
        <f t="shared" si="121"/>
        <v>N.M.</v>
      </c>
      <c r="M378" s="9">
        <v>25</v>
      </c>
      <c r="O378" s="9">
        <v>0</v>
      </c>
      <c r="Q378" s="9">
        <f t="shared" si="122"/>
        <v>25</v>
      </c>
      <c r="S378" s="21" t="str">
        <f t="shared" si="123"/>
        <v>N.M.</v>
      </c>
      <c r="U378" s="9">
        <v>25</v>
      </c>
      <c r="W378" s="9">
        <v>0</v>
      </c>
      <c r="Y378" s="9">
        <f t="shared" si="124"/>
        <v>25</v>
      </c>
      <c r="AA378" s="21" t="str">
        <f t="shared" si="125"/>
        <v>N.M.</v>
      </c>
      <c r="AC378" s="9">
        <v>25</v>
      </c>
      <c r="AE378" s="9">
        <v>0</v>
      </c>
      <c r="AG378" s="9">
        <f t="shared" si="126"/>
        <v>25</v>
      </c>
      <c r="AI378" s="21" t="str">
        <f t="shared" si="127"/>
        <v>N.M.</v>
      </c>
    </row>
    <row r="379" spans="1:35" ht="12.75" outlineLevel="1">
      <c r="A379" s="1" t="s">
        <v>910</v>
      </c>
      <c r="B379" s="16" t="s">
        <v>911</v>
      </c>
      <c r="C379" s="1" t="s">
        <v>1323</v>
      </c>
      <c r="E379" s="5">
        <v>0</v>
      </c>
      <c r="G379" s="5">
        <v>49024.37</v>
      </c>
      <c r="I379" s="9">
        <f t="shared" si="120"/>
        <v>-49024.37</v>
      </c>
      <c r="K379" s="21" t="str">
        <f t="shared" si="121"/>
        <v>N.M.</v>
      </c>
      <c r="M379" s="9">
        <v>0</v>
      </c>
      <c r="O379" s="9">
        <v>147094.37</v>
      </c>
      <c r="Q379" s="9">
        <f t="shared" si="122"/>
        <v>-147094.37</v>
      </c>
      <c r="S379" s="21" t="str">
        <f t="shared" si="123"/>
        <v>N.M.</v>
      </c>
      <c r="U379" s="9">
        <v>0</v>
      </c>
      <c r="W379" s="9">
        <v>294199.37</v>
      </c>
      <c r="Y379" s="9">
        <f t="shared" si="124"/>
        <v>-294199.37</v>
      </c>
      <c r="AA379" s="21" t="str">
        <f t="shared" si="125"/>
        <v>N.M.</v>
      </c>
      <c r="AC379" s="9">
        <v>0</v>
      </c>
      <c r="AE379" s="9">
        <v>588409.37</v>
      </c>
      <c r="AG379" s="9">
        <f t="shared" si="126"/>
        <v>-588409.37</v>
      </c>
      <c r="AI379" s="21" t="str">
        <f t="shared" si="127"/>
        <v>N.M.</v>
      </c>
    </row>
    <row r="380" spans="1:35" ht="12.75" outlineLevel="1">
      <c r="A380" s="1" t="s">
        <v>912</v>
      </c>
      <c r="B380" s="16" t="s">
        <v>913</v>
      </c>
      <c r="C380" s="1" t="s">
        <v>1323</v>
      </c>
      <c r="E380" s="5">
        <v>56563.22</v>
      </c>
      <c r="G380" s="5">
        <v>0</v>
      </c>
      <c r="I380" s="9">
        <f t="shared" si="120"/>
        <v>56563.22</v>
      </c>
      <c r="K380" s="21" t="str">
        <f t="shared" si="121"/>
        <v>N.M.</v>
      </c>
      <c r="M380" s="9">
        <v>169689.62</v>
      </c>
      <c r="O380" s="9">
        <v>0</v>
      </c>
      <c r="Q380" s="9">
        <f t="shared" si="122"/>
        <v>169689.62</v>
      </c>
      <c r="S380" s="21" t="str">
        <f t="shared" si="123"/>
        <v>N.M.</v>
      </c>
      <c r="U380" s="9">
        <v>339379.22</v>
      </c>
      <c r="W380" s="9">
        <v>0</v>
      </c>
      <c r="Y380" s="9">
        <f t="shared" si="124"/>
        <v>339379.22</v>
      </c>
      <c r="AA380" s="21" t="str">
        <f t="shared" si="125"/>
        <v>N.M.</v>
      </c>
      <c r="AC380" s="9">
        <v>678758.42</v>
      </c>
      <c r="AE380" s="9">
        <v>0</v>
      </c>
      <c r="AG380" s="9">
        <f t="shared" si="126"/>
        <v>678758.42</v>
      </c>
      <c r="AI380" s="21" t="str">
        <f t="shared" si="127"/>
        <v>N.M.</v>
      </c>
    </row>
    <row r="381" spans="1:35" ht="12.75" outlineLevel="1">
      <c r="A381" s="1" t="s">
        <v>914</v>
      </c>
      <c r="B381" s="16" t="s">
        <v>915</v>
      </c>
      <c r="C381" s="1" t="s">
        <v>1324</v>
      </c>
      <c r="E381" s="5">
        <v>0</v>
      </c>
      <c r="G381" s="5">
        <v>9250</v>
      </c>
      <c r="I381" s="9">
        <f t="shared" si="120"/>
        <v>-9250</v>
      </c>
      <c r="K381" s="21" t="str">
        <f t="shared" si="121"/>
        <v>N.M.</v>
      </c>
      <c r="M381" s="9">
        <v>0</v>
      </c>
      <c r="O381" s="9">
        <v>9250</v>
      </c>
      <c r="Q381" s="9">
        <f t="shared" si="122"/>
        <v>-9250</v>
      </c>
      <c r="S381" s="21" t="str">
        <f t="shared" si="123"/>
        <v>N.M.</v>
      </c>
      <c r="U381" s="9">
        <v>0</v>
      </c>
      <c r="W381" s="9">
        <v>18250</v>
      </c>
      <c r="Y381" s="9">
        <f t="shared" si="124"/>
        <v>-18250</v>
      </c>
      <c r="AA381" s="21" t="str">
        <f t="shared" si="125"/>
        <v>N.M.</v>
      </c>
      <c r="AC381" s="9">
        <v>18750</v>
      </c>
      <c r="AE381" s="9">
        <v>-1420150</v>
      </c>
      <c r="AG381" s="9">
        <f t="shared" si="126"/>
        <v>1438900</v>
      </c>
      <c r="AI381" s="21">
        <f t="shared" si="127"/>
        <v>1.0132028306868992</v>
      </c>
    </row>
    <row r="382" spans="1:35" ht="12.75" outlineLevel="1">
      <c r="A382" s="1" t="s">
        <v>916</v>
      </c>
      <c r="B382" s="16" t="s">
        <v>917</v>
      </c>
      <c r="C382" s="1" t="s">
        <v>1324</v>
      </c>
      <c r="E382" s="5">
        <v>0</v>
      </c>
      <c r="G382" s="5">
        <v>0</v>
      </c>
      <c r="I382" s="9">
        <f t="shared" si="120"/>
        <v>0</v>
      </c>
      <c r="K382" s="21">
        <f t="shared" si="121"/>
        <v>0</v>
      </c>
      <c r="M382" s="9">
        <v>0</v>
      </c>
      <c r="O382" s="9">
        <v>0</v>
      </c>
      <c r="Q382" s="9">
        <f t="shared" si="122"/>
        <v>0</v>
      </c>
      <c r="S382" s="21">
        <f t="shared" si="123"/>
        <v>0</v>
      </c>
      <c r="U382" s="9">
        <v>0</v>
      </c>
      <c r="W382" s="9">
        <v>7355</v>
      </c>
      <c r="Y382" s="9">
        <f t="shared" si="124"/>
        <v>-7355</v>
      </c>
      <c r="AA382" s="21" t="str">
        <f t="shared" si="125"/>
        <v>N.M.</v>
      </c>
      <c r="AC382" s="9">
        <v>0</v>
      </c>
      <c r="AE382" s="9">
        <v>48714.4</v>
      </c>
      <c r="AG382" s="9">
        <f t="shared" si="126"/>
        <v>-48714.4</v>
      </c>
      <c r="AI382" s="21" t="str">
        <f t="shared" si="127"/>
        <v>N.M.</v>
      </c>
    </row>
    <row r="383" spans="1:35" ht="12.75" outlineLevel="1">
      <c r="A383" s="1" t="s">
        <v>918</v>
      </c>
      <c r="B383" s="16" t="s">
        <v>919</v>
      </c>
      <c r="C383" s="1" t="s">
        <v>1324</v>
      </c>
      <c r="E383" s="5">
        <v>0</v>
      </c>
      <c r="G383" s="5">
        <v>10996.85</v>
      </c>
      <c r="I383" s="9">
        <f t="shared" si="120"/>
        <v>-10996.85</v>
      </c>
      <c r="K383" s="21" t="str">
        <f t="shared" si="121"/>
        <v>N.M.</v>
      </c>
      <c r="M383" s="9">
        <v>0</v>
      </c>
      <c r="O383" s="9">
        <v>34128.5</v>
      </c>
      <c r="Q383" s="9">
        <f t="shared" si="122"/>
        <v>-34128.5</v>
      </c>
      <c r="S383" s="21" t="str">
        <f t="shared" si="123"/>
        <v>N.M.</v>
      </c>
      <c r="U383" s="9">
        <v>2404.51</v>
      </c>
      <c r="W383" s="9">
        <v>42382.97</v>
      </c>
      <c r="Y383" s="9">
        <f t="shared" si="124"/>
        <v>-39978.46</v>
      </c>
      <c r="AA383" s="21">
        <f t="shared" si="125"/>
        <v>-0.9432670716563751</v>
      </c>
      <c r="AC383" s="9">
        <v>67775.38</v>
      </c>
      <c r="AE383" s="9">
        <v>42382.97</v>
      </c>
      <c r="AG383" s="9">
        <f t="shared" si="126"/>
        <v>25392.410000000003</v>
      </c>
      <c r="AI383" s="21">
        <f t="shared" si="127"/>
        <v>0.5991182307422062</v>
      </c>
    </row>
    <row r="384" spans="1:35" ht="12.75" outlineLevel="1">
      <c r="A384" s="1" t="s">
        <v>920</v>
      </c>
      <c r="B384" s="16" t="s">
        <v>921</v>
      </c>
      <c r="C384" s="1" t="s">
        <v>1324</v>
      </c>
      <c r="E384" s="5">
        <v>2357.85</v>
      </c>
      <c r="G384" s="5">
        <v>0</v>
      </c>
      <c r="I384" s="9">
        <f t="shared" si="120"/>
        <v>2357.85</v>
      </c>
      <c r="K384" s="21" t="str">
        <f t="shared" si="121"/>
        <v>N.M.</v>
      </c>
      <c r="M384" s="9">
        <v>7789.61</v>
      </c>
      <c r="O384" s="9">
        <v>0</v>
      </c>
      <c r="Q384" s="9">
        <f t="shared" si="122"/>
        <v>7789.61</v>
      </c>
      <c r="S384" s="21" t="str">
        <f t="shared" si="123"/>
        <v>N.M.</v>
      </c>
      <c r="U384" s="9">
        <v>13367.44</v>
      </c>
      <c r="W384" s="9">
        <v>0</v>
      </c>
      <c r="Y384" s="9">
        <f t="shared" si="124"/>
        <v>13367.44</v>
      </c>
      <c r="AA384" s="21" t="str">
        <f t="shared" si="125"/>
        <v>N.M.</v>
      </c>
      <c r="AC384" s="9">
        <v>13367.44</v>
      </c>
      <c r="AE384" s="9">
        <v>0</v>
      </c>
      <c r="AG384" s="9">
        <f t="shared" si="126"/>
        <v>13367.44</v>
      </c>
      <c r="AI384" s="21" t="str">
        <f t="shared" si="127"/>
        <v>N.M.</v>
      </c>
    </row>
    <row r="385" spans="1:35" ht="12.75" outlineLevel="1">
      <c r="A385" s="1" t="s">
        <v>922</v>
      </c>
      <c r="B385" s="16" t="s">
        <v>923</v>
      </c>
      <c r="C385" s="1" t="s">
        <v>1325</v>
      </c>
      <c r="E385" s="5">
        <v>0</v>
      </c>
      <c r="G385" s="5">
        <v>0</v>
      </c>
      <c r="I385" s="9">
        <f t="shared" si="120"/>
        <v>0</v>
      </c>
      <c r="K385" s="21">
        <f t="shared" si="121"/>
        <v>0</v>
      </c>
      <c r="M385" s="9">
        <v>0</v>
      </c>
      <c r="O385" s="9">
        <v>0</v>
      </c>
      <c r="Q385" s="9">
        <f t="shared" si="122"/>
        <v>0</v>
      </c>
      <c r="S385" s="21">
        <f t="shared" si="123"/>
        <v>0</v>
      </c>
      <c r="U385" s="9">
        <v>0</v>
      </c>
      <c r="W385" s="9">
        <v>100</v>
      </c>
      <c r="Y385" s="9">
        <f t="shared" si="124"/>
        <v>-100</v>
      </c>
      <c r="AA385" s="21" t="str">
        <f t="shared" si="125"/>
        <v>N.M.</v>
      </c>
      <c r="AC385" s="9">
        <v>0</v>
      </c>
      <c r="AE385" s="9">
        <v>100</v>
      </c>
      <c r="AG385" s="9">
        <f t="shared" si="126"/>
        <v>-100</v>
      </c>
      <c r="AI385" s="21" t="str">
        <f t="shared" si="127"/>
        <v>N.M.</v>
      </c>
    </row>
    <row r="386" spans="1:35" ht="12.75" outlineLevel="1">
      <c r="A386" s="1" t="s">
        <v>924</v>
      </c>
      <c r="B386" s="16" t="s">
        <v>925</v>
      </c>
      <c r="C386" s="1" t="s">
        <v>1325</v>
      </c>
      <c r="E386" s="5">
        <v>0</v>
      </c>
      <c r="G386" s="5">
        <v>0</v>
      </c>
      <c r="I386" s="9">
        <f t="shared" si="120"/>
        <v>0</v>
      </c>
      <c r="K386" s="21">
        <f t="shared" si="121"/>
        <v>0</v>
      </c>
      <c r="M386" s="9">
        <v>0</v>
      </c>
      <c r="O386" s="9">
        <v>0</v>
      </c>
      <c r="Q386" s="9">
        <f t="shared" si="122"/>
        <v>0</v>
      </c>
      <c r="S386" s="21">
        <f t="shared" si="123"/>
        <v>0</v>
      </c>
      <c r="U386" s="9">
        <v>100</v>
      </c>
      <c r="W386" s="9">
        <v>0</v>
      </c>
      <c r="Y386" s="9">
        <f t="shared" si="124"/>
        <v>100</v>
      </c>
      <c r="AA386" s="21" t="str">
        <f t="shared" si="125"/>
        <v>N.M.</v>
      </c>
      <c r="AC386" s="9">
        <v>100</v>
      </c>
      <c r="AE386" s="9">
        <v>0</v>
      </c>
      <c r="AG386" s="9">
        <f t="shared" si="126"/>
        <v>100</v>
      </c>
      <c r="AI386" s="21" t="str">
        <f t="shared" si="127"/>
        <v>N.M.</v>
      </c>
    </row>
    <row r="387" spans="1:35" ht="12.75" outlineLevel="1">
      <c r="A387" s="1" t="s">
        <v>926</v>
      </c>
      <c r="B387" s="16" t="s">
        <v>927</v>
      </c>
      <c r="C387" s="1" t="s">
        <v>1326</v>
      </c>
      <c r="E387" s="5">
        <v>0</v>
      </c>
      <c r="G387" s="5">
        <v>0</v>
      </c>
      <c r="I387" s="9">
        <f t="shared" si="120"/>
        <v>0</v>
      </c>
      <c r="K387" s="21">
        <f t="shared" si="121"/>
        <v>0</v>
      </c>
      <c r="M387" s="9">
        <v>0</v>
      </c>
      <c r="O387" s="9">
        <v>0</v>
      </c>
      <c r="Q387" s="9">
        <f t="shared" si="122"/>
        <v>0</v>
      </c>
      <c r="S387" s="21">
        <f t="shared" si="123"/>
        <v>0</v>
      </c>
      <c r="U387" s="9">
        <v>0</v>
      </c>
      <c r="W387" s="9">
        <v>0</v>
      </c>
      <c r="Y387" s="9">
        <f t="shared" si="124"/>
        <v>0</v>
      </c>
      <c r="AA387" s="21">
        <f t="shared" si="125"/>
        <v>0</v>
      </c>
      <c r="AC387" s="9">
        <v>0</v>
      </c>
      <c r="AE387" s="9">
        <v>556.32</v>
      </c>
      <c r="AG387" s="9">
        <f t="shared" si="126"/>
        <v>-556.32</v>
      </c>
      <c r="AI387" s="21" t="str">
        <f t="shared" si="127"/>
        <v>N.M.</v>
      </c>
    </row>
    <row r="388" spans="1:35" ht="12.75" outlineLevel="1">
      <c r="A388" s="1" t="s">
        <v>928</v>
      </c>
      <c r="B388" s="16" t="s">
        <v>929</v>
      </c>
      <c r="C388" s="1" t="s">
        <v>1326</v>
      </c>
      <c r="E388" s="5">
        <v>0</v>
      </c>
      <c r="G388" s="5">
        <v>0</v>
      </c>
      <c r="I388" s="9">
        <f t="shared" si="120"/>
        <v>0</v>
      </c>
      <c r="K388" s="21">
        <f t="shared" si="121"/>
        <v>0</v>
      </c>
      <c r="M388" s="9">
        <v>-805.62</v>
      </c>
      <c r="O388" s="9">
        <v>0</v>
      </c>
      <c r="Q388" s="9">
        <f t="shared" si="122"/>
        <v>-805.62</v>
      </c>
      <c r="S388" s="21" t="str">
        <f t="shared" si="123"/>
        <v>N.M.</v>
      </c>
      <c r="U388" s="9">
        <v>-593.9</v>
      </c>
      <c r="W388" s="9">
        <v>0</v>
      </c>
      <c r="Y388" s="9">
        <f t="shared" si="124"/>
        <v>-593.9</v>
      </c>
      <c r="AA388" s="21" t="str">
        <f t="shared" si="125"/>
        <v>N.M.</v>
      </c>
      <c r="AC388" s="9">
        <v>4313.98</v>
      </c>
      <c r="AE388" s="9">
        <v>20768</v>
      </c>
      <c r="AG388" s="9">
        <f t="shared" si="126"/>
        <v>-16454.02</v>
      </c>
      <c r="AI388" s="21">
        <f t="shared" si="127"/>
        <v>-0.7922775423728814</v>
      </c>
    </row>
    <row r="389" spans="1:35" ht="12.75" outlineLevel="1">
      <c r="A389" s="1" t="s">
        <v>930</v>
      </c>
      <c r="B389" s="16" t="s">
        <v>931</v>
      </c>
      <c r="C389" s="1" t="s">
        <v>1326</v>
      </c>
      <c r="E389" s="5">
        <v>0</v>
      </c>
      <c r="G389" s="5">
        <v>3462</v>
      </c>
      <c r="I389" s="9">
        <f t="shared" si="120"/>
        <v>-3462</v>
      </c>
      <c r="K389" s="21" t="str">
        <f t="shared" si="121"/>
        <v>N.M.</v>
      </c>
      <c r="M389" s="9">
        <v>0</v>
      </c>
      <c r="O389" s="9">
        <v>10386</v>
      </c>
      <c r="Q389" s="9">
        <f t="shared" si="122"/>
        <v>-10386</v>
      </c>
      <c r="S389" s="21" t="str">
        <f t="shared" si="123"/>
        <v>N.M.</v>
      </c>
      <c r="U389" s="9">
        <v>0</v>
      </c>
      <c r="W389" s="9">
        <v>20772</v>
      </c>
      <c r="Y389" s="9">
        <f t="shared" si="124"/>
        <v>-20772</v>
      </c>
      <c r="AA389" s="21" t="str">
        <f t="shared" si="125"/>
        <v>N.M.</v>
      </c>
      <c r="AC389" s="9">
        <v>20768</v>
      </c>
      <c r="AE389" s="9">
        <v>20772</v>
      </c>
      <c r="AG389" s="9">
        <f t="shared" si="126"/>
        <v>-4</v>
      </c>
      <c r="AI389" s="21">
        <f t="shared" si="127"/>
        <v>-0.00019256691700365877</v>
      </c>
    </row>
    <row r="390" spans="1:35" ht="12.75" outlineLevel="1">
      <c r="A390" s="1" t="s">
        <v>932</v>
      </c>
      <c r="B390" s="16" t="s">
        <v>933</v>
      </c>
      <c r="C390" s="1" t="s">
        <v>1326</v>
      </c>
      <c r="E390" s="5">
        <v>2925</v>
      </c>
      <c r="G390" s="5">
        <v>0</v>
      </c>
      <c r="I390" s="9">
        <f t="shared" si="120"/>
        <v>2925</v>
      </c>
      <c r="K390" s="21" t="str">
        <f t="shared" si="121"/>
        <v>N.M.</v>
      </c>
      <c r="M390" s="9">
        <v>8775</v>
      </c>
      <c r="O390" s="9">
        <v>0</v>
      </c>
      <c r="Q390" s="9">
        <f t="shared" si="122"/>
        <v>8775</v>
      </c>
      <c r="S390" s="21" t="str">
        <f t="shared" si="123"/>
        <v>N.M.</v>
      </c>
      <c r="U390" s="9">
        <v>17550</v>
      </c>
      <c r="W390" s="9">
        <v>0</v>
      </c>
      <c r="Y390" s="9">
        <f t="shared" si="124"/>
        <v>17550</v>
      </c>
      <c r="AA390" s="21" t="str">
        <f t="shared" si="125"/>
        <v>N.M.</v>
      </c>
      <c r="AC390" s="9">
        <v>17550</v>
      </c>
      <c r="AE390" s="9">
        <v>0</v>
      </c>
      <c r="AG390" s="9">
        <f t="shared" si="126"/>
        <v>17550</v>
      </c>
      <c r="AI390" s="21" t="str">
        <f t="shared" si="127"/>
        <v>N.M.</v>
      </c>
    </row>
    <row r="391" spans="1:35" ht="12.75" outlineLevel="1">
      <c r="A391" s="1" t="s">
        <v>934</v>
      </c>
      <c r="B391" s="16" t="s">
        <v>935</v>
      </c>
      <c r="C391" s="1" t="s">
        <v>1327</v>
      </c>
      <c r="E391" s="5">
        <v>-85582.457</v>
      </c>
      <c r="G391" s="5">
        <v>-71175.004</v>
      </c>
      <c r="I391" s="9">
        <f t="shared" si="120"/>
        <v>-14407.452999999994</v>
      </c>
      <c r="K391" s="21">
        <f t="shared" si="121"/>
        <v>-0.2024229320731755</v>
      </c>
      <c r="M391" s="9">
        <v>-264020.475</v>
      </c>
      <c r="O391" s="9">
        <v>-226999.255</v>
      </c>
      <c r="Q391" s="9">
        <f t="shared" si="122"/>
        <v>-37021.21999999997</v>
      </c>
      <c r="S391" s="21">
        <f t="shared" si="123"/>
        <v>-0.1630896101399098</v>
      </c>
      <c r="U391" s="9">
        <v>-537930.046</v>
      </c>
      <c r="W391" s="9">
        <v>-498997.599</v>
      </c>
      <c r="Y391" s="9">
        <f t="shared" si="124"/>
        <v>-38932.446999999986</v>
      </c>
      <c r="AA391" s="21">
        <f t="shared" si="125"/>
        <v>-0.07802131128089854</v>
      </c>
      <c r="AC391" s="9">
        <v>-1079236.71</v>
      </c>
      <c r="AE391" s="9">
        <v>-1000997.385</v>
      </c>
      <c r="AG391" s="9">
        <f t="shared" si="126"/>
        <v>-78239.32499999995</v>
      </c>
      <c r="AI391" s="21">
        <f t="shared" si="127"/>
        <v>-0.07816136802395338</v>
      </c>
    </row>
    <row r="392" spans="1:35" ht="12.75" outlineLevel="1">
      <c r="A392" s="1" t="s">
        <v>936</v>
      </c>
      <c r="B392" s="16" t="s">
        <v>937</v>
      </c>
      <c r="C392" s="1" t="s">
        <v>1328</v>
      </c>
      <c r="E392" s="5">
        <v>-867.5360000000001</v>
      </c>
      <c r="G392" s="5">
        <v>-912.0690000000001</v>
      </c>
      <c r="I392" s="9">
        <f t="shared" si="120"/>
        <v>44.533000000000015</v>
      </c>
      <c r="K392" s="21">
        <f t="shared" si="121"/>
        <v>0.048826349760818545</v>
      </c>
      <c r="M392" s="9">
        <v>-2797.449</v>
      </c>
      <c r="O392" s="9">
        <v>-2873.148</v>
      </c>
      <c r="Q392" s="9">
        <f t="shared" si="122"/>
        <v>75.69900000000007</v>
      </c>
      <c r="S392" s="21">
        <f t="shared" si="123"/>
        <v>0.02634705904464374</v>
      </c>
      <c r="U392" s="9">
        <v>-5414.961</v>
      </c>
      <c r="W392" s="9">
        <v>-5649.144</v>
      </c>
      <c r="Y392" s="9">
        <f t="shared" si="124"/>
        <v>234.183</v>
      </c>
      <c r="AA392" s="21">
        <f t="shared" si="125"/>
        <v>0.04145459913926782</v>
      </c>
      <c r="AC392" s="9">
        <v>-13633.235</v>
      </c>
      <c r="AE392" s="9">
        <v>-11070.308</v>
      </c>
      <c r="AG392" s="9">
        <f t="shared" si="126"/>
        <v>-2562.9269999999997</v>
      </c>
      <c r="AI392" s="21">
        <f t="shared" si="127"/>
        <v>-0.23151361281005003</v>
      </c>
    </row>
    <row r="393" spans="1:35" ht="12.75" outlineLevel="1">
      <c r="A393" s="1" t="s">
        <v>938</v>
      </c>
      <c r="B393" s="16" t="s">
        <v>939</v>
      </c>
      <c r="C393" s="1" t="s">
        <v>1329</v>
      </c>
      <c r="E393" s="5">
        <v>-867.5360000000001</v>
      </c>
      <c r="G393" s="5">
        <v>-667.606</v>
      </c>
      <c r="I393" s="9">
        <f t="shared" si="120"/>
        <v>-199.93000000000006</v>
      </c>
      <c r="K393" s="21">
        <f t="shared" si="121"/>
        <v>-0.2994730424831413</v>
      </c>
      <c r="M393" s="9">
        <v>-2797.225</v>
      </c>
      <c r="O393" s="9">
        <v>-2099.984</v>
      </c>
      <c r="Q393" s="9">
        <f t="shared" si="122"/>
        <v>-697.241</v>
      </c>
      <c r="S393" s="21">
        <f t="shared" si="123"/>
        <v>-0.33202205350136</v>
      </c>
      <c r="U393" s="9">
        <v>-4784.784000000001</v>
      </c>
      <c r="W393" s="9">
        <v>-4223.67</v>
      </c>
      <c r="Y393" s="9">
        <f t="shared" si="124"/>
        <v>-561.1140000000005</v>
      </c>
      <c r="AA393" s="21">
        <f t="shared" si="125"/>
        <v>-0.13284986753226471</v>
      </c>
      <c r="AC393" s="9">
        <v>-11048.058</v>
      </c>
      <c r="AE393" s="9">
        <v>-8382.817</v>
      </c>
      <c r="AG393" s="9">
        <f t="shared" si="126"/>
        <v>-2665.241000000002</v>
      </c>
      <c r="AI393" s="21">
        <f t="shared" si="127"/>
        <v>-0.3179409737800553</v>
      </c>
    </row>
    <row r="394" spans="1:35" ht="12.75" outlineLevel="1">
      <c r="A394" s="1" t="s">
        <v>940</v>
      </c>
      <c r="B394" s="16" t="s">
        <v>941</v>
      </c>
      <c r="C394" s="1" t="s">
        <v>1330</v>
      </c>
      <c r="E394" s="5">
        <v>0</v>
      </c>
      <c r="G394" s="5">
        <v>0</v>
      </c>
      <c r="I394" s="9">
        <f t="shared" si="120"/>
        <v>0</v>
      </c>
      <c r="K394" s="21">
        <f t="shared" si="121"/>
        <v>0</v>
      </c>
      <c r="M394" s="9">
        <v>0</v>
      </c>
      <c r="O394" s="9">
        <v>0</v>
      </c>
      <c r="Q394" s="9">
        <f t="shared" si="122"/>
        <v>0</v>
      </c>
      <c r="S394" s="21">
        <f t="shared" si="123"/>
        <v>0</v>
      </c>
      <c r="U394" s="9">
        <v>0</v>
      </c>
      <c r="W394" s="9">
        <v>0</v>
      </c>
      <c r="Y394" s="9">
        <f t="shared" si="124"/>
        <v>0</v>
      </c>
      <c r="AA394" s="21">
        <f t="shared" si="125"/>
        <v>0</v>
      </c>
      <c r="AC394" s="9">
        <v>1748.07</v>
      </c>
      <c r="AE394" s="9">
        <v>7500</v>
      </c>
      <c r="AG394" s="9">
        <f t="shared" si="126"/>
        <v>-5751.93</v>
      </c>
      <c r="AI394" s="21">
        <f t="shared" si="127"/>
        <v>-0.766924</v>
      </c>
    </row>
    <row r="395" spans="1:35" ht="12.75" outlineLevel="1">
      <c r="A395" s="1" t="s">
        <v>942</v>
      </c>
      <c r="B395" s="16" t="s">
        <v>943</v>
      </c>
      <c r="C395" s="1" t="s">
        <v>1330</v>
      </c>
      <c r="E395" s="5">
        <v>0</v>
      </c>
      <c r="G395" s="5">
        <v>1250</v>
      </c>
      <c r="I395" s="9">
        <f t="shared" si="120"/>
        <v>-1250</v>
      </c>
      <c r="K395" s="21" t="str">
        <f t="shared" si="121"/>
        <v>N.M.</v>
      </c>
      <c r="M395" s="9">
        <v>0</v>
      </c>
      <c r="O395" s="9">
        <v>3750</v>
      </c>
      <c r="Q395" s="9">
        <f t="shared" si="122"/>
        <v>-3750</v>
      </c>
      <c r="S395" s="21" t="str">
        <f t="shared" si="123"/>
        <v>N.M.</v>
      </c>
      <c r="U395" s="9">
        <v>0</v>
      </c>
      <c r="W395" s="9">
        <v>7500</v>
      </c>
      <c r="Y395" s="9">
        <f t="shared" si="124"/>
        <v>-7500</v>
      </c>
      <c r="AA395" s="21" t="str">
        <f t="shared" si="125"/>
        <v>N.M.</v>
      </c>
      <c r="AC395" s="9">
        <v>7500</v>
      </c>
      <c r="AE395" s="9">
        <v>7500</v>
      </c>
      <c r="AG395" s="9">
        <f t="shared" si="126"/>
        <v>0</v>
      </c>
      <c r="AI395" s="21">
        <f t="shared" si="127"/>
        <v>0</v>
      </c>
    </row>
    <row r="396" spans="1:35" ht="12.75" outlineLevel="1">
      <c r="A396" s="1" t="s">
        <v>944</v>
      </c>
      <c r="B396" s="16" t="s">
        <v>945</v>
      </c>
      <c r="C396" s="1" t="s">
        <v>1330</v>
      </c>
      <c r="E396" s="5">
        <v>1002</v>
      </c>
      <c r="G396" s="5">
        <v>0</v>
      </c>
      <c r="I396" s="9">
        <f t="shared" si="120"/>
        <v>1002</v>
      </c>
      <c r="K396" s="21" t="str">
        <f t="shared" si="121"/>
        <v>N.M.</v>
      </c>
      <c r="M396" s="9">
        <v>3006</v>
      </c>
      <c r="O396" s="9">
        <v>0</v>
      </c>
      <c r="Q396" s="9">
        <f t="shared" si="122"/>
        <v>3006</v>
      </c>
      <c r="S396" s="21" t="str">
        <f t="shared" si="123"/>
        <v>N.M.</v>
      </c>
      <c r="U396" s="9">
        <v>6012</v>
      </c>
      <c r="W396" s="9">
        <v>0</v>
      </c>
      <c r="Y396" s="9">
        <f t="shared" si="124"/>
        <v>6012</v>
      </c>
      <c r="AA396" s="21" t="str">
        <f t="shared" si="125"/>
        <v>N.M.</v>
      </c>
      <c r="AC396" s="9">
        <v>6012</v>
      </c>
      <c r="AE396" s="9">
        <v>0</v>
      </c>
      <c r="AG396" s="9">
        <f t="shared" si="126"/>
        <v>6012</v>
      </c>
      <c r="AI396" s="21" t="str">
        <f t="shared" si="127"/>
        <v>N.M.</v>
      </c>
    </row>
    <row r="397" spans="1:68" s="16" customFormat="1" ht="12.75">
      <c r="A397" s="16" t="s">
        <v>38</v>
      </c>
      <c r="B397" s="114"/>
      <c r="C397" s="16" t="s">
        <v>39</v>
      </c>
      <c r="D397" s="9"/>
      <c r="E397" s="9">
        <v>975041.7430000002</v>
      </c>
      <c r="F397" s="9"/>
      <c r="G397" s="9">
        <v>1018624.9570000002</v>
      </c>
      <c r="H397" s="9"/>
      <c r="I397" s="9">
        <f aca="true" t="shared" si="128" ref="I397:I409">+E397-G397</f>
        <v>-43583.21399999992</v>
      </c>
      <c r="J397" s="44" t="str">
        <f>IF((+E397-G397)=(I397),"  ",$AO$515)</f>
        <v>  </v>
      </c>
      <c r="K397" s="38">
        <f aca="true" t="shared" si="129" ref="K397:K409">IF(G397&lt;0,IF(I397=0,0,IF(OR(G397=0,E397=0),"N.M.",IF(ABS(I397/G397)&gt;=10,"N.M.",I397/(-G397)))),IF(I397=0,0,IF(OR(G397=0,E397=0),"N.M.",IF(ABS(I397/G397)&gt;=10,"N.M.",I397/G397))))</f>
        <v>-0.04278632061829594</v>
      </c>
      <c r="L397" s="45"/>
      <c r="M397" s="5">
        <v>2872065.2749999994</v>
      </c>
      <c r="N397" s="9"/>
      <c r="O397" s="5">
        <v>2972815.2109999997</v>
      </c>
      <c r="P397" s="9"/>
      <c r="Q397" s="9">
        <f aca="true" t="shared" si="130" ref="Q397:Q409">(+M397-O397)</f>
        <v>-100749.93600000022</v>
      </c>
      <c r="R397" s="44" t="str">
        <f>IF((+M397-O397)=(Q397),"  ",$AO$515)</f>
        <v>  </v>
      </c>
      <c r="S397" s="38">
        <f aca="true" t="shared" si="131" ref="S397:S409">IF(O397&lt;0,IF(Q397=0,0,IF(OR(O397=0,M397=0),"N.M.",IF(ABS(Q397/O397)&gt;=10,"N.M.",Q397/(-O397)))),IF(Q397=0,0,IF(OR(O397=0,M397=0),"N.M.",IF(ABS(Q397/O397)&gt;=10,"N.M.",Q397/O397))))</f>
        <v>-0.0338904132443906</v>
      </c>
      <c r="T397" s="45"/>
      <c r="U397" s="9">
        <v>4052453.903</v>
      </c>
      <c r="V397" s="9"/>
      <c r="W397" s="9">
        <v>5776030.4739999985</v>
      </c>
      <c r="X397" s="9"/>
      <c r="Y397" s="9">
        <f aca="true" t="shared" si="132" ref="Y397:Y409">(+U397-W397)</f>
        <v>-1723576.5709999986</v>
      </c>
      <c r="Z397" s="44" t="str">
        <f>IF((+U397-W397)=(Y397),"  ",$AO$515)</f>
        <v>  </v>
      </c>
      <c r="AA397" s="38">
        <f aca="true" t="shared" si="133" ref="AA397:AA409">IF(W397&lt;0,IF(Y397=0,0,IF(OR(W397=0,U397=0),"N.M.",IF(ABS(Y397/W397)&gt;=10,"N.M.",Y397/(-W397)))),IF(Y397=0,0,IF(OR(W397=0,U397=0),"N.M.",IF(ABS(Y397/W397)&gt;=10,"N.M.",Y397/W397))))</f>
        <v>-0.29840157159115416</v>
      </c>
      <c r="AB397" s="45"/>
      <c r="AC397" s="9">
        <v>10148589.551</v>
      </c>
      <c r="AD397" s="9"/>
      <c r="AE397" s="9">
        <v>9433953.256000001</v>
      </c>
      <c r="AF397" s="9"/>
      <c r="AG397" s="9">
        <f aca="true" t="shared" si="134" ref="AG397:AG409">(+AC397-AE397)</f>
        <v>714636.2949999999</v>
      </c>
      <c r="AH397" s="44" t="str">
        <f>IF((+AC397-AE397)=(AG397),"  ",$AO$515)</f>
        <v>  </v>
      </c>
      <c r="AI397" s="38">
        <f aca="true" t="shared" si="135" ref="AI397:AI409">IF(AE397&lt;0,IF(AG397=0,0,IF(OR(AE397=0,AC397=0),"N.M.",IF(ABS(AG397/AE397)&gt;=10,"N.M.",AG397/(-AE397)))),IF(AG397=0,0,IF(OR(AE397=0,AC397=0),"N.M.",IF(ABS(AG397/AE397)&gt;=10,"N.M.",AG397/AE397))))</f>
        <v>0.075751519602399</v>
      </c>
      <c r="AJ397" s="9"/>
      <c r="AK397" s="9"/>
      <c r="AL397" s="9"/>
      <c r="AM397" s="9"/>
      <c r="AN397" s="9"/>
      <c r="AO397" s="9"/>
      <c r="AP397" s="115"/>
      <c r="AQ397" s="116"/>
      <c r="AR397" s="45"/>
      <c r="AS397" s="9"/>
      <c r="AT397" s="9"/>
      <c r="AU397" s="9"/>
      <c r="AV397" s="9"/>
      <c r="AW397" s="9"/>
      <c r="AX397" s="115"/>
      <c r="AY397" s="116"/>
      <c r="AZ397" s="45"/>
      <c r="BA397" s="9"/>
      <c r="BB397" s="9"/>
      <c r="BC397" s="9"/>
      <c r="BD397" s="115"/>
      <c r="BE397" s="116"/>
      <c r="BF397" s="45"/>
      <c r="BG397" s="9"/>
      <c r="BH397" s="86"/>
      <c r="BI397" s="9"/>
      <c r="BJ397" s="86"/>
      <c r="BK397" s="9"/>
      <c r="BL397" s="86"/>
      <c r="BM397" s="9"/>
      <c r="BN397" s="86"/>
      <c r="BO397" s="86"/>
      <c r="BP397" s="86"/>
    </row>
    <row r="398" spans="1:35" ht="12.75" outlineLevel="1">
      <c r="A398" s="1" t="s">
        <v>946</v>
      </c>
      <c r="B398" s="16" t="s">
        <v>947</v>
      </c>
      <c r="C398" s="1" t="s">
        <v>1331</v>
      </c>
      <c r="E398" s="5">
        <v>0</v>
      </c>
      <c r="G398" s="5">
        <v>0</v>
      </c>
      <c r="I398" s="9">
        <f t="shared" si="128"/>
        <v>0</v>
      </c>
      <c r="K398" s="21">
        <f t="shared" si="129"/>
        <v>0</v>
      </c>
      <c r="M398" s="9">
        <v>-5596</v>
      </c>
      <c r="O398" s="9">
        <v>0</v>
      </c>
      <c r="Q398" s="9">
        <f t="shared" si="130"/>
        <v>-5596</v>
      </c>
      <c r="S398" s="21" t="str">
        <f t="shared" si="131"/>
        <v>N.M.</v>
      </c>
      <c r="U398" s="9">
        <v>-5596</v>
      </c>
      <c r="W398" s="9">
        <v>0</v>
      </c>
      <c r="Y398" s="9">
        <f t="shared" si="132"/>
        <v>-5596</v>
      </c>
      <c r="AA398" s="21" t="str">
        <f t="shared" si="133"/>
        <v>N.M.</v>
      </c>
      <c r="AC398" s="9">
        <v>-5596</v>
      </c>
      <c r="AE398" s="9">
        <v>191322</v>
      </c>
      <c r="AG398" s="9">
        <f t="shared" si="134"/>
        <v>-196918</v>
      </c>
      <c r="AI398" s="21">
        <f t="shared" si="135"/>
        <v>-1.0292491192858113</v>
      </c>
    </row>
    <row r="399" spans="1:35" ht="12.75" outlineLevel="1">
      <c r="A399" s="1" t="s">
        <v>948</v>
      </c>
      <c r="B399" s="16" t="s">
        <v>949</v>
      </c>
      <c r="C399" s="1" t="s">
        <v>1331</v>
      </c>
      <c r="E399" s="5">
        <v>0</v>
      </c>
      <c r="G399" s="5">
        <v>0</v>
      </c>
      <c r="I399" s="9">
        <f t="shared" si="128"/>
        <v>0</v>
      </c>
      <c r="K399" s="21">
        <f t="shared" si="129"/>
        <v>0</v>
      </c>
      <c r="M399" s="9">
        <v>0</v>
      </c>
      <c r="O399" s="9">
        <v>0</v>
      </c>
      <c r="Q399" s="9">
        <f t="shared" si="130"/>
        <v>0</v>
      </c>
      <c r="S399" s="21">
        <f t="shared" si="131"/>
        <v>0</v>
      </c>
      <c r="U399" s="9">
        <v>0</v>
      </c>
      <c r="W399" s="9">
        <v>0</v>
      </c>
      <c r="Y399" s="9">
        <f t="shared" si="132"/>
        <v>0</v>
      </c>
      <c r="AA399" s="21">
        <f t="shared" si="133"/>
        <v>0</v>
      </c>
      <c r="AC399" s="9">
        <v>29977</v>
      </c>
      <c r="AE399" s="9">
        <v>-533560</v>
      </c>
      <c r="AG399" s="9">
        <f t="shared" si="134"/>
        <v>563537</v>
      </c>
      <c r="AI399" s="21">
        <f t="shared" si="135"/>
        <v>1.056182997226179</v>
      </c>
    </row>
    <row r="400" spans="1:35" ht="12.75" outlineLevel="1">
      <c r="A400" s="1" t="s">
        <v>950</v>
      </c>
      <c r="B400" s="16" t="s">
        <v>951</v>
      </c>
      <c r="C400" s="1" t="s">
        <v>1331</v>
      </c>
      <c r="E400" s="5">
        <v>0</v>
      </c>
      <c r="G400" s="5">
        <v>0</v>
      </c>
      <c r="I400" s="9">
        <f t="shared" si="128"/>
        <v>0</v>
      </c>
      <c r="K400" s="21">
        <f t="shared" si="129"/>
        <v>0</v>
      </c>
      <c r="M400" s="9">
        <v>0</v>
      </c>
      <c r="O400" s="9">
        <v>0</v>
      </c>
      <c r="Q400" s="9">
        <f t="shared" si="130"/>
        <v>0</v>
      </c>
      <c r="S400" s="21">
        <f t="shared" si="131"/>
        <v>0</v>
      </c>
      <c r="U400" s="9">
        <v>0</v>
      </c>
      <c r="W400" s="9">
        <v>0</v>
      </c>
      <c r="Y400" s="9">
        <f t="shared" si="132"/>
        <v>0</v>
      </c>
      <c r="AA400" s="21">
        <f t="shared" si="133"/>
        <v>0</v>
      </c>
      <c r="AC400" s="9">
        <v>-267892</v>
      </c>
      <c r="AE400" s="9">
        <v>1282434</v>
      </c>
      <c r="AG400" s="9">
        <f t="shared" si="134"/>
        <v>-1550326</v>
      </c>
      <c r="AI400" s="21">
        <f t="shared" si="135"/>
        <v>-1.208893401141891</v>
      </c>
    </row>
    <row r="401" spans="1:35" ht="12.75" outlineLevel="1">
      <c r="A401" s="1" t="s">
        <v>952</v>
      </c>
      <c r="B401" s="16" t="s">
        <v>953</v>
      </c>
      <c r="C401" s="1" t="s">
        <v>1331</v>
      </c>
      <c r="E401" s="5">
        <v>0</v>
      </c>
      <c r="G401" s="5">
        <v>2200</v>
      </c>
      <c r="I401" s="9">
        <f t="shared" si="128"/>
        <v>-2200</v>
      </c>
      <c r="K401" s="21" t="str">
        <f t="shared" si="129"/>
        <v>N.M.</v>
      </c>
      <c r="M401" s="9">
        <v>0</v>
      </c>
      <c r="O401" s="9">
        <v>-184500</v>
      </c>
      <c r="Q401" s="9">
        <f t="shared" si="130"/>
        <v>184500</v>
      </c>
      <c r="S401" s="21" t="str">
        <f t="shared" si="131"/>
        <v>N.M.</v>
      </c>
      <c r="U401" s="9">
        <v>0</v>
      </c>
      <c r="W401" s="9">
        <v>766900</v>
      </c>
      <c r="Y401" s="9">
        <f t="shared" si="132"/>
        <v>-766900</v>
      </c>
      <c r="AA401" s="21" t="str">
        <f t="shared" si="133"/>
        <v>N.M.</v>
      </c>
      <c r="AC401" s="9">
        <v>603210</v>
      </c>
      <c r="AE401" s="9">
        <v>766900</v>
      </c>
      <c r="AG401" s="9">
        <f t="shared" si="134"/>
        <v>-163690</v>
      </c>
      <c r="AI401" s="21">
        <f t="shared" si="135"/>
        <v>-0.2134437345155822</v>
      </c>
    </row>
    <row r="402" spans="1:35" ht="12.75" outlineLevel="1">
      <c r="A402" s="1" t="s">
        <v>954</v>
      </c>
      <c r="B402" s="16" t="s">
        <v>955</v>
      </c>
      <c r="C402" s="1" t="s">
        <v>1331</v>
      </c>
      <c r="E402" s="5">
        <v>183139.04</v>
      </c>
      <c r="G402" s="5">
        <v>0</v>
      </c>
      <c r="I402" s="9">
        <f t="shared" si="128"/>
        <v>183139.04</v>
      </c>
      <c r="K402" s="21" t="str">
        <f t="shared" si="129"/>
        <v>N.M.</v>
      </c>
      <c r="M402" s="9">
        <v>347097.94</v>
      </c>
      <c r="O402" s="9">
        <v>0</v>
      </c>
      <c r="Q402" s="9">
        <f t="shared" si="130"/>
        <v>347097.94</v>
      </c>
      <c r="S402" s="21" t="str">
        <f t="shared" si="131"/>
        <v>N.M.</v>
      </c>
      <c r="U402" s="9">
        <v>861735.29</v>
      </c>
      <c r="W402" s="9">
        <v>0</v>
      </c>
      <c r="Y402" s="9">
        <f t="shared" si="132"/>
        <v>861735.29</v>
      </c>
      <c r="AA402" s="21" t="str">
        <f t="shared" si="133"/>
        <v>N.M.</v>
      </c>
      <c r="AC402" s="9">
        <v>861735.29</v>
      </c>
      <c r="AE402" s="9">
        <v>0</v>
      </c>
      <c r="AG402" s="9">
        <f t="shared" si="134"/>
        <v>861735.29</v>
      </c>
      <c r="AI402" s="21" t="str">
        <f t="shared" si="135"/>
        <v>N.M.</v>
      </c>
    </row>
    <row r="403" spans="1:68" s="16" customFormat="1" ht="12.75">
      <c r="A403" s="16" t="s">
        <v>40</v>
      </c>
      <c r="B403" s="114"/>
      <c r="C403" s="16" t="s">
        <v>94</v>
      </c>
      <c r="D403" s="9"/>
      <c r="E403" s="9">
        <v>183139.04</v>
      </c>
      <c r="F403" s="9"/>
      <c r="G403" s="9">
        <v>2200</v>
      </c>
      <c r="H403" s="9"/>
      <c r="I403" s="9">
        <f t="shared" si="128"/>
        <v>180939.04</v>
      </c>
      <c r="J403" s="44" t="str">
        <f>IF((+E403-G403)=(I403),"  ",$AO$515)</f>
        <v>  </v>
      </c>
      <c r="K403" s="38" t="str">
        <f t="shared" si="129"/>
        <v>N.M.</v>
      </c>
      <c r="L403" s="45"/>
      <c r="M403" s="5">
        <v>341501.94</v>
      </c>
      <c r="N403" s="9"/>
      <c r="O403" s="5">
        <v>-184500</v>
      </c>
      <c r="P403" s="9"/>
      <c r="Q403" s="9">
        <f t="shared" si="130"/>
        <v>526001.94</v>
      </c>
      <c r="R403" s="44" t="str">
        <f>IF((+M403-O403)=(Q403),"  ",$AO$515)</f>
        <v>  </v>
      </c>
      <c r="S403" s="38">
        <f t="shared" si="131"/>
        <v>2.8509590243902436</v>
      </c>
      <c r="T403" s="45"/>
      <c r="U403" s="9">
        <v>856139.29</v>
      </c>
      <c r="V403" s="9"/>
      <c r="W403" s="9">
        <v>766900</v>
      </c>
      <c r="X403" s="9"/>
      <c r="Y403" s="9">
        <f t="shared" si="132"/>
        <v>89239.29000000004</v>
      </c>
      <c r="Z403" s="44" t="str">
        <f>IF((+U403-W403)=(Y403),"  ",$AO$515)</f>
        <v>  </v>
      </c>
      <c r="AA403" s="38">
        <f t="shared" si="133"/>
        <v>0.11636365888642591</v>
      </c>
      <c r="AB403" s="45"/>
      <c r="AC403" s="9">
        <v>1221434.29</v>
      </c>
      <c r="AD403" s="9"/>
      <c r="AE403" s="9">
        <v>1707096</v>
      </c>
      <c r="AF403" s="9"/>
      <c r="AG403" s="9">
        <f t="shared" si="134"/>
        <v>-485661.70999999996</v>
      </c>
      <c r="AH403" s="44" t="str">
        <f>IF((+AC403-AE403)=(AG403),"  ",$AO$515)</f>
        <v>  </v>
      </c>
      <c r="AI403" s="38">
        <f t="shared" si="135"/>
        <v>-0.28449583971844583</v>
      </c>
      <c r="AJ403" s="9"/>
      <c r="AK403" s="9"/>
      <c r="AL403" s="9"/>
      <c r="AM403" s="9"/>
      <c r="AN403" s="9"/>
      <c r="AO403" s="9"/>
      <c r="AP403" s="115"/>
      <c r="AQ403" s="116"/>
      <c r="AR403" s="45"/>
      <c r="AS403" s="9"/>
      <c r="AT403" s="9"/>
      <c r="AU403" s="9"/>
      <c r="AV403" s="9"/>
      <c r="AW403" s="9"/>
      <c r="AX403" s="115"/>
      <c r="AY403" s="116"/>
      <c r="AZ403" s="45"/>
      <c r="BA403" s="9"/>
      <c r="BB403" s="9"/>
      <c r="BC403" s="9"/>
      <c r="BD403" s="115"/>
      <c r="BE403" s="116"/>
      <c r="BF403" s="45"/>
      <c r="BG403" s="9"/>
      <c r="BH403" s="86"/>
      <c r="BI403" s="9"/>
      <c r="BJ403" s="86"/>
      <c r="BK403" s="9"/>
      <c r="BL403" s="86"/>
      <c r="BM403" s="9"/>
      <c r="BN403" s="86"/>
      <c r="BO403" s="86"/>
      <c r="BP403" s="86"/>
    </row>
    <row r="404" spans="1:35" ht="12.75" outlineLevel="1">
      <c r="A404" s="1" t="s">
        <v>956</v>
      </c>
      <c r="B404" s="16" t="s">
        <v>957</v>
      </c>
      <c r="C404" s="1" t="s">
        <v>1332</v>
      </c>
      <c r="E404" s="5">
        <v>586053.38</v>
      </c>
      <c r="G404" s="5">
        <v>2226552.85</v>
      </c>
      <c r="I404" s="9">
        <f t="shared" si="128"/>
        <v>-1640499.4700000002</v>
      </c>
      <c r="K404" s="21">
        <f t="shared" si="129"/>
        <v>-0.7367889201462252</v>
      </c>
      <c r="M404" s="9">
        <v>-4950870.97</v>
      </c>
      <c r="O404" s="9">
        <v>1697043.14</v>
      </c>
      <c r="Q404" s="9">
        <f t="shared" si="130"/>
        <v>-6647914.109999999</v>
      </c>
      <c r="S404" s="21">
        <f t="shared" si="131"/>
        <v>-3.917351276055363</v>
      </c>
      <c r="U404" s="9">
        <v>601318.52</v>
      </c>
      <c r="W404" s="9">
        <v>9148662.62</v>
      </c>
      <c r="Y404" s="9">
        <f t="shared" si="132"/>
        <v>-8547344.1</v>
      </c>
      <c r="AA404" s="21">
        <f t="shared" si="133"/>
        <v>-0.9342725221186482</v>
      </c>
      <c r="AC404" s="9">
        <v>1875013.89</v>
      </c>
      <c r="AE404" s="9">
        <v>20511207.75</v>
      </c>
      <c r="AG404" s="9">
        <f t="shared" si="134"/>
        <v>-18636193.86</v>
      </c>
      <c r="AI404" s="21">
        <f t="shared" si="135"/>
        <v>-0.9085858856848641</v>
      </c>
    </row>
    <row r="405" spans="1:35" ht="12.75" outlineLevel="1">
      <c r="A405" s="1" t="s">
        <v>958</v>
      </c>
      <c r="B405" s="16" t="s">
        <v>959</v>
      </c>
      <c r="C405" s="1" t="s">
        <v>1333</v>
      </c>
      <c r="E405" s="5">
        <v>7116485.55</v>
      </c>
      <c r="G405" s="5">
        <v>3525080.44</v>
      </c>
      <c r="I405" s="9">
        <f t="shared" si="128"/>
        <v>3591405.11</v>
      </c>
      <c r="K405" s="21">
        <f t="shared" si="129"/>
        <v>1.0188150798624045</v>
      </c>
      <c r="M405" s="9">
        <v>15500420.43</v>
      </c>
      <c r="O405" s="9">
        <v>8207674.32</v>
      </c>
      <c r="Q405" s="9">
        <f t="shared" si="130"/>
        <v>7292746.109999999</v>
      </c>
      <c r="S405" s="21">
        <f t="shared" si="131"/>
        <v>0.8885277151201583</v>
      </c>
      <c r="U405" s="9">
        <v>22598443.13</v>
      </c>
      <c r="W405" s="9">
        <v>14478106.68</v>
      </c>
      <c r="Y405" s="9">
        <f t="shared" si="132"/>
        <v>8120336.449999999</v>
      </c>
      <c r="AA405" s="21">
        <f t="shared" si="133"/>
        <v>0.560870052243599</v>
      </c>
      <c r="AC405" s="9">
        <v>59796480.45999999</v>
      </c>
      <c r="AE405" s="9">
        <v>27451526.799999997</v>
      </c>
      <c r="AG405" s="9">
        <f t="shared" si="134"/>
        <v>32344953.659999996</v>
      </c>
      <c r="AI405" s="21">
        <f t="shared" si="135"/>
        <v>1.1782570017198462</v>
      </c>
    </row>
    <row r="406" spans="1:35" ht="12.75" outlineLevel="1">
      <c r="A406" s="1" t="s">
        <v>960</v>
      </c>
      <c r="B406" s="16" t="s">
        <v>961</v>
      </c>
      <c r="C406" s="1" t="s">
        <v>1334</v>
      </c>
      <c r="E406" s="5">
        <v>-2993266.05</v>
      </c>
      <c r="G406" s="5">
        <v>-6445288.29</v>
      </c>
      <c r="I406" s="9">
        <f t="shared" si="128"/>
        <v>3452022.24</v>
      </c>
      <c r="K406" s="21">
        <f t="shared" si="129"/>
        <v>0.5355884926599614</v>
      </c>
      <c r="M406" s="9">
        <v>-6871755.87</v>
      </c>
      <c r="O406" s="9">
        <v>-10006499.94</v>
      </c>
      <c r="Q406" s="9">
        <f t="shared" si="130"/>
        <v>3134744.0699999994</v>
      </c>
      <c r="S406" s="21">
        <f t="shared" si="131"/>
        <v>0.31327078287075866</v>
      </c>
      <c r="U406" s="9">
        <v>-15122026.32</v>
      </c>
      <c r="W406" s="9">
        <v>-15993740.72</v>
      </c>
      <c r="Y406" s="9">
        <f t="shared" si="132"/>
        <v>871714.4000000004</v>
      </c>
      <c r="AA406" s="21">
        <f t="shared" si="133"/>
        <v>0.054503472030775824</v>
      </c>
      <c r="AC406" s="9">
        <v>-45370943.53</v>
      </c>
      <c r="AE406" s="9">
        <v>-28565952.740000002</v>
      </c>
      <c r="AG406" s="9">
        <f t="shared" si="134"/>
        <v>-16804990.79</v>
      </c>
      <c r="AI406" s="21">
        <f t="shared" si="135"/>
        <v>-0.5882874253470461</v>
      </c>
    </row>
    <row r="407" spans="1:35" ht="12.75" outlineLevel="1">
      <c r="A407" s="1" t="s">
        <v>962</v>
      </c>
      <c r="B407" s="16" t="s">
        <v>963</v>
      </c>
      <c r="C407" s="1" t="s">
        <v>1335</v>
      </c>
      <c r="E407" s="5">
        <v>-73914</v>
      </c>
      <c r="G407" s="5">
        <v>-74202</v>
      </c>
      <c r="I407" s="9">
        <f t="shared" si="128"/>
        <v>288</v>
      </c>
      <c r="K407" s="21">
        <f t="shared" si="129"/>
        <v>0.0038812970000808604</v>
      </c>
      <c r="M407" s="9">
        <v>-221742</v>
      </c>
      <c r="O407" s="9">
        <v>-222606</v>
      </c>
      <c r="Q407" s="9">
        <f t="shared" si="130"/>
        <v>864</v>
      </c>
      <c r="S407" s="21">
        <f t="shared" si="131"/>
        <v>0.0038812970000808604</v>
      </c>
      <c r="U407" s="9">
        <v>-443484</v>
      </c>
      <c r="W407" s="9">
        <v>-561328</v>
      </c>
      <c r="Y407" s="9">
        <f t="shared" si="132"/>
        <v>117844</v>
      </c>
      <c r="AA407" s="21">
        <f t="shared" si="133"/>
        <v>0.2099378616423909</v>
      </c>
      <c r="AC407" s="9">
        <v>-888696</v>
      </c>
      <c r="AE407" s="9">
        <v>-1101782.76</v>
      </c>
      <c r="AG407" s="9">
        <f t="shared" si="134"/>
        <v>213086.76</v>
      </c>
      <c r="AI407" s="21">
        <f t="shared" si="135"/>
        <v>0.19340179183780296</v>
      </c>
    </row>
    <row r="408" spans="1:68" s="90" customFormat="1" ht="12.75">
      <c r="A408" s="90" t="s">
        <v>41</v>
      </c>
      <c r="B408" s="91"/>
      <c r="C408" s="77" t="s">
        <v>1336</v>
      </c>
      <c r="D408" s="105"/>
      <c r="E408" s="105">
        <v>4635358.88</v>
      </c>
      <c r="F408" s="105"/>
      <c r="G408" s="105">
        <v>-767857</v>
      </c>
      <c r="H408" s="105"/>
      <c r="I408" s="9">
        <f t="shared" si="128"/>
        <v>5403215.88</v>
      </c>
      <c r="J408" s="37" t="str">
        <f>IF((+E408-G408)=(I408),"  ",$AO$515)</f>
        <v>  </v>
      </c>
      <c r="K408" s="38">
        <f t="shared" si="129"/>
        <v>7.03674757148792</v>
      </c>
      <c r="L408" s="39"/>
      <c r="M408" s="5">
        <v>3456051.59</v>
      </c>
      <c r="N408" s="9"/>
      <c r="O408" s="5">
        <v>-324388.4799999986</v>
      </c>
      <c r="P408" s="9"/>
      <c r="Q408" s="9">
        <f t="shared" si="130"/>
        <v>3780440.0699999984</v>
      </c>
      <c r="R408" s="37" t="str">
        <f>IF((+M408-O408)=(Q408),"  ",$AO$515)</f>
        <v>  </v>
      </c>
      <c r="S408" s="38" t="str">
        <f t="shared" si="131"/>
        <v>N.M.</v>
      </c>
      <c r="T408" s="39"/>
      <c r="U408" s="9">
        <v>7634251.329999998</v>
      </c>
      <c r="V408" s="9"/>
      <c r="W408" s="9">
        <v>7071700.579999996</v>
      </c>
      <c r="X408" s="9"/>
      <c r="Y408" s="9">
        <f t="shared" si="132"/>
        <v>562550.7500000019</v>
      </c>
      <c r="Z408" s="37" t="str">
        <f>IF((+U408-W408)=(Y408),"  ",$AO$515)</f>
        <v>  </v>
      </c>
      <c r="AA408" s="38">
        <f t="shared" si="133"/>
        <v>0.07954957137056871</v>
      </c>
      <c r="AB408" s="39"/>
      <c r="AC408" s="9">
        <v>15411854.819999993</v>
      </c>
      <c r="AD408" s="9"/>
      <c r="AE408" s="9">
        <v>18294999.049999997</v>
      </c>
      <c r="AF408" s="9"/>
      <c r="AG408" s="9">
        <f t="shared" si="134"/>
        <v>-2883144.230000004</v>
      </c>
      <c r="AH408" s="37" t="str">
        <f>IF((+AC408-AE408)=(AG408),"  ",$AO$515)</f>
        <v>  </v>
      </c>
      <c r="AI408" s="38">
        <f t="shared" si="135"/>
        <v>-0.15759193111300024</v>
      </c>
      <c r="AJ408" s="105"/>
      <c r="AK408" s="105"/>
      <c r="AL408" s="105"/>
      <c r="AM408" s="105"/>
      <c r="AN408" s="105"/>
      <c r="AO408" s="105"/>
      <c r="AP408" s="106"/>
      <c r="AQ408" s="107"/>
      <c r="AR408" s="108"/>
      <c r="AS408" s="105"/>
      <c r="AT408" s="105"/>
      <c r="AU408" s="105"/>
      <c r="AV408" s="105"/>
      <c r="AW408" s="105"/>
      <c r="AX408" s="106"/>
      <c r="AY408" s="107"/>
      <c r="AZ408" s="108"/>
      <c r="BA408" s="105"/>
      <c r="BB408" s="105"/>
      <c r="BC408" s="105"/>
      <c r="BD408" s="106"/>
      <c r="BE408" s="107"/>
      <c r="BF408" s="108"/>
      <c r="BG408" s="105"/>
      <c r="BH408" s="109"/>
      <c r="BI408" s="105"/>
      <c r="BJ408" s="109"/>
      <c r="BK408" s="105"/>
      <c r="BL408" s="109"/>
      <c r="BM408" s="105"/>
      <c r="BN408" s="97"/>
      <c r="BO408" s="97"/>
      <c r="BP408" s="97"/>
    </row>
    <row r="409" spans="1:68" s="17" customFormat="1" ht="12.75">
      <c r="A409" s="17" t="s">
        <v>42</v>
      </c>
      <c r="B409" s="98"/>
      <c r="C409" s="17" t="s">
        <v>43</v>
      </c>
      <c r="D409" s="18"/>
      <c r="E409" s="18">
        <v>48688000.904</v>
      </c>
      <c r="F409" s="18"/>
      <c r="G409" s="18">
        <v>46726881.56399999</v>
      </c>
      <c r="H409" s="18"/>
      <c r="I409" s="18">
        <f t="shared" si="128"/>
        <v>1961119.340000011</v>
      </c>
      <c r="J409" s="37" t="str">
        <f>IF((+E409-G409)=(I409),"  ",$AO$515)</f>
        <v>  </v>
      </c>
      <c r="K409" s="40">
        <f t="shared" si="129"/>
        <v>0.04196983137669785</v>
      </c>
      <c r="L409" s="39"/>
      <c r="M409" s="8">
        <v>137619466.57199994</v>
      </c>
      <c r="N409" s="18"/>
      <c r="O409" s="8">
        <v>128342409.32500006</v>
      </c>
      <c r="P409" s="18"/>
      <c r="Q409" s="18">
        <f t="shared" si="130"/>
        <v>9277057.246999875</v>
      </c>
      <c r="R409" s="37" t="str">
        <f>IF((+M409-O409)=(Q409),"  ",$AO$515)</f>
        <v>  </v>
      </c>
      <c r="S409" s="40">
        <f t="shared" si="131"/>
        <v>0.07228364572389852</v>
      </c>
      <c r="T409" s="39"/>
      <c r="U409" s="18">
        <v>295202417.9249999</v>
      </c>
      <c r="V409" s="18"/>
      <c r="W409" s="18">
        <v>261765408.27100003</v>
      </c>
      <c r="X409" s="18"/>
      <c r="Y409" s="18">
        <f t="shared" si="132"/>
        <v>33437009.653999865</v>
      </c>
      <c r="Z409" s="37" t="str">
        <f>IF((+U409-W409)=(Y409),"  ",$AO$515)</f>
        <v>  </v>
      </c>
      <c r="AA409" s="40">
        <f t="shared" si="133"/>
        <v>0.12773654805979276</v>
      </c>
      <c r="AB409" s="39"/>
      <c r="AC409" s="18">
        <v>581714046.9670001</v>
      </c>
      <c r="AD409" s="18"/>
      <c r="AE409" s="18">
        <v>529731643.64499974</v>
      </c>
      <c r="AF409" s="18"/>
      <c r="AG409" s="18">
        <f t="shared" si="134"/>
        <v>51982403.322000384</v>
      </c>
      <c r="AH409" s="37" t="str">
        <f>IF((+AC409-AE409)=(AG409),"  ",$AO$515)</f>
        <v>  </v>
      </c>
      <c r="AI409" s="40">
        <f t="shared" si="135"/>
        <v>0.09812969254454516</v>
      </c>
      <c r="AJ409" s="18"/>
      <c r="AK409" s="18"/>
      <c r="AL409" s="18"/>
      <c r="AM409" s="18"/>
      <c r="AN409" s="18"/>
      <c r="AO409" s="18"/>
      <c r="AP409" s="85"/>
      <c r="AQ409" s="117"/>
      <c r="AR409" s="39"/>
      <c r="AS409" s="18"/>
      <c r="AT409" s="18"/>
      <c r="AU409" s="18"/>
      <c r="AV409" s="18"/>
      <c r="AW409" s="18"/>
      <c r="AX409" s="85"/>
      <c r="AY409" s="117"/>
      <c r="AZ409" s="39"/>
      <c r="BA409" s="18"/>
      <c r="BB409" s="18"/>
      <c r="BC409" s="18"/>
      <c r="BD409" s="85"/>
      <c r="BE409" s="117"/>
      <c r="BF409" s="39"/>
      <c r="BG409" s="18"/>
      <c r="BH409" s="104"/>
      <c r="BI409" s="18"/>
      <c r="BJ409" s="104"/>
      <c r="BK409" s="18"/>
      <c r="BL409" s="104"/>
      <c r="BM409" s="18"/>
      <c r="BN409" s="104"/>
      <c r="BO409" s="104"/>
      <c r="BP409" s="104"/>
    </row>
    <row r="410" spans="5:53" ht="12.75">
      <c r="E410" s="41" t="str">
        <f>IF(ABS(E139+E162+E169+E318+E350+E359+E397+E403+E408-E409)&gt;$AO$511,$AO$514," ")</f>
        <v> </v>
      </c>
      <c r="F410" s="27"/>
      <c r="G410" s="41" t="str">
        <f>IF(ABS(G139+G162+G169+G318+G350+G359+G397+G403+G408-G409)&gt;$AO$511,$AO$514," ")</f>
        <v> </v>
      </c>
      <c r="H410" s="42"/>
      <c r="I410" s="41" t="str">
        <f>IF(ABS(I139+I162+I169+I318+I350+I359+I397+I403+I408-I409)&gt;$AO$511,$AO$514," ")</f>
        <v> </v>
      </c>
      <c r="M410" s="41" t="str">
        <f>IF(ABS(M139+M162+M169+M318+M350+M359+M397+M403+M408-M409)&gt;$AO$511,$AO$514," ")</f>
        <v> </v>
      </c>
      <c r="N410" s="42"/>
      <c r="O410" s="41" t="str">
        <f>IF(ABS(O139+O162+O169+O318+O350+O359+O397+O403+O408-O409)&gt;$AO$511,$AO$514," ")</f>
        <v> </v>
      </c>
      <c r="P410" s="28"/>
      <c r="Q410" s="41" t="str">
        <f>IF(ABS(Q139+Q162+Q169+Q318+Q350+Q359+Q397+Q403+Q408-Q409)&gt;$AO$511,$AO$514," ")</f>
        <v> </v>
      </c>
      <c r="U410" s="41" t="str">
        <f>IF(ABS(U139+U162+U169+U318+U350+U359+U397+U403+U408-U409)&gt;$AO$511,$AO$514," ")</f>
        <v> </v>
      </c>
      <c r="V410" s="28"/>
      <c r="W410" s="41" t="str">
        <f>IF(ABS(W139+W162+W169+W318+W350+W359+W397+W403+W408-W409)&gt;$AO$511,$AO$514," ")</f>
        <v> </v>
      </c>
      <c r="X410" s="28"/>
      <c r="Y410" s="41" t="str">
        <f>IF(ABS(Y139+Y162+Y169+Y318+Y350+Y359+Y397+Y403+Y408-Y409)&gt;$AO$511,$AO$514," ")</f>
        <v> </v>
      </c>
      <c r="AC410" s="41" t="str">
        <f>IF(ABS(AC139+AC162+AC169+AC318+AC350+AC359+AC397+AC403+AC408-AC409)&gt;$AO$511,$AO$514," ")</f>
        <v> </v>
      </c>
      <c r="AD410" s="28"/>
      <c r="AE410" s="41" t="str">
        <f>IF(ABS(AE139+AE162+AE169+AE318+AE350+AE359+AE397+AE403+AE408-AE409)&gt;$AO$511,$AO$514," ")</f>
        <v> </v>
      </c>
      <c r="AF410" s="42"/>
      <c r="AG410" s="41" t="str">
        <f>IF(ABS(AG139+AG162+AG169+AG318+AG350+AG359+AG397+AG403+AG408-AG409)&gt;$AO$511,$AO$514," ")</f>
        <v> </v>
      </c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</row>
    <row r="411" spans="1:53" ht="12.75">
      <c r="A411" s="76" t="s">
        <v>44</v>
      </c>
      <c r="C411" s="2" t="s">
        <v>45</v>
      </c>
      <c r="D411" s="8"/>
      <c r="E411" s="8">
        <v>11703350.918000001</v>
      </c>
      <c r="F411" s="8"/>
      <c r="G411" s="8">
        <v>1668964.4660000056</v>
      </c>
      <c r="H411" s="18"/>
      <c r="I411" s="18">
        <f>(+E411-G411)</f>
        <v>10034386.451999996</v>
      </c>
      <c r="J411" s="37" t="str">
        <f>IF((+E411-G411)=(I411),"  ",$AO$515)</f>
        <v>  </v>
      </c>
      <c r="K411" s="40">
        <f>IF(G411&lt;0,IF(I411=0,0,IF(OR(G411=0,E411=0),"N.M.",IF(ABS(I411/G411)&gt;=10,"N.M.",I411/(-G411)))),IF(I411=0,0,IF(OR(G411=0,E411=0),"N.M.",IF(ABS(I411/G411)&gt;=10,"N.M.",I411/G411))))</f>
        <v>6.012342776865306</v>
      </c>
      <c r="L411" s="39"/>
      <c r="M411" s="8">
        <v>17658502.84999996</v>
      </c>
      <c r="N411" s="18"/>
      <c r="O411" s="8">
        <v>8596885.926000027</v>
      </c>
      <c r="P411" s="18"/>
      <c r="Q411" s="18">
        <f>(+M411-O411)</f>
        <v>9061616.923999934</v>
      </c>
      <c r="R411" s="37" t="str">
        <f>IF((+M411-O411)=(Q411),"  ",$AO$515)</f>
        <v>  </v>
      </c>
      <c r="S411" s="40">
        <f>IF(O411&lt;0,IF(Q411=0,0,IF(OR(O411=0,M411=0),"N.M.",IF(ABS(Q411/O411)&gt;=10,"N.M.",Q411/(-O411)))),IF(Q411=0,0,IF(OR(O411=0,M411=0),"N.M.",IF(ABS(Q411/O411)&gt;=10,"N.M.",Q411/O411))))</f>
        <v>1.0540580626520117</v>
      </c>
      <c r="T411" s="39"/>
      <c r="U411" s="18">
        <v>34485151.576999895</v>
      </c>
      <c r="V411" s="18"/>
      <c r="W411" s="18">
        <v>31051519.246999912</v>
      </c>
      <c r="X411" s="18"/>
      <c r="Y411" s="18">
        <f>(+U411-W411)</f>
        <v>3433632.3299999833</v>
      </c>
      <c r="Z411" s="37" t="str">
        <f>IF((+U411-W411)=(Y411),"  ",$AO$515)</f>
        <v>  </v>
      </c>
      <c r="AA411" s="40">
        <f>IF(W411&lt;0,IF(Y411=0,0,IF(OR(W411=0,U411=0),"N.M.",IF(ABS(Y411/W411)&gt;=10,"N.M.",Y411/(-W411)))),IF(Y411=0,0,IF(OR(W411=0,U411=0),"N.M.",IF(ABS(Y411/W411)&gt;=10,"N.M.",Y411/W411))))</f>
        <v>0.11057856147672158</v>
      </c>
      <c r="AB411" s="39"/>
      <c r="AC411" s="18">
        <v>65268383.95599988</v>
      </c>
      <c r="AD411" s="18"/>
      <c r="AE411" s="18">
        <v>65636906.067999884</v>
      </c>
      <c r="AF411" s="18"/>
      <c r="AG411" s="18">
        <f>(+AC411-AE411)</f>
        <v>-368522.11200000346</v>
      </c>
      <c r="AH411" s="37" t="str">
        <f>IF((+AC411-AE411)=(AG411),"  ",$AO$515)</f>
        <v>  </v>
      </c>
      <c r="AI411" s="40">
        <f>IF(AE411&lt;0,IF(AG411=0,0,IF(OR(AE411=0,AC411=0),"N.M.",IF(ABS(AG411/AE411)&gt;=10,"N.M.",AG411/(-AE411)))),IF(AG411=0,0,IF(OR(AE411=0,AC411=0),"N.M.",IF(ABS(AG411/AE411)&gt;=10,"N.M.",AG411/AE411))))</f>
        <v>-0.005614556414621589</v>
      </c>
      <c r="AJ411" s="39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</row>
    <row r="412" spans="3:53" ht="12.75">
      <c r="C412" s="2"/>
      <c r="D412" s="8"/>
      <c r="E412" s="41" t="str">
        <f>IF(ABS(E127-E409-E411)&gt;$AO$511,$AO$514," ")</f>
        <v> </v>
      </c>
      <c r="F412" s="27"/>
      <c r="G412" s="41" t="str">
        <f>IF(ABS(G127-G409-G411)&gt;$AO$511,$AO$514," ")</f>
        <v> </v>
      </c>
      <c r="H412" s="42"/>
      <c r="I412" s="41" t="str">
        <f>IF(ABS(I127-I409-I411)&gt;$AO$511,$AO$514," ")</f>
        <v> </v>
      </c>
      <c r="M412" s="41" t="str">
        <f>IF(ABS(M127-M409-M411)&gt;$AO$511,$AO$514," ")</f>
        <v> </v>
      </c>
      <c r="N412" s="42"/>
      <c r="O412" s="41" t="str">
        <f>IF(ABS(O127-O409-O411)&gt;$AO$511,$AO$514," ")</f>
        <v> </v>
      </c>
      <c r="P412" s="42"/>
      <c r="Q412" s="41" t="str">
        <f>IF(ABS(Q127-Q409-Q411)&gt;$AO$511,$AO$514," ")</f>
        <v> </v>
      </c>
      <c r="U412" s="41" t="str">
        <f>IF(ABS(U127-U409-U411)&gt;$AO$511,$AO$514," ")</f>
        <v> </v>
      </c>
      <c r="V412" s="28"/>
      <c r="W412" s="41" t="str">
        <f>IF(ABS(W127-W409-W411)&gt;$AO$511,$AO$514," ")</f>
        <v> </v>
      </c>
      <c r="X412" s="42"/>
      <c r="Y412" s="41" t="str">
        <f>IF(ABS(Y127-Y409-Y411)&gt;$AO$511,$AO$514," ")</f>
        <v> </v>
      </c>
      <c r="AC412" s="41" t="str">
        <f>IF(ABS(AC127-AC409-AC411)&gt;$AO$511,$AO$514," ")</f>
        <v> </v>
      </c>
      <c r="AD412" s="28"/>
      <c r="AE412" s="41" t="str">
        <f>IF(ABS(AE127-AE409-AE411)&gt;$AO$511,$AO$514," ")</f>
        <v> </v>
      </c>
      <c r="AF412" s="42"/>
      <c r="AG412" s="41" t="str">
        <f>IF(ABS(AG127-AG409-AG411)&gt;$AO$511,$AO$514," ")</f>
        <v> </v>
      </c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</row>
    <row r="413" spans="3:53" ht="13.5" customHeight="1">
      <c r="C413" s="2" t="s">
        <v>46</v>
      </c>
      <c r="D413" s="8"/>
      <c r="E413" s="31"/>
      <c r="F413" s="31"/>
      <c r="G413" s="31"/>
      <c r="H413" s="18"/>
      <c r="M413" s="5"/>
      <c r="N413" s="18"/>
      <c r="O413" s="5"/>
      <c r="P413" s="9"/>
      <c r="U413" s="31"/>
      <c r="V413" s="31"/>
      <c r="W413" s="31"/>
      <c r="AC413" s="31"/>
      <c r="AD413" s="31"/>
      <c r="AE413" s="31"/>
      <c r="AF413" s="18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</row>
    <row r="414" spans="1:35" ht="12.75" outlineLevel="1">
      <c r="A414" s="1" t="s">
        <v>964</v>
      </c>
      <c r="B414" s="16" t="s">
        <v>965</v>
      </c>
      <c r="C414" s="1" t="s">
        <v>1337</v>
      </c>
      <c r="E414" s="5">
        <v>0</v>
      </c>
      <c r="G414" s="5">
        <v>0</v>
      </c>
      <c r="I414" s="9">
        <f aca="true" t="shared" si="136" ref="I414:I449">+E414-G414</f>
        <v>0</v>
      </c>
      <c r="K414" s="21">
        <f aca="true" t="shared" si="137" ref="K414:K449">IF(G414&lt;0,IF(I414=0,0,IF(OR(G414=0,E414=0),"N.M.",IF(ABS(I414/G414)&gt;=10,"N.M.",I414/(-G414)))),IF(I414=0,0,IF(OR(G414=0,E414=0),"N.M.",IF(ABS(I414/G414)&gt;=10,"N.M.",I414/G414))))</f>
        <v>0</v>
      </c>
      <c r="M414" s="9">
        <v>0</v>
      </c>
      <c r="O414" s="9">
        <v>0</v>
      </c>
      <c r="Q414" s="9">
        <f aca="true" t="shared" si="138" ref="Q414:Q449">+M414-O414</f>
        <v>0</v>
      </c>
      <c r="S414" s="21">
        <f aca="true" t="shared" si="139" ref="S414:S449">IF(O414&lt;0,IF(Q414=0,0,IF(OR(O414=0,M414=0),"N.M.",IF(ABS(Q414/O414)&gt;=10,"N.M.",Q414/(-O414)))),IF(Q414=0,0,IF(OR(O414=0,M414=0),"N.M.",IF(ABS(Q414/O414)&gt;=10,"N.M.",Q414/O414))))</f>
        <v>0</v>
      </c>
      <c r="U414" s="9">
        <v>0</v>
      </c>
      <c r="W414" s="9">
        <v>0</v>
      </c>
      <c r="Y414" s="9">
        <f aca="true" t="shared" si="140" ref="Y414:Y449">+U414-W414</f>
        <v>0</v>
      </c>
      <c r="AA414" s="21">
        <f aca="true" t="shared" si="141" ref="AA414:AA449">IF(W414&lt;0,IF(Y414=0,0,IF(OR(W414=0,U414=0),"N.M.",IF(ABS(Y414/W414)&gt;=10,"N.M.",Y414/(-W414)))),IF(Y414=0,0,IF(OR(W414=0,U414=0),"N.M.",IF(ABS(Y414/W414)&gt;=10,"N.M.",Y414/W414))))</f>
        <v>0</v>
      </c>
      <c r="AC414" s="9">
        <v>0</v>
      </c>
      <c r="AE414" s="9">
        <v>-10.79</v>
      </c>
      <c r="AG414" s="9">
        <f aca="true" t="shared" si="142" ref="AG414:AG449">+AC414-AE414</f>
        <v>10.79</v>
      </c>
      <c r="AI414" s="21" t="str">
        <f aca="true" t="shared" si="143" ref="AI414:AI449">IF(AE414&lt;0,IF(AG414=0,0,IF(OR(AE414=0,AC414=0),"N.M.",IF(ABS(AG414/AE414)&gt;=10,"N.M.",AG414/(-AE414)))),IF(AG414=0,0,IF(OR(AE414=0,AC414=0),"N.M.",IF(ABS(AG414/AE414)&gt;=10,"N.M.",AG414/AE414))))</f>
        <v>N.M.</v>
      </c>
    </row>
    <row r="415" spans="1:35" ht="12.75" outlineLevel="1">
      <c r="A415" s="1" t="s">
        <v>966</v>
      </c>
      <c r="B415" s="16" t="s">
        <v>967</v>
      </c>
      <c r="C415" s="1" t="s">
        <v>1338</v>
      </c>
      <c r="E415" s="5">
        <v>4225</v>
      </c>
      <c r="G415" s="5">
        <v>4225</v>
      </c>
      <c r="I415" s="9">
        <f t="shared" si="136"/>
        <v>0</v>
      </c>
      <c r="K415" s="21">
        <f t="shared" si="137"/>
        <v>0</v>
      </c>
      <c r="M415" s="9">
        <v>17400</v>
      </c>
      <c r="O415" s="9">
        <v>16800</v>
      </c>
      <c r="Q415" s="9">
        <f t="shared" si="138"/>
        <v>600</v>
      </c>
      <c r="S415" s="21">
        <f t="shared" si="139"/>
        <v>0.03571428571428571</v>
      </c>
      <c r="U415" s="9">
        <v>26325</v>
      </c>
      <c r="W415" s="9">
        <v>26325</v>
      </c>
      <c r="Y415" s="9">
        <f t="shared" si="140"/>
        <v>0</v>
      </c>
      <c r="AA415" s="21">
        <f t="shared" si="141"/>
        <v>0</v>
      </c>
      <c r="AC415" s="9">
        <v>51925</v>
      </c>
      <c r="AE415" s="9">
        <v>51925</v>
      </c>
      <c r="AG415" s="9">
        <f t="shared" si="142"/>
        <v>0</v>
      </c>
      <c r="AI415" s="21">
        <f t="shared" si="143"/>
        <v>0</v>
      </c>
    </row>
    <row r="416" spans="1:35" ht="12.75" outlineLevel="1">
      <c r="A416" s="1" t="s">
        <v>968</v>
      </c>
      <c r="B416" s="16" t="s">
        <v>969</v>
      </c>
      <c r="C416" s="1" t="s">
        <v>1339</v>
      </c>
      <c r="E416" s="5">
        <v>-555.81</v>
      </c>
      <c r="G416" s="5">
        <v>-555.81</v>
      </c>
      <c r="I416" s="9">
        <f t="shared" si="136"/>
        <v>0</v>
      </c>
      <c r="K416" s="21">
        <f t="shared" si="137"/>
        <v>0</v>
      </c>
      <c r="M416" s="9">
        <v>-1667.43</v>
      </c>
      <c r="O416" s="9">
        <v>-1667.43</v>
      </c>
      <c r="Q416" s="9">
        <f t="shared" si="138"/>
        <v>0</v>
      </c>
      <c r="S416" s="21">
        <f t="shared" si="139"/>
        <v>0</v>
      </c>
      <c r="U416" s="9">
        <v>-3334.86</v>
      </c>
      <c r="W416" s="9">
        <v>-3334.86</v>
      </c>
      <c r="Y416" s="9">
        <f t="shared" si="140"/>
        <v>0</v>
      </c>
      <c r="AA416" s="21">
        <f t="shared" si="141"/>
        <v>0</v>
      </c>
      <c r="AC416" s="9">
        <v>-6669.72</v>
      </c>
      <c r="AE416" s="9">
        <v>-6669.72</v>
      </c>
      <c r="AG416" s="9">
        <f t="shared" si="142"/>
        <v>0</v>
      </c>
      <c r="AI416" s="21">
        <f t="shared" si="143"/>
        <v>0</v>
      </c>
    </row>
    <row r="417" spans="1:35" ht="12.75" outlineLevel="1">
      <c r="A417" s="1" t="s">
        <v>970</v>
      </c>
      <c r="B417" s="16" t="s">
        <v>971</v>
      </c>
      <c r="C417" s="1" t="s">
        <v>1340</v>
      </c>
      <c r="E417" s="5">
        <v>5703.8</v>
      </c>
      <c r="G417" s="5">
        <v>4708.47</v>
      </c>
      <c r="I417" s="9">
        <f t="shared" si="136"/>
        <v>995.3299999999999</v>
      </c>
      <c r="K417" s="21">
        <f t="shared" si="137"/>
        <v>0.2113913861615344</v>
      </c>
      <c r="M417" s="9">
        <v>509695.95</v>
      </c>
      <c r="O417" s="9">
        <v>25607.75</v>
      </c>
      <c r="Q417" s="9">
        <f t="shared" si="138"/>
        <v>484088.2</v>
      </c>
      <c r="S417" s="21" t="str">
        <f t="shared" si="139"/>
        <v>N.M.</v>
      </c>
      <c r="U417" s="9">
        <v>1753365.86</v>
      </c>
      <c r="W417" s="9">
        <v>85719.53</v>
      </c>
      <c r="Y417" s="9">
        <f t="shared" si="140"/>
        <v>1667646.33</v>
      </c>
      <c r="AA417" s="21" t="str">
        <f t="shared" si="141"/>
        <v>N.M.</v>
      </c>
      <c r="AC417" s="9">
        <v>1856284.18</v>
      </c>
      <c r="AE417" s="9">
        <v>275861.45</v>
      </c>
      <c r="AG417" s="9">
        <f t="shared" si="142"/>
        <v>1580422.73</v>
      </c>
      <c r="AI417" s="21">
        <f t="shared" si="143"/>
        <v>5.729045250795282</v>
      </c>
    </row>
    <row r="418" spans="1:35" ht="12.75" outlineLevel="1">
      <c r="A418" s="1" t="s">
        <v>972</v>
      </c>
      <c r="B418" s="16" t="s">
        <v>973</v>
      </c>
      <c r="C418" s="1" t="s">
        <v>1341</v>
      </c>
      <c r="E418" s="5">
        <v>0</v>
      </c>
      <c r="G418" s="5">
        <v>0</v>
      </c>
      <c r="I418" s="9">
        <f t="shared" si="136"/>
        <v>0</v>
      </c>
      <c r="K418" s="21">
        <f t="shared" si="137"/>
        <v>0</v>
      </c>
      <c r="M418" s="9">
        <v>0</v>
      </c>
      <c r="O418" s="9">
        <v>201.12</v>
      </c>
      <c r="Q418" s="9">
        <f t="shared" si="138"/>
        <v>-201.12</v>
      </c>
      <c r="S418" s="21" t="str">
        <f t="shared" si="139"/>
        <v>N.M.</v>
      </c>
      <c r="U418" s="9">
        <v>0</v>
      </c>
      <c r="W418" s="9">
        <v>4773.96</v>
      </c>
      <c r="Y418" s="9">
        <f t="shared" si="140"/>
        <v>-4773.96</v>
      </c>
      <c r="AA418" s="21" t="str">
        <f t="shared" si="141"/>
        <v>N.M.</v>
      </c>
      <c r="AC418" s="9">
        <v>1614583.96</v>
      </c>
      <c r="AE418" s="9">
        <v>15779.76</v>
      </c>
      <c r="AG418" s="9">
        <f t="shared" si="142"/>
        <v>1598804.2</v>
      </c>
      <c r="AI418" s="21" t="str">
        <f t="shared" si="143"/>
        <v>N.M.</v>
      </c>
    </row>
    <row r="419" spans="1:35" ht="12.75" outlineLevel="1">
      <c r="A419" s="1" t="s">
        <v>974</v>
      </c>
      <c r="B419" s="16" t="s">
        <v>975</v>
      </c>
      <c r="C419" s="1" t="s">
        <v>1342</v>
      </c>
      <c r="E419" s="5">
        <v>125821.33</v>
      </c>
      <c r="G419" s="5">
        <v>10333.5</v>
      </c>
      <c r="I419" s="9">
        <f t="shared" si="136"/>
        <v>115487.83</v>
      </c>
      <c r="K419" s="21" t="str">
        <f t="shared" si="137"/>
        <v>N.M.</v>
      </c>
      <c r="M419" s="9">
        <v>333390.11</v>
      </c>
      <c r="O419" s="9">
        <v>23956.91</v>
      </c>
      <c r="Q419" s="9">
        <f t="shared" si="138"/>
        <v>309433.2</v>
      </c>
      <c r="S419" s="21" t="str">
        <f t="shared" si="139"/>
        <v>N.M.</v>
      </c>
      <c r="U419" s="9">
        <v>677058.1</v>
      </c>
      <c r="W419" s="9">
        <v>37993.29</v>
      </c>
      <c r="Y419" s="9">
        <f t="shared" si="140"/>
        <v>639064.8099999999</v>
      </c>
      <c r="AA419" s="21" t="str">
        <f t="shared" si="141"/>
        <v>N.M.</v>
      </c>
      <c r="AC419" s="9">
        <v>898623.99</v>
      </c>
      <c r="AE419" s="9">
        <v>265778.41</v>
      </c>
      <c r="AG419" s="9">
        <f t="shared" si="142"/>
        <v>632845.5800000001</v>
      </c>
      <c r="AI419" s="21">
        <f t="shared" si="143"/>
        <v>2.381102287428088</v>
      </c>
    </row>
    <row r="420" spans="1:35" ht="12.75" outlineLevel="1">
      <c r="A420" s="1" t="s">
        <v>976</v>
      </c>
      <c r="B420" s="16" t="s">
        <v>977</v>
      </c>
      <c r="C420" s="1" t="s">
        <v>1343</v>
      </c>
      <c r="E420" s="5">
        <v>495</v>
      </c>
      <c r="G420" s="5">
        <v>487</v>
      </c>
      <c r="I420" s="9">
        <f t="shared" si="136"/>
        <v>8</v>
      </c>
      <c r="K420" s="21">
        <f t="shared" si="137"/>
        <v>0.01642710472279261</v>
      </c>
      <c r="M420" s="9">
        <v>1285</v>
      </c>
      <c r="O420" s="9">
        <v>1461</v>
      </c>
      <c r="Q420" s="9">
        <f t="shared" si="138"/>
        <v>-176</v>
      </c>
      <c r="S420" s="21">
        <f t="shared" si="139"/>
        <v>-0.12046543463381246</v>
      </c>
      <c r="U420" s="9">
        <v>31653.45</v>
      </c>
      <c r="W420" s="9">
        <v>32105.45</v>
      </c>
      <c r="Y420" s="9">
        <f t="shared" si="140"/>
        <v>-452</v>
      </c>
      <c r="AA420" s="21">
        <f t="shared" si="141"/>
        <v>-0.014078606591715736</v>
      </c>
      <c r="AC420" s="9">
        <v>65137.9</v>
      </c>
      <c r="AE420" s="9">
        <v>65765.9</v>
      </c>
      <c r="AG420" s="9">
        <f t="shared" si="142"/>
        <v>-627.9999999999927</v>
      </c>
      <c r="AI420" s="21">
        <f t="shared" si="143"/>
        <v>-0.009549021605421544</v>
      </c>
    </row>
    <row r="421" spans="1:35" ht="12.75" outlineLevel="1">
      <c r="A421" s="1" t="s">
        <v>978</v>
      </c>
      <c r="B421" s="16" t="s">
        <v>979</v>
      </c>
      <c r="C421" s="1" t="s">
        <v>1344</v>
      </c>
      <c r="E421" s="5">
        <v>24314.33</v>
      </c>
      <c r="G421" s="5">
        <v>0</v>
      </c>
      <c r="I421" s="9">
        <f t="shared" si="136"/>
        <v>24314.33</v>
      </c>
      <c r="K421" s="21" t="str">
        <f t="shared" si="137"/>
        <v>N.M.</v>
      </c>
      <c r="M421" s="9">
        <v>24314.33</v>
      </c>
      <c r="O421" s="9">
        <v>0</v>
      </c>
      <c r="Q421" s="9">
        <f t="shared" si="138"/>
        <v>24314.33</v>
      </c>
      <c r="S421" s="21" t="str">
        <f t="shared" si="139"/>
        <v>N.M.</v>
      </c>
      <c r="U421" s="9">
        <v>24314.33</v>
      </c>
      <c r="W421" s="9">
        <v>0</v>
      </c>
      <c r="Y421" s="9">
        <f t="shared" si="140"/>
        <v>24314.33</v>
      </c>
      <c r="AA421" s="21" t="str">
        <f t="shared" si="141"/>
        <v>N.M.</v>
      </c>
      <c r="AC421" s="9">
        <v>57314.33</v>
      </c>
      <c r="AE421" s="9">
        <v>0</v>
      </c>
      <c r="AG421" s="9">
        <f t="shared" si="142"/>
        <v>57314.33</v>
      </c>
      <c r="AI421" s="21" t="str">
        <f t="shared" si="143"/>
        <v>N.M.</v>
      </c>
    </row>
    <row r="422" spans="1:35" ht="12.75" outlineLevel="1">
      <c r="A422" s="1" t="s">
        <v>980</v>
      </c>
      <c r="B422" s="16" t="s">
        <v>981</v>
      </c>
      <c r="C422" s="1" t="s">
        <v>1345</v>
      </c>
      <c r="E422" s="5">
        <v>0</v>
      </c>
      <c r="G422" s="5">
        <v>16431.66</v>
      </c>
      <c r="I422" s="9">
        <f t="shared" si="136"/>
        <v>-16431.66</v>
      </c>
      <c r="K422" s="21" t="str">
        <f t="shared" si="137"/>
        <v>N.M.</v>
      </c>
      <c r="M422" s="9">
        <v>-4759.11</v>
      </c>
      <c r="O422" s="9">
        <v>28574.01</v>
      </c>
      <c r="Q422" s="9">
        <f t="shared" si="138"/>
        <v>-33333.119999999995</v>
      </c>
      <c r="S422" s="21">
        <f t="shared" si="139"/>
        <v>-1.1665538018640016</v>
      </c>
      <c r="U422" s="9">
        <v>0</v>
      </c>
      <c r="W422" s="9">
        <v>40795.85</v>
      </c>
      <c r="Y422" s="9">
        <f t="shared" si="140"/>
        <v>-40795.85</v>
      </c>
      <c r="AA422" s="21" t="str">
        <f t="shared" si="141"/>
        <v>N.M.</v>
      </c>
      <c r="AC422" s="9">
        <v>14710.54</v>
      </c>
      <c r="AE422" s="9">
        <v>93637.36</v>
      </c>
      <c r="AG422" s="9">
        <f t="shared" si="142"/>
        <v>-78926.82</v>
      </c>
      <c r="AI422" s="21">
        <f t="shared" si="143"/>
        <v>-0.8428988173096722</v>
      </c>
    </row>
    <row r="423" spans="1:35" ht="12.75" outlineLevel="1">
      <c r="A423" s="1" t="s">
        <v>982</v>
      </c>
      <c r="B423" s="16" t="s">
        <v>983</v>
      </c>
      <c r="C423" s="1" t="s">
        <v>1346</v>
      </c>
      <c r="E423" s="5">
        <v>2082.55</v>
      </c>
      <c r="G423" s="5">
        <v>2249.87</v>
      </c>
      <c r="I423" s="9">
        <f t="shared" si="136"/>
        <v>-167.3199999999997</v>
      </c>
      <c r="K423" s="21">
        <f t="shared" si="137"/>
        <v>-0.07436874130505305</v>
      </c>
      <c r="M423" s="9">
        <v>6297.85</v>
      </c>
      <c r="O423" s="9">
        <v>6583.7</v>
      </c>
      <c r="Q423" s="9">
        <f t="shared" si="138"/>
        <v>-285.84999999999945</v>
      </c>
      <c r="S423" s="21">
        <f t="shared" si="139"/>
        <v>-0.04341783495602768</v>
      </c>
      <c r="U423" s="9">
        <v>12710.29</v>
      </c>
      <c r="W423" s="9">
        <v>13104.31</v>
      </c>
      <c r="Y423" s="9">
        <f t="shared" si="140"/>
        <v>-394.0199999999986</v>
      </c>
      <c r="AA423" s="21">
        <f t="shared" si="141"/>
        <v>-0.030067970003762018</v>
      </c>
      <c r="AC423" s="9">
        <v>25599.22</v>
      </c>
      <c r="AE423" s="9">
        <v>25867.57</v>
      </c>
      <c r="AG423" s="9">
        <f t="shared" si="142"/>
        <v>-268.34999999999854</v>
      </c>
      <c r="AI423" s="21">
        <f t="shared" si="143"/>
        <v>-0.010373993382447542</v>
      </c>
    </row>
    <row r="424" spans="1:35" ht="12.75" outlineLevel="1">
      <c r="A424" s="1" t="s">
        <v>984</v>
      </c>
      <c r="B424" s="16" t="s">
        <v>985</v>
      </c>
      <c r="C424" s="1" t="s">
        <v>1347</v>
      </c>
      <c r="E424" s="5">
        <v>-43.26</v>
      </c>
      <c r="G424" s="5">
        <v>-37194.64</v>
      </c>
      <c r="I424" s="9">
        <f t="shared" si="136"/>
        <v>37151.38</v>
      </c>
      <c r="K424" s="21">
        <f t="shared" si="137"/>
        <v>0.998836929191948</v>
      </c>
      <c r="M424" s="9">
        <v>-43.26</v>
      </c>
      <c r="O424" s="9">
        <v>-47201.8</v>
      </c>
      <c r="Q424" s="9">
        <f t="shared" si="138"/>
        <v>47158.54</v>
      </c>
      <c r="S424" s="21">
        <f t="shared" si="139"/>
        <v>0.9990835095271791</v>
      </c>
      <c r="U424" s="9">
        <v>-46.34</v>
      </c>
      <c r="W424" s="9">
        <v>-47667.56</v>
      </c>
      <c r="Y424" s="9">
        <f t="shared" si="140"/>
        <v>47621.22</v>
      </c>
      <c r="AA424" s="21">
        <f t="shared" si="141"/>
        <v>0.9990278503871397</v>
      </c>
      <c r="AC424" s="9">
        <v>-38632.84</v>
      </c>
      <c r="AE424" s="9">
        <v>-47933.44</v>
      </c>
      <c r="AG424" s="9">
        <f t="shared" si="142"/>
        <v>9300.600000000006</v>
      </c>
      <c r="AI424" s="21">
        <f t="shared" si="143"/>
        <v>0.19403155709250172</v>
      </c>
    </row>
    <row r="425" spans="1:35" ht="12.75" outlineLevel="1">
      <c r="A425" s="1" t="s">
        <v>986</v>
      </c>
      <c r="B425" s="16" t="s">
        <v>987</v>
      </c>
      <c r="C425" s="1" t="s">
        <v>1348</v>
      </c>
      <c r="E425" s="5">
        <v>0</v>
      </c>
      <c r="G425" s="5">
        <v>5541.63</v>
      </c>
      <c r="I425" s="9">
        <f t="shared" si="136"/>
        <v>-5541.63</v>
      </c>
      <c r="K425" s="21" t="str">
        <f t="shared" si="137"/>
        <v>N.M.</v>
      </c>
      <c r="M425" s="9">
        <v>0</v>
      </c>
      <c r="O425" s="9">
        <v>5541.63</v>
      </c>
      <c r="Q425" s="9">
        <f t="shared" si="138"/>
        <v>-5541.63</v>
      </c>
      <c r="S425" s="21" t="str">
        <f t="shared" si="139"/>
        <v>N.M.</v>
      </c>
      <c r="U425" s="9">
        <v>0</v>
      </c>
      <c r="W425" s="9">
        <v>-501131.44</v>
      </c>
      <c r="Y425" s="9">
        <f t="shared" si="140"/>
        <v>501131.44</v>
      </c>
      <c r="AA425" s="21" t="str">
        <f t="shared" si="141"/>
        <v>N.M.</v>
      </c>
      <c r="AC425" s="9">
        <v>-536771.7</v>
      </c>
      <c r="AE425" s="9">
        <v>-663453.03</v>
      </c>
      <c r="AG425" s="9">
        <f t="shared" si="142"/>
        <v>126681.33000000007</v>
      </c>
      <c r="AI425" s="21">
        <f t="shared" si="143"/>
        <v>0.19094242436423883</v>
      </c>
    </row>
    <row r="426" spans="1:35" ht="12.75" outlineLevel="1">
      <c r="A426" s="1" t="s">
        <v>988</v>
      </c>
      <c r="B426" s="16" t="s">
        <v>989</v>
      </c>
      <c r="C426" s="1" t="s">
        <v>1349</v>
      </c>
      <c r="E426" s="5">
        <v>0</v>
      </c>
      <c r="G426" s="5">
        <v>-44225.55</v>
      </c>
      <c r="I426" s="9">
        <f t="shared" si="136"/>
        <v>44225.55</v>
      </c>
      <c r="K426" s="21" t="str">
        <f t="shared" si="137"/>
        <v>N.M.</v>
      </c>
      <c r="M426" s="9">
        <v>0</v>
      </c>
      <c r="O426" s="9">
        <v>-152441.52</v>
      </c>
      <c r="Q426" s="9">
        <f t="shared" si="138"/>
        <v>152441.52</v>
      </c>
      <c r="S426" s="21" t="str">
        <f t="shared" si="139"/>
        <v>N.M.</v>
      </c>
      <c r="U426" s="9">
        <v>0</v>
      </c>
      <c r="W426" s="9">
        <v>-280300.07</v>
      </c>
      <c r="Y426" s="9">
        <f t="shared" si="140"/>
        <v>280300.07</v>
      </c>
      <c r="AA426" s="21" t="str">
        <f t="shared" si="141"/>
        <v>N.M.</v>
      </c>
      <c r="AC426" s="9">
        <v>-221791.57</v>
      </c>
      <c r="AE426" s="9">
        <v>-583618.65</v>
      </c>
      <c r="AG426" s="9">
        <f t="shared" si="142"/>
        <v>361827.08</v>
      </c>
      <c r="AI426" s="21">
        <f t="shared" si="143"/>
        <v>0.6199717572425076</v>
      </c>
    </row>
    <row r="427" spans="1:35" ht="12.75" outlineLevel="1">
      <c r="A427" s="1" t="s">
        <v>990</v>
      </c>
      <c r="B427" s="16" t="s">
        <v>991</v>
      </c>
      <c r="C427" s="1" t="s">
        <v>1350</v>
      </c>
      <c r="E427" s="5">
        <v>0</v>
      </c>
      <c r="G427" s="5">
        <v>0</v>
      </c>
      <c r="I427" s="9">
        <f t="shared" si="136"/>
        <v>0</v>
      </c>
      <c r="K427" s="21">
        <f t="shared" si="137"/>
        <v>0</v>
      </c>
      <c r="M427" s="9">
        <v>0</v>
      </c>
      <c r="O427" s="9">
        <v>0</v>
      </c>
      <c r="Q427" s="9">
        <f t="shared" si="138"/>
        <v>0</v>
      </c>
      <c r="S427" s="21">
        <f t="shared" si="139"/>
        <v>0</v>
      </c>
      <c r="U427" s="9">
        <v>0</v>
      </c>
      <c r="W427" s="9">
        <v>0</v>
      </c>
      <c r="Y427" s="9">
        <f t="shared" si="140"/>
        <v>0</v>
      </c>
      <c r="AA427" s="21">
        <f t="shared" si="141"/>
        <v>0</v>
      </c>
      <c r="AC427" s="9">
        <v>0</v>
      </c>
      <c r="AE427" s="9">
        <v>174166.66</v>
      </c>
      <c r="AG427" s="9">
        <f t="shared" si="142"/>
        <v>-174166.66</v>
      </c>
      <c r="AI427" s="21" t="str">
        <f t="shared" si="143"/>
        <v>N.M.</v>
      </c>
    </row>
    <row r="428" spans="1:35" ht="12.75" outlineLevel="1">
      <c r="A428" s="1" t="s">
        <v>992</v>
      </c>
      <c r="B428" s="16" t="s">
        <v>993</v>
      </c>
      <c r="C428" s="1" t="s">
        <v>1351</v>
      </c>
      <c r="E428" s="5">
        <v>0</v>
      </c>
      <c r="G428" s="5">
        <v>6804.48</v>
      </c>
      <c r="I428" s="9">
        <f t="shared" si="136"/>
        <v>-6804.48</v>
      </c>
      <c r="K428" s="21" t="str">
        <f t="shared" si="137"/>
        <v>N.M.</v>
      </c>
      <c r="M428" s="9">
        <v>0</v>
      </c>
      <c r="O428" s="9">
        <v>2414.72</v>
      </c>
      <c r="Q428" s="9">
        <f t="shared" si="138"/>
        <v>-2414.72</v>
      </c>
      <c r="S428" s="21" t="str">
        <f t="shared" si="139"/>
        <v>N.M.</v>
      </c>
      <c r="U428" s="9">
        <v>37.1</v>
      </c>
      <c r="W428" s="9">
        <v>3871.74</v>
      </c>
      <c r="Y428" s="9">
        <f t="shared" si="140"/>
        <v>-3834.64</v>
      </c>
      <c r="AA428" s="21">
        <f t="shared" si="141"/>
        <v>-0.9904177449932072</v>
      </c>
      <c r="AC428" s="9">
        <v>1490.36</v>
      </c>
      <c r="AE428" s="9">
        <v>4554.98</v>
      </c>
      <c r="AG428" s="9">
        <f t="shared" si="142"/>
        <v>-3064.62</v>
      </c>
      <c r="AI428" s="21">
        <f t="shared" si="143"/>
        <v>-0.6728064667682405</v>
      </c>
    </row>
    <row r="429" spans="1:35" ht="12.75" outlineLevel="1">
      <c r="A429" s="1" t="s">
        <v>994</v>
      </c>
      <c r="B429" s="16" t="s">
        <v>995</v>
      </c>
      <c r="C429" s="1" t="s">
        <v>1352</v>
      </c>
      <c r="E429" s="5">
        <v>0</v>
      </c>
      <c r="G429" s="5">
        <v>0</v>
      </c>
      <c r="I429" s="9">
        <f t="shared" si="136"/>
        <v>0</v>
      </c>
      <c r="K429" s="21">
        <f t="shared" si="137"/>
        <v>0</v>
      </c>
      <c r="M429" s="9">
        <v>0</v>
      </c>
      <c r="O429" s="9">
        <v>0</v>
      </c>
      <c r="Q429" s="9">
        <f t="shared" si="138"/>
        <v>0</v>
      </c>
      <c r="S429" s="21">
        <f t="shared" si="139"/>
        <v>0</v>
      </c>
      <c r="U429" s="9">
        <v>0</v>
      </c>
      <c r="W429" s="9">
        <v>0</v>
      </c>
      <c r="Y429" s="9">
        <f t="shared" si="140"/>
        <v>0</v>
      </c>
      <c r="AA429" s="21">
        <f t="shared" si="141"/>
        <v>0</v>
      </c>
      <c r="AC429" s="9">
        <v>0</v>
      </c>
      <c r="AE429" s="9">
        <v>-947.81</v>
      </c>
      <c r="AG429" s="9">
        <f t="shared" si="142"/>
        <v>947.81</v>
      </c>
      <c r="AI429" s="21" t="str">
        <f t="shared" si="143"/>
        <v>N.M.</v>
      </c>
    </row>
    <row r="430" spans="1:35" ht="12.75" outlineLevel="1">
      <c r="A430" s="1" t="s">
        <v>996</v>
      </c>
      <c r="B430" s="16" t="s">
        <v>997</v>
      </c>
      <c r="C430" s="1" t="s">
        <v>1353</v>
      </c>
      <c r="E430" s="5">
        <v>0</v>
      </c>
      <c r="G430" s="5">
        <v>0</v>
      </c>
      <c r="I430" s="9">
        <f t="shared" si="136"/>
        <v>0</v>
      </c>
      <c r="K430" s="21">
        <f t="shared" si="137"/>
        <v>0</v>
      </c>
      <c r="M430" s="9">
        <v>0</v>
      </c>
      <c r="O430" s="9">
        <v>0</v>
      </c>
      <c r="Q430" s="9">
        <f t="shared" si="138"/>
        <v>0</v>
      </c>
      <c r="S430" s="21">
        <f t="shared" si="139"/>
        <v>0</v>
      </c>
      <c r="U430" s="9">
        <v>0</v>
      </c>
      <c r="W430" s="9">
        <v>0</v>
      </c>
      <c r="Y430" s="9">
        <f t="shared" si="140"/>
        <v>0</v>
      </c>
      <c r="AA430" s="21">
        <f t="shared" si="141"/>
        <v>0</v>
      </c>
      <c r="AC430" s="9">
        <v>0</v>
      </c>
      <c r="AE430" s="9">
        <v>-224884.78</v>
      </c>
      <c r="AG430" s="9">
        <f t="shared" si="142"/>
        <v>224884.78</v>
      </c>
      <c r="AI430" s="21" t="str">
        <f t="shared" si="143"/>
        <v>N.M.</v>
      </c>
    </row>
    <row r="431" spans="1:35" ht="12.75" outlineLevel="1">
      <c r="A431" s="1" t="s">
        <v>998</v>
      </c>
      <c r="B431" s="16" t="s">
        <v>999</v>
      </c>
      <c r="C431" s="1" t="s">
        <v>1354</v>
      </c>
      <c r="E431" s="5">
        <v>-1496382</v>
      </c>
      <c r="G431" s="5">
        <v>1583995</v>
      </c>
      <c r="I431" s="9">
        <f t="shared" si="136"/>
        <v>-3080377</v>
      </c>
      <c r="K431" s="21">
        <f t="shared" si="137"/>
        <v>-1.9446885880321592</v>
      </c>
      <c r="M431" s="9">
        <v>-2843519</v>
      </c>
      <c r="O431" s="9">
        <v>1294991</v>
      </c>
      <c r="Q431" s="9">
        <f t="shared" si="138"/>
        <v>-4138510</v>
      </c>
      <c r="S431" s="21">
        <f t="shared" si="139"/>
        <v>-3.1957828278343245</v>
      </c>
      <c r="U431" s="9">
        <v>-5182759</v>
      </c>
      <c r="W431" s="9">
        <v>-2016162</v>
      </c>
      <c r="Y431" s="9">
        <f t="shared" si="140"/>
        <v>-3166597</v>
      </c>
      <c r="AA431" s="21">
        <f t="shared" si="141"/>
        <v>-1.5706064294436657</v>
      </c>
      <c r="AC431" s="9">
        <v>-4378510</v>
      </c>
      <c r="AE431" s="9">
        <v>1270096</v>
      </c>
      <c r="AG431" s="9">
        <f t="shared" si="142"/>
        <v>-5648606</v>
      </c>
      <c r="AI431" s="21">
        <f t="shared" si="143"/>
        <v>-4.447385079553042</v>
      </c>
    </row>
    <row r="432" spans="1:35" ht="12.75" outlineLevel="1">
      <c r="A432" s="1" t="s">
        <v>1000</v>
      </c>
      <c r="B432" s="16" t="s">
        <v>1001</v>
      </c>
      <c r="C432" s="1" t="s">
        <v>1355</v>
      </c>
      <c r="E432" s="5">
        <v>1564403</v>
      </c>
      <c r="G432" s="5">
        <v>-1346717</v>
      </c>
      <c r="I432" s="9">
        <f t="shared" si="136"/>
        <v>2911120</v>
      </c>
      <c r="K432" s="21">
        <f t="shared" si="137"/>
        <v>2.161641978232992</v>
      </c>
      <c r="M432" s="9">
        <v>3041147</v>
      </c>
      <c r="O432" s="9">
        <v>-972066</v>
      </c>
      <c r="Q432" s="9">
        <f t="shared" si="138"/>
        <v>4013213</v>
      </c>
      <c r="S432" s="21">
        <f t="shared" si="139"/>
        <v>4.128539625910175</v>
      </c>
      <c r="U432" s="9">
        <v>5593584</v>
      </c>
      <c r="W432" s="9">
        <v>2430495</v>
      </c>
      <c r="Y432" s="9">
        <f t="shared" si="140"/>
        <v>3163089</v>
      </c>
      <c r="AA432" s="21">
        <f t="shared" si="141"/>
        <v>1.301417612461659</v>
      </c>
      <c r="AC432" s="9">
        <v>5134200</v>
      </c>
      <c r="AE432" s="9">
        <v>-683876</v>
      </c>
      <c r="AG432" s="9">
        <f t="shared" si="142"/>
        <v>5818076</v>
      </c>
      <c r="AI432" s="21">
        <f t="shared" si="143"/>
        <v>8.507501359895654</v>
      </c>
    </row>
    <row r="433" spans="1:35" ht="12.75" outlineLevel="1">
      <c r="A433" s="1" t="s">
        <v>1002</v>
      </c>
      <c r="B433" s="16" t="s">
        <v>1003</v>
      </c>
      <c r="C433" s="1" t="s">
        <v>1356</v>
      </c>
      <c r="E433" s="5">
        <v>-626574.7</v>
      </c>
      <c r="G433" s="5">
        <v>-36772.95</v>
      </c>
      <c r="I433" s="9">
        <f t="shared" si="136"/>
        <v>-589801.75</v>
      </c>
      <c r="K433" s="21" t="str">
        <f t="shared" si="137"/>
        <v>N.M.</v>
      </c>
      <c r="M433" s="9">
        <v>-1674717.7</v>
      </c>
      <c r="O433" s="9">
        <v>-168762.59</v>
      </c>
      <c r="Q433" s="9">
        <f t="shared" si="138"/>
        <v>-1505955.1099999999</v>
      </c>
      <c r="S433" s="21">
        <f t="shared" si="139"/>
        <v>-8.923512669484392</v>
      </c>
      <c r="U433" s="9">
        <v>-2677952.66</v>
      </c>
      <c r="W433" s="9">
        <v>-476774.9</v>
      </c>
      <c r="Y433" s="9">
        <f t="shared" si="140"/>
        <v>-2201177.7600000002</v>
      </c>
      <c r="AA433" s="21">
        <f t="shared" si="141"/>
        <v>-4.616807134771567</v>
      </c>
      <c r="AC433" s="9">
        <v>-2817211.51</v>
      </c>
      <c r="AE433" s="9">
        <v>-575053.65</v>
      </c>
      <c r="AG433" s="9">
        <f t="shared" si="142"/>
        <v>-2242157.86</v>
      </c>
      <c r="AI433" s="21">
        <f t="shared" si="143"/>
        <v>-3.89904117641893</v>
      </c>
    </row>
    <row r="434" spans="1:35" ht="12.75" outlineLevel="1">
      <c r="A434" s="1" t="s">
        <v>1004</v>
      </c>
      <c r="B434" s="16" t="s">
        <v>1005</v>
      </c>
      <c r="C434" s="1" t="s">
        <v>1357</v>
      </c>
      <c r="E434" s="5">
        <v>558553.7</v>
      </c>
      <c r="G434" s="5">
        <v>-200505.05</v>
      </c>
      <c r="I434" s="9">
        <f t="shared" si="136"/>
        <v>759058.75</v>
      </c>
      <c r="K434" s="21">
        <f t="shared" si="137"/>
        <v>3.7857338256567603</v>
      </c>
      <c r="M434" s="9">
        <v>1477089.7</v>
      </c>
      <c r="O434" s="9">
        <v>-154162.41</v>
      </c>
      <c r="Q434" s="9">
        <f t="shared" si="138"/>
        <v>1631252.1099999999</v>
      </c>
      <c r="S434" s="21" t="str">
        <f t="shared" si="139"/>
        <v>N.M.</v>
      </c>
      <c r="U434" s="9">
        <v>2267127.66</v>
      </c>
      <c r="W434" s="9">
        <v>62441.9</v>
      </c>
      <c r="Y434" s="9">
        <f t="shared" si="140"/>
        <v>2204685.7600000002</v>
      </c>
      <c r="AA434" s="21" t="str">
        <f t="shared" si="141"/>
        <v>N.M.</v>
      </c>
      <c r="AC434" s="9">
        <v>2061521.51</v>
      </c>
      <c r="AE434" s="9">
        <v>-11166.35</v>
      </c>
      <c r="AG434" s="9">
        <f t="shared" si="142"/>
        <v>2072687.86</v>
      </c>
      <c r="AI434" s="21" t="str">
        <f t="shared" si="143"/>
        <v>N.M.</v>
      </c>
    </row>
    <row r="435" spans="1:35" ht="12.75" outlineLevel="1">
      <c r="A435" s="1" t="s">
        <v>1006</v>
      </c>
      <c r="B435" s="16" t="s">
        <v>1007</v>
      </c>
      <c r="C435" s="1" t="s">
        <v>1358</v>
      </c>
      <c r="E435" s="5">
        <v>420191.61</v>
      </c>
      <c r="G435" s="5">
        <v>619417.72</v>
      </c>
      <c r="I435" s="9">
        <f t="shared" si="136"/>
        <v>-199226.11</v>
      </c>
      <c r="K435" s="21">
        <f t="shared" si="137"/>
        <v>-0.3216345021579299</v>
      </c>
      <c r="M435" s="9">
        <v>1267084.07</v>
      </c>
      <c r="O435" s="9">
        <v>1950768.83</v>
      </c>
      <c r="Q435" s="9">
        <f t="shared" si="138"/>
        <v>-683684.76</v>
      </c>
      <c r="S435" s="21">
        <f t="shared" si="139"/>
        <v>-0.3504693890357065</v>
      </c>
      <c r="U435" s="9">
        <v>2458118.21</v>
      </c>
      <c r="W435" s="9">
        <v>5708108.02</v>
      </c>
      <c r="Y435" s="9">
        <f t="shared" si="140"/>
        <v>-3249989.8099999996</v>
      </c>
      <c r="AA435" s="21">
        <f t="shared" si="141"/>
        <v>-0.5693637539115807</v>
      </c>
      <c r="AC435" s="9">
        <v>6896373.05</v>
      </c>
      <c r="AE435" s="9">
        <v>56870754.019999996</v>
      </c>
      <c r="AG435" s="9">
        <f t="shared" si="142"/>
        <v>-49974380.97</v>
      </c>
      <c r="AI435" s="21">
        <f t="shared" si="143"/>
        <v>-0.8787360363188658</v>
      </c>
    </row>
    <row r="436" spans="1:35" ht="12.75" outlineLevel="1">
      <c r="A436" s="1" t="s">
        <v>1008</v>
      </c>
      <c r="B436" s="16" t="s">
        <v>1009</v>
      </c>
      <c r="C436" s="1" t="s">
        <v>1359</v>
      </c>
      <c r="E436" s="5">
        <v>-334464.45</v>
      </c>
      <c r="G436" s="5">
        <v>-521693.74</v>
      </c>
      <c r="I436" s="9">
        <f t="shared" si="136"/>
        <v>187229.28999999998</v>
      </c>
      <c r="K436" s="21">
        <f t="shared" si="137"/>
        <v>0.35888736176899494</v>
      </c>
      <c r="M436" s="9">
        <v>-1022808.99</v>
      </c>
      <c r="O436" s="9">
        <v>-1639899.42</v>
      </c>
      <c r="Q436" s="9">
        <f t="shared" si="138"/>
        <v>617090.4299999999</v>
      </c>
      <c r="S436" s="21">
        <f t="shared" si="139"/>
        <v>0.37629773050349635</v>
      </c>
      <c r="U436" s="9">
        <v>-2035374.3</v>
      </c>
      <c r="W436" s="9">
        <v>-4990606.69</v>
      </c>
      <c r="Y436" s="9">
        <f t="shared" si="140"/>
        <v>2955232.3900000006</v>
      </c>
      <c r="AA436" s="21">
        <f t="shared" si="141"/>
        <v>0.5921589445070055</v>
      </c>
      <c r="AC436" s="9">
        <v>-6080221.94</v>
      </c>
      <c r="AE436" s="9">
        <v>-55569221.19</v>
      </c>
      <c r="AG436" s="9">
        <f t="shared" si="142"/>
        <v>49488999.25</v>
      </c>
      <c r="AI436" s="21">
        <f t="shared" si="143"/>
        <v>0.8905829196487971</v>
      </c>
    </row>
    <row r="437" spans="1:35" ht="12.75" outlineLevel="1">
      <c r="A437" s="1" t="s">
        <v>1010</v>
      </c>
      <c r="B437" s="16" t="s">
        <v>1011</v>
      </c>
      <c r="C437" s="1" t="s">
        <v>1360</v>
      </c>
      <c r="E437" s="5">
        <v>343725.72</v>
      </c>
      <c r="G437" s="5">
        <v>-490835.99</v>
      </c>
      <c r="I437" s="9">
        <f t="shared" si="136"/>
        <v>834561.71</v>
      </c>
      <c r="K437" s="21">
        <f t="shared" si="137"/>
        <v>1.7002863013366236</v>
      </c>
      <c r="M437" s="9">
        <v>613117.09</v>
      </c>
      <c r="O437" s="9">
        <v>-539819.67</v>
      </c>
      <c r="Q437" s="9">
        <f t="shared" si="138"/>
        <v>1152936.76</v>
      </c>
      <c r="S437" s="21">
        <f t="shared" si="139"/>
        <v>2.1357813063758866</v>
      </c>
      <c r="U437" s="9">
        <v>1111540.55</v>
      </c>
      <c r="W437" s="9">
        <v>1298091.37</v>
      </c>
      <c r="Y437" s="9">
        <f t="shared" si="140"/>
        <v>-186550.82000000007</v>
      </c>
      <c r="AA437" s="21">
        <f t="shared" si="141"/>
        <v>-0.14371162486042877</v>
      </c>
      <c r="AC437" s="9">
        <v>723207.37</v>
      </c>
      <c r="AE437" s="9">
        <v>742830.75</v>
      </c>
      <c r="AG437" s="9">
        <f t="shared" si="142"/>
        <v>-19623.380000000005</v>
      </c>
      <c r="AI437" s="21">
        <f t="shared" si="143"/>
        <v>-0.02641702702802759</v>
      </c>
    </row>
    <row r="438" spans="1:35" ht="12.75" outlineLevel="1">
      <c r="A438" s="1" t="s">
        <v>1012</v>
      </c>
      <c r="B438" s="16" t="s">
        <v>1013</v>
      </c>
      <c r="C438" s="1" t="s">
        <v>1361</v>
      </c>
      <c r="E438" s="5">
        <v>341.14</v>
      </c>
      <c r="G438" s="5">
        <v>-32048.07</v>
      </c>
      <c r="I438" s="9">
        <f t="shared" si="136"/>
        <v>32389.21</v>
      </c>
      <c r="K438" s="21">
        <f t="shared" si="137"/>
        <v>1.0106446347627174</v>
      </c>
      <c r="M438" s="9">
        <v>423.45</v>
      </c>
      <c r="O438" s="9">
        <v>120995.74</v>
      </c>
      <c r="Q438" s="9">
        <f t="shared" si="138"/>
        <v>-120572.29000000001</v>
      </c>
      <c r="S438" s="21">
        <f t="shared" si="139"/>
        <v>-0.9965002900102103</v>
      </c>
      <c r="U438" s="9">
        <v>-750.7</v>
      </c>
      <c r="W438" s="9">
        <v>89556.42</v>
      </c>
      <c r="Y438" s="9">
        <f t="shared" si="140"/>
        <v>-90307.12</v>
      </c>
      <c r="AA438" s="21">
        <f t="shared" si="141"/>
        <v>-1.0083824252912297</v>
      </c>
      <c r="AC438" s="9">
        <v>-22824.85</v>
      </c>
      <c r="AE438" s="9">
        <v>103097.04</v>
      </c>
      <c r="AG438" s="9">
        <f t="shared" si="142"/>
        <v>-125921.88999999998</v>
      </c>
      <c r="AI438" s="21">
        <f t="shared" si="143"/>
        <v>-1.2213919041710606</v>
      </c>
    </row>
    <row r="439" spans="1:35" ht="12.75" outlineLevel="1">
      <c r="A439" s="1" t="s">
        <v>1014</v>
      </c>
      <c r="B439" s="16" t="s">
        <v>1015</v>
      </c>
      <c r="C439" s="1" t="s">
        <v>1362</v>
      </c>
      <c r="E439" s="5">
        <v>0</v>
      </c>
      <c r="G439" s="5">
        <v>18894.73</v>
      </c>
      <c r="I439" s="9">
        <f t="shared" si="136"/>
        <v>-18894.73</v>
      </c>
      <c r="K439" s="21" t="str">
        <f t="shared" si="137"/>
        <v>N.M.</v>
      </c>
      <c r="M439" s="9">
        <v>0</v>
      </c>
      <c r="O439" s="9">
        <v>-111268.96</v>
      </c>
      <c r="Q439" s="9">
        <f t="shared" si="138"/>
        <v>111268.96</v>
      </c>
      <c r="S439" s="21" t="str">
        <f t="shared" si="139"/>
        <v>N.M.</v>
      </c>
      <c r="U439" s="9">
        <v>0</v>
      </c>
      <c r="W439" s="9">
        <v>-111268.96</v>
      </c>
      <c r="Y439" s="9">
        <f t="shared" si="140"/>
        <v>111268.96</v>
      </c>
      <c r="AA439" s="21" t="str">
        <f t="shared" si="141"/>
        <v>N.M.</v>
      </c>
      <c r="AC439" s="9">
        <v>0</v>
      </c>
      <c r="AE439" s="9">
        <v>-111268.96</v>
      </c>
      <c r="AG439" s="9">
        <f t="shared" si="142"/>
        <v>111268.96</v>
      </c>
      <c r="AI439" s="21" t="str">
        <f t="shared" si="143"/>
        <v>N.M.</v>
      </c>
    </row>
    <row r="440" spans="1:35" ht="12.75" outlineLevel="1">
      <c r="A440" s="1" t="s">
        <v>1016</v>
      </c>
      <c r="B440" s="16" t="s">
        <v>1017</v>
      </c>
      <c r="C440" s="1" t="s">
        <v>1363</v>
      </c>
      <c r="E440" s="5">
        <v>-5.78</v>
      </c>
      <c r="G440" s="5">
        <v>20283.9</v>
      </c>
      <c r="I440" s="9">
        <f t="shared" si="136"/>
        <v>-20289.68</v>
      </c>
      <c r="K440" s="21">
        <f t="shared" si="137"/>
        <v>-1.0002849550628823</v>
      </c>
      <c r="M440" s="9">
        <v>6.02</v>
      </c>
      <c r="O440" s="9">
        <v>9660.94</v>
      </c>
      <c r="Q440" s="9">
        <f t="shared" si="138"/>
        <v>-9654.92</v>
      </c>
      <c r="S440" s="21">
        <f t="shared" si="139"/>
        <v>-0.9993768722298244</v>
      </c>
      <c r="U440" s="9">
        <v>3168.36</v>
      </c>
      <c r="W440" s="9">
        <v>3023.85</v>
      </c>
      <c r="Y440" s="9">
        <f t="shared" si="140"/>
        <v>144.51000000000022</v>
      </c>
      <c r="AA440" s="21">
        <f t="shared" si="141"/>
        <v>0.047790068951833</v>
      </c>
      <c r="AC440" s="9">
        <v>-160.52</v>
      </c>
      <c r="AE440" s="9">
        <v>-36669.39</v>
      </c>
      <c r="AG440" s="9">
        <f t="shared" si="142"/>
        <v>36508.87</v>
      </c>
      <c r="AI440" s="21">
        <f t="shared" si="143"/>
        <v>0.9956225069465297</v>
      </c>
    </row>
    <row r="441" spans="1:35" ht="12.75" outlineLevel="1">
      <c r="A441" s="1" t="s">
        <v>1018</v>
      </c>
      <c r="B441" s="16" t="s">
        <v>1019</v>
      </c>
      <c r="C441" s="1" t="s">
        <v>1364</v>
      </c>
      <c r="E441" s="5">
        <v>14429.97</v>
      </c>
      <c r="G441" s="5">
        <v>15396.24</v>
      </c>
      <c r="I441" s="9">
        <f t="shared" si="136"/>
        <v>-966.2700000000004</v>
      </c>
      <c r="K441" s="21">
        <f t="shared" si="137"/>
        <v>-0.06276012844694552</v>
      </c>
      <c r="M441" s="9">
        <v>43539.35</v>
      </c>
      <c r="O441" s="9">
        <v>46420.16</v>
      </c>
      <c r="Q441" s="9">
        <f t="shared" si="138"/>
        <v>-2880.810000000005</v>
      </c>
      <c r="S441" s="21">
        <f t="shared" si="139"/>
        <v>-0.06205945864900088</v>
      </c>
      <c r="U441" s="9">
        <v>87819.26</v>
      </c>
      <c r="W441" s="9">
        <v>93527.43</v>
      </c>
      <c r="Y441" s="9">
        <f t="shared" si="140"/>
        <v>-5708.169999999998</v>
      </c>
      <c r="AA441" s="21">
        <f t="shared" si="141"/>
        <v>-0.061032041616026426</v>
      </c>
      <c r="AC441" s="9">
        <v>178546.05</v>
      </c>
      <c r="AE441" s="9">
        <v>189752.52</v>
      </c>
      <c r="AG441" s="9">
        <f t="shared" si="142"/>
        <v>-11206.470000000001</v>
      </c>
      <c r="AI441" s="21">
        <f t="shared" si="143"/>
        <v>-0.05905834610259723</v>
      </c>
    </row>
    <row r="442" spans="1:35" ht="12.75" outlineLevel="1">
      <c r="A442" s="1" t="s">
        <v>1020</v>
      </c>
      <c r="B442" s="16" t="s">
        <v>1021</v>
      </c>
      <c r="C442" s="1" t="s">
        <v>1365</v>
      </c>
      <c r="E442" s="5">
        <v>-1669</v>
      </c>
      <c r="G442" s="5">
        <v>-804</v>
      </c>
      <c r="I442" s="9">
        <f t="shared" si="136"/>
        <v>-865</v>
      </c>
      <c r="K442" s="21">
        <f t="shared" si="137"/>
        <v>-1.0758706467661692</v>
      </c>
      <c r="M442" s="9">
        <v>-4338</v>
      </c>
      <c r="O442" s="9">
        <v>-804</v>
      </c>
      <c r="Q442" s="9">
        <f t="shared" si="138"/>
        <v>-3534</v>
      </c>
      <c r="S442" s="21">
        <f t="shared" si="139"/>
        <v>-4.395522388059701</v>
      </c>
      <c r="U442" s="9">
        <v>-6650</v>
      </c>
      <c r="W442" s="9">
        <v>-804</v>
      </c>
      <c r="Y442" s="9">
        <f t="shared" si="140"/>
        <v>-5846</v>
      </c>
      <c r="AA442" s="21">
        <f t="shared" si="141"/>
        <v>-7.2711442786069655</v>
      </c>
      <c r="AC442" s="9">
        <v>-11804</v>
      </c>
      <c r="AE442" s="9">
        <v>-5939</v>
      </c>
      <c r="AG442" s="9">
        <f t="shared" si="142"/>
        <v>-5865</v>
      </c>
      <c r="AI442" s="21">
        <f t="shared" si="143"/>
        <v>-0.9875399898972891</v>
      </c>
    </row>
    <row r="443" spans="1:35" ht="12.75" outlineLevel="1">
      <c r="A443" s="1" t="s">
        <v>1022</v>
      </c>
      <c r="B443" s="16" t="s">
        <v>1023</v>
      </c>
      <c r="C443" s="1" t="s">
        <v>1366</v>
      </c>
      <c r="E443" s="5">
        <v>0</v>
      </c>
      <c r="G443" s="5">
        <v>0</v>
      </c>
      <c r="I443" s="9">
        <f t="shared" si="136"/>
        <v>0</v>
      </c>
      <c r="K443" s="21">
        <f t="shared" si="137"/>
        <v>0</v>
      </c>
      <c r="M443" s="9">
        <v>0</v>
      </c>
      <c r="O443" s="9">
        <v>0</v>
      </c>
      <c r="Q443" s="9">
        <f t="shared" si="138"/>
        <v>0</v>
      </c>
      <c r="S443" s="21">
        <f t="shared" si="139"/>
        <v>0</v>
      </c>
      <c r="U443" s="9">
        <v>0</v>
      </c>
      <c r="W443" s="9">
        <v>0</v>
      </c>
      <c r="Y443" s="9">
        <f t="shared" si="140"/>
        <v>0</v>
      </c>
      <c r="AA443" s="21">
        <f t="shared" si="141"/>
        <v>0</v>
      </c>
      <c r="AC443" s="9">
        <v>0</v>
      </c>
      <c r="AE443" s="9">
        <v>218</v>
      </c>
      <c r="AG443" s="9">
        <f t="shared" si="142"/>
        <v>-218</v>
      </c>
      <c r="AI443" s="21" t="str">
        <f t="shared" si="143"/>
        <v>N.M.</v>
      </c>
    </row>
    <row r="444" spans="1:35" ht="12.75" outlineLevel="1">
      <c r="A444" s="1" t="s">
        <v>1024</v>
      </c>
      <c r="B444" s="16" t="s">
        <v>1025</v>
      </c>
      <c r="C444" s="1" t="s">
        <v>1367</v>
      </c>
      <c r="E444" s="5">
        <v>-331609</v>
      </c>
      <c r="G444" s="5">
        <v>342942</v>
      </c>
      <c r="I444" s="9">
        <f t="shared" si="136"/>
        <v>-674551</v>
      </c>
      <c r="K444" s="21">
        <f t="shared" si="137"/>
        <v>-1.9669535956517428</v>
      </c>
      <c r="M444" s="9">
        <v>-625402</v>
      </c>
      <c r="O444" s="9">
        <v>256324</v>
      </c>
      <c r="Q444" s="9">
        <f t="shared" si="138"/>
        <v>-881726</v>
      </c>
      <c r="S444" s="21">
        <f t="shared" si="139"/>
        <v>-3.4398885785178135</v>
      </c>
      <c r="U444" s="9">
        <v>-949328</v>
      </c>
      <c r="W444" s="9">
        <v>-1851832</v>
      </c>
      <c r="Y444" s="9">
        <f t="shared" si="140"/>
        <v>902504</v>
      </c>
      <c r="AA444" s="21">
        <f t="shared" si="141"/>
        <v>0.4873573844711615</v>
      </c>
      <c r="AC444" s="9">
        <v>-822850</v>
      </c>
      <c r="AE444" s="9">
        <v>-1851832</v>
      </c>
      <c r="AG444" s="9">
        <f t="shared" si="142"/>
        <v>1028982</v>
      </c>
      <c r="AI444" s="21">
        <f t="shared" si="143"/>
        <v>0.5556562366348567</v>
      </c>
    </row>
    <row r="445" spans="1:35" ht="12.75" outlineLevel="1">
      <c r="A445" s="1" t="s">
        <v>1026</v>
      </c>
      <c r="B445" s="16" t="s">
        <v>1027</v>
      </c>
      <c r="C445" s="1" t="s">
        <v>1368</v>
      </c>
      <c r="E445" s="5">
        <v>-61643.41</v>
      </c>
      <c r="G445" s="5">
        <v>-32490.5</v>
      </c>
      <c r="I445" s="9">
        <f t="shared" si="136"/>
        <v>-29152.910000000003</v>
      </c>
      <c r="K445" s="21">
        <f t="shared" si="137"/>
        <v>-0.8972748957387545</v>
      </c>
      <c r="M445" s="9">
        <v>-170740.09</v>
      </c>
      <c r="O445" s="9">
        <v>-92927.65</v>
      </c>
      <c r="Q445" s="9">
        <f t="shared" si="138"/>
        <v>-77812.44</v>
      </c>
      <c r="S445" s="21">
        <f t="shared" si="139"/>
        <v>-0.8373443210928072</v>
      </c>
      <c r="U445" s="9">
        <v>-278507.71</v>
      </c>
      <c r="W445" s="9">
        <v>-179706.94</v>
      </c>
      <c r="Y445" s="9">
        <f t="shared" si="140"/>
        <v>-98800.77000000002</v>
      </c>
      <c r="AA445" s="21">
        <f t="shared" si="141"/>
        <v>-0.5497882830791065</v>
      </c>
      <c r="AC445" s="9">
        <v>-398499.44</v>
      </c>
      <c r="AE445" s="9">
        <v>-179706.94</v>
      </c>
      <c r="AG445" s="9">
        <f t="shared" si="142"/>
        <v>-218792.5</v>
      </c>
      <c r="AI445" s="21">
        <f t="shared" si="143"/>
        <v>-1.217496107829781</v>
      </c>
    </row>
    <row r="446" spans="1:35" ht="12.75" outlineLevel="1">
      <c r="A446" s="1" t="s">
        <v>1028</v>
      </c>
      <c r="B446" s="16" t="s">
        <v>1029</v>
      </c>
      <c r="C446" s="1" t="s">
        <v>1369</v>
      </c>
      <c r="E446" s="5">
        <v>-51.34</v>
      </c>
      <c r="G446" s="5">
        <v>0</v>
      </c>
      <c r="I446" s="9">
        <f t="shared" si="136"/>
        <v>-51.34</v>
      </c>
      <c r="K446" s="21" t="str">
        <f t="shared" si="137"/>
        <v>N.M.</v>
      </c>
      <c r="M446" s="9">
        <v>-80.17</v>
      </c>
      <c r="O446" s="9">
        <v>0</v>
      </c>
      <c r="Q446" s="9">
        <f t="shared" si="138"/>
        <v>-80.17</v>
      </c>
      <c r="S446" s="21" t="str">
        <f t="shared" si="139"/>
        <v>N.M.</v>
      </c>
      <c r="U446" s="9">
        <v>93.01</v>
      </c>
      <c r="W446" s="9">
        <v>0</v>
      </c>
      <c r="Y446" s="9">
        <f t="shared" si="140"/>
        <v>93.01</v>
      </c>
      <c r="AA446" s="21" t="str">
        <f t="shared" si="141"/>
        <v>N.M.</v>
      </c>
      <c r="AC446" s="9">
        <v>93.01</v>
      </c>
      <c r="AE446" s="9">
        <v>0</v>
      </c>
      <c r="AG446" s="9">
        <f t="shared" si="142"/>
        <v>93.01</v>
      </c>
      <c r="AI446" s="21" t="str">
        <f t="shared" si="143"/>
        <v>N.M.</v>
      </c>
    </row>
    <row r="447" spans="1:35" ht="12.75" outlineLevel="1">
      <c r="A447" s="1" t="s">
        <v>1030</v>
      </c>
      <c r="B447" s="16" t="s">
        <v>1031</v>
      </c>
      <c r="C447" s="1" t="s">
        <v>1370</v>
      </c>
      <c r="E447" s="5">
        <v>0</v>
      </c>
      <c r="G447" s="5">
        <v>0</v>
      </c>
      <c r="I447" s="9">
        <f t="shared" si="136"/>
        <v>0</v>
      </c>
      <c r="K447" s="21">
        <f t="shared" si="137"/>
        <v>0</v>
      </c>
      <c r="M447" s="9">
        <v>22.88</v>
      </c>
      <c r="O447" s="9">
        <v>0</v>
      </c>
      <c r="Q447" s="9">
        <f t="shared" si="138"/>
        <v>22.88</v>
      </c>
      <c r="S447" s="21" t="str">
        <f t="shared" si="139"/>
        <v>N.M.</v>
      </c>
      <c r="U447" s="9">
        <v>22.88</v>
      </c>
      <c r="W447" s="9">
        <v>0</v>
      </c>
      <c r="Y447" s="9">
        <f t="shared" si="140"/>
        <v>22.88</v>
      </c>
      <c r="AA447" s="21" t="str">
        <f t="shared" si="141"/>
        <v>N.M.</v>
      </c>
      <c r="AC447" s="9">
        <v>22.88</v>
      </c>
      <c r="AE447" s="9">
        <v>0</v>
      </c>
      <c r="AG447" s="9">
        <f t="shared" si="142"/>
        <v>22.88</v>
      </c>
      <c r="AI447" s="21" t="str">
        <f t="shared" si="143"/>
        <v>N.M.</v>
      </c>
    </row>
    <row r="448" spans="1:35" ht="12.75" outlineLevel="1">
      <c r="A448" s="1" t="s">
        <v>1032</v>
      </c>
      <c r="B448" s="16" t="s">
        <v>1033</v>
      </c>
      <c r="C448" s="1" t="s">
        <v>1371</v>
      </c>
      <c r="E448" s="5">
        <v>1135.34</v>
      </c>
      <c r="G448" s="5">
        <v>0</v>
      </c>
      <c r="I448" s="9">
        <f t="shared" si="136"/>
        <v>1135.34</v>
      </c>
      <c r="K448" s="21" t="str">
        <f t="shared" si="137"/>
        <v>N.M.</v>
      </c>
      <c r="M448" s="9">
        <v>7062.91</v>
      </c>
      <c r="O448" s="9">
        <v>0</v>
      </c>
      <c r="Q448" s="9">
        <f t="shared" si="138"/>
        <v>7062.91</v>
      </c>
      <c r="S448" s="21" t="str">
        <f t="shared" si="139"/>
        <v>N.M.</v>
      </c>
      <c r="U448" s="9">
        <v>7062.91</v>
      </c>
      <c r="W448" s="9">
        <v>0</v>
      </c>
      <c r="Y448" s="9">
        <f t="shared" si="140"/>
        <v>7062.91</v>
      </c>
      <c r="AA448" s="21" t="str">
        <f t="shared" si="141"/>
        <v>N.M.</v>
      </c>
      <c r="AC448" s="9">
        <v>7062.91</v>
      </c>
      <c r="AE448" s="9">
        <v>0</v>
      </c>
      <c r="AG448" s="9">
        <f t="shared" si="142"/>
        <v>7062.91</v>
      </c>
      <c r="AI448" s="21" t="str">
        <f t="shared" si="143"/>
        <v>N.M.</v>
      </c>
    </row>
    <row r="449" spans="1:35" ht="12.75" outlineLevel="1">
      <c r="A449" s="1" t="s">
        <v>1034</v>
      </c>
      <c r="B449" s="16" t="s">
        <v>1035</v>
      </c>
      <c r="C449" s="1" t="s">
        <v>1372</v>
      </c>
      <c r="E449" s="5">
        <v>0</v>
      </c>
      <c r="G449" s="5">
        <v>0</v>
      </c>
      <c r="I449" s="9">
        <f t="shared" si="136"/>
        <v>0</v>
      </c>
      <c r="K449" s="21">
        <f t="shared" si="137"/>
        <v>0</v>
      </c>
      <c r="M449" s="9">
        <v>0</v>
      </c>
      <c r="O449" s="9">
        <v>0</v>
      </c>
      <c r="Q449" s="9">
        <f t="shared" si="138"/>
        <v>0</v>
      </c>
      <c r="S449" s="21">
        <f t="shared" si="139"/>
        <v>0</v>
      </c>
      <c r="U449" s="9">
        <v>0</v>
      </c>
      <c r="W449" s="9">
        <v>0</v>
      </c>
      <c r="Y449" s="9">
        <f t="shared" si="140"/>
        <v>0</v>
      </c>
      <c r="AA449" s="21">
        <f t="shared" si="141"/>
        <v>0</v>
      </c>
      <c r="AC449" s="9">
        <v>0</v>
      </c>
      <c r="AE449" s="9">
        <v>89362.57</v>
      </c>
      <c r="AG449" s="9">
        <f t="shared" si="142"/>
        <v>-89362.57</v>
      </c>
      <c r="AI449" s="21" t="str">
        <f t="shared" si="143"/>
        <v>N.M.</v>
      </c>
    </row>
    <row r="450" spans="1:53" s="16" customFormat="1" ht="12.75">
      <c r="A450" s="16" t="s">
        <v>47</v>
      </c>
      <c r="C450" s="16" t="s">
        <v>1373</v>
      </c>
      <c r="D450" s="71"/>
      <c r="E450" s="71">
        <v>212423.74</v>
      </c>
      <c r="F450" s="71"/>
      <c r="G450" s="71">
        <v>-92132.09999999992</v>
      </c>
      <c r="H450" s="71"/>
      <c r="I450" s="71">
        <f>+E450-G450</f>
        <v>304555.8399999999</v>
      </c>
      <c r="J450" s="75" t="str">
        <f>IF((+E450-G450)=(I450),"  ",$AO$515)</f>
        <v>  </v>
      </c>
      <c r="K450" s="72">
        <f>IF(G450&lt;0,IF(I450=0,0,IF(OR(G450=0,E450=0),"N.M.",IF(ABS(I450/G450)&gt;=10,"N.M.",I450/(-G450)))),IF(I450=0,0,IF(OR(G450=0,E450=0),"N.M.",IF(ABS(I450/G450)&gt;=10,"N.M.",I450/G450))))</f>
        <v>3.3056430929068172</v>
      </c>
      <c r="L450" s="73"/>
      <c r="M450" s="71">
        <v>993799.96</v>
      </c>
      <c r="N450" s="71"/>
      <c r="O450" s="71">
        <v>-90719.93999999984</v>
      </c>
      <c r="P450" s="71"/>
      <c r="Q450" s="71">
        <f>+M450-O450</f>
        <v>1084519.9</v>
      </c>
      <c r="R450" s="75" t="str">
        <f>IF((+M450-O450)=(Q450),"  ",$AO$515)</f>
        <v>  </v>
      </c>
      <c r="S450" s="72" t="str">
        <f>IF(O450&lt;0,IF(Q450=0,0,IF(OR(O450=0,M450=0),"N.M.",IF(ABS(Q450/O450)&gt;=10,"N.M.",Q450/(-O450)))),IF(Q450=0,0,IF(OR(O450=0,M450=0),"N.M.",IF(ABS(Q450/O450)&gt;=10,"N.M.",Q450/O450))))</f>
        <v>N.M.</v>
      </c>
      <c r="T450" s="73"/>
      <c r="U450" s="71">
        <v>2919297.4</v>
      </c>
      <c r="V450" s="71"/>
      <c r="W450" s="71">
        <v>-529656.3000000005</v>
      </c>
      <c r="X450" s="71"/>
      <c r="Y450" s="71">
        <f>+U450-W450</f>
        <v>3448953.7</v>
      </c>
      <c r="Z450" s="75" t="str">
        <f>IF((+U450-W450)=(Y450),"  ",$AO$515)</f>
        <v>  </v>
      </c>
      <c r="AA450" s="72">
        <f>IF(W450&lt;0,IF(Y450=0,0,IF(OR(W450=0,U450=0),"N.M.",IF(ABS(Y450/W450)&gt;=10,"N.M.",Y450/(-W450)))),IF(Y450=0,0,IF(OR(W450=0,U450=0),"N.M.",IF(ABS(Y450/W450)&gt;=10,"N.M.",Y450/W450))))</f>
        <v>6.511682576040343</v>
      </c>
      <c r="AB450" s="73"/>
      <c r="AC450" s="71">
        <v>4250748.17</v>
      </c>
      <c r="AD450" s="71"/>
      <c r="AE450" s="71">
        <v>-312803.70999999886</v>
      </c>
      <c r="AF450" s="71"/>
      <c r="AG450" s="71">
        <f>+AC450-AE450</f>
        <v>4563551.879999999</v>
      </c>
      <c r="AH450" s="75" t="str">
        <f>IF((+AC450-AE450)=(AG450),"  ",$AO$515)</f>
        <v>  </v>
      </c>
      <c r="AI450" s="72" t="str">
        <f>IF(AE450&lt;0,IF(AG450=0,0,IF(OR(AE450=0,AC450=0),"N.M.",IF(ABS(AG450/AE450)&gt;=10,"N.M.",AG450/(-AE450)))),IF(AG450=0,0,IF(OR(AE450=0,AC450=0),"N.M.",IF(ABS(AG450/AE450)&gt;=10,"N.M.",AG450/AE450))))</f>
        <v>N.M.</v>
      </c>
      <c r="AJ450" s="73"/>
      <c r="AK450" s="74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</row>
    <row r="451" spans="1:35" ht="12.75" outlineLevel="1">
      <c r="A451" s="1" t="s">
        <v>1036</v>
      </c>
      <c r="B451" s="16" t="s">
        <v>1037</v>
      </c>
      <c r="C451" s="1" t="s">
        <v>1322</v>
      </c>
      <c r="E451" s="5">
        <v>0</v>
      </c>
      <c r="G451" s="5">
        <v>0</v>
      </c>
      <c r="I451" s="9">
        <f aca="true" t="shared" si="144" ref="I451:I463">+E451-G451</f>
        <v>0</v>
      </c>
      <c r="K451" s="21">
        <f aca="true" t="shared" si="145" ref="K451:K463">IF(G451&lt;0,IF(I451=0,0,IF(OR(G451=0,E451=0),"N.M.",IF(ABS(I451/G451)&gt;=10,"N.M.",I451/(-G451)))),IF(I451=0,0,IF(OR(G451=0,E451=0),"N.M.",IF(ABS(I451/G451)&gt;=10,"N.M.",I451/G451))))</f>
        <v>0</v>
      </c>
      <c r="M451" s="9">
        <v>0</v>
      </c>
      <c r="O451" s="9">
        <v>0</v>
      </c>
      <c r="Q451" s="9">
        <f aca="true" t="shared" si="146" ref="Q451:Q463">+M451-O451</f>
        <v>0</v>
      </c>
      <c r="S451" s="21">
        <f aca="true" t="shared" si="147" ref="S451:S463">IF(O451&lt;0,IF(Q451=0,0,IF(OR(O451=0,M451=0),"N.M.",IF(ABS(Q451/O451)&gt;=10,"N.M.",Q451/(-O451)))),IF(Q451=0,0,IF(OR(O451=0,M451=0),"N.M.",IF(ABS(Q451/O451)&gt;=10,"N.M.",Q451/O451))))</f>
        <v>0</v>
      </c>
      <c r="U451" s="9">
        <v>0</v>
      </c>
      <c r="W451" s="9">
        <v>0</v>
      </c>
      <c r="Y451" s="9">
        <f aca="true" t="shared" si="148" ref="Y451:Y463">+U451-W451</f>
        <v>0</v>
      </c>
      <c r="AA451" s="21">
        <f aca="true" t="shared" si="149" ref="AA451:AA463">IF(W451&lt;0,IF(Y451=0,0,IF(OR(W451=0,U451=0),"N.M.",IF(ABS(Y451/W451)&gt;=10,"N.M.",Y451/(-W451)))),IF(Y451=0,0,IF(OR(W451=0,U451=0),"N.M.",IF(ABS(Y451/W451)&gt;=10,"N.M.",Y451/W451))))</f>
        <v>0</v>
      </c>
      <c r="AC451" s="9">
        <v>0</v>
      </c>
      <c r="AE451" s="9">
        <v>-25</v>
      </c>
      <c r="AG451" s="9">
        <f aca="true" t="shared" si="150" ref="AG451:AG463">+AC451-AE451</f>
        <v>25</v>
      </c>
      <c r="AI451" s="21" t="str">
        <f aca="true" t="shared" si="151" ref="AI451:AI463">IF(AE451&lt;0,IF(AG451=0,0,IF(OR(AE451=0,AC451=0),"N.M.",IF(ABS(AG451/AE451)&gt;=10,"N.M.",AG451/(-AE451)))),IF(AG451=0,0,IF(OR(AE451=0,AC451=0),"N.M.",IF(ABS(AG451/AE451)&gt;=10,"N.M.",AG451/AE451))))</f>
        <v>N.M.</v>
      </c>
    </row>
    <row r="452" spans="1:35" ht="12.75" outlineLevel="1">
      <c r="A452" s="1" t="s">
        <v>1038</v>
      </c>
      <c r="B452" s="16" t="s">
        <v>1039</v>
      </c>
      <c r="C452" s="1" t="s">
        <v>1374</v>
      </c>
      <c r="E452" s="5">
        <v>0</v>
      </c>
      <c r="G452" s="5">
        <v>0</v>
      </c>
      <c r="I452" s="9">
        <f t="shared" si="144"/>
        <v>0</v>
      </c>
      <c r="K452" s="21">
        <f t="shared" si="145"/>
        <v>0</v>
      </c>
      <c r="M452" s="9">
        <v>0</v>
      </c>
      <c r="O452" s="9">
        <v>0</v>
      </c>
      <c r="Q452" s="9">
        <f t="shared" si="146"/>
        <v>0</v>
      </c>
      <c r="S452" s="21">
        <f t="shared" si="147"/>
        <v>0</v>
      </c>
      <c r="U452" s="9">
        <v>-22146.34</v>
      </c>
      <c r="W452" s="9">
        <v>0</v>
      </c>
      <c r="Y452" s="9">
        <f t="shared" si="148"/>
        <v>-22146.34</v>
      </c>
      <c r="AA452" s="21" t="str">
        <f t="shared" si="149"/>
        <v>N.M.</v>
      </c>
      <c r="AC452" s="9">
        <v>-22146.34</v>
      </c>
      <c r="AE452" s="9">
        <v>-2112.03</v>
      </c>
      <c r="AG452" s="9">
        <f t="shared" si="150"/>
        <v>-20034.31</v>
      </c>
      <c r="AI452" s="21">
        <f t="shared" si="151"/>
        <v>-9.485807493264774</v>
      </c>
    </row>
    <row r="453" spans="1:35" ht="12.75" outlineLevel="1">
      <c r="A453" s="1" t="s">
        <v>1040</v>
      </c>
      <c r="B453" s="16" t="s">
        <v>1041</v>
      </c>
      <c r="C453" s="1" t="s">
        <v>1375</v>
      </c>
      <c r="E453" s="5">
        <v>-5349.09</v>
      </c>
      <c r="G453" s="5">
        <v>-21642.49</v>
      </c>
      <c r="I453" s="9">
        <f t="shared" si="144"/>
        <v>16293.400000000001</v>
      </c>
      <c r="K453" s="21">
        <f t="shared" si="145"/>
        <v>0.7528431340386434</v>
      </c>
      <c r="M453" s="9">
        <v>-40795.75</v>
      </c>
      <c r="O453" s="9">
        <v>-85200.21</v>
      </c>
      <c r="Q453" s="9">
        <f t="shared" si="146"/>
        <v>44404.46000000001</v>
      </c>
      <c r="S453" s="21">
        <f t="shared" si="147"/>
        <v>0.521177823387994</v>
      </c>
      <c r="U453" s="9">
        <v>-111324.605</v>
      </c>
      <c r="W453" s="9">
        <v>-172790.58</v>
      </c>
      <c r="Y453" s="9">
        <f t="shared" si="148"/>
        <v>61465.97499999999</v>
      </c>
      <c r="AA453" s="21">
        <f t="shared" si="149"/>
        <v>0.3557252658102079</v>
      </c>
      <c r="AC453" s="9">
        <v>-1008398.485</v>
      </c>
      <c r="AE453" s="9">
        <v>-1032819.81</v>
      </c>
      <c r="AG453" s="9">
        <f t="shared" si="150"/>
        <v>24421.32500000007</v>
      </c>
      <c r="AI453" s="21">
        <f t="shared" si="151"/>
        <v>0.023645291040651193</v>
      </c>
    </row>
    <row r="454" spans="1:35" ht="12.75" outlineLevel="1">
      <c r="A454" s="1" t="s">
        <v>1042</v>
      </c>
      <c r="B454" s="16" t="s">
        <v>1043</v>
      </c>
      <c r="C454" s="1" t="s">
        <v>1376</v>
      </c>
      <c r="E454" s="5">
        <v>0</v>
      </c>
      <c r="G454" s="5">
        <v>0</v>
      </c>
      <c r="I454" s="9">
        <f t="shared" si="144"/>
        <v>0</v>
      </c>
      <c r="K454" s="21">
        <f t="shared" si="145"/>
        <v>0</v>
      </c>
      <c r="M454" s="9">
        <v>-31.84</v>
      </c>
      <c r="O454" s="9">
        <v>-13.63</v>
      </c>
      <c r="Q454" s="9">
        <f t="shared" si="146"/>
        <v>-18.21</v>
      </c>
      <c r="S454" s="21">
        <f t="shared" si="147"/>
        <v>-1.3360234776228908</v>
      </c>
      <c r="U454" s="9">
        <v>-76.97</v>
      </c>
      <c r="W454" s="9">
        <v>-273.61</v>
      </c>
      <c r="Y454" s="9">
        <f t="shared" si="148"/>
        <v>196.64000000000001</v>
      </c>
      <c r="AA454" s="21">
        <f t="shared" si="149"/>
        <v>0.7186871824860203</v>
      </c>
      <c r="AC454" s="9">
        <v>-597.16</v>
      </c>
      <c r="AE454" s="9">
        <v>-613.14</v>
      </c>
      <c r="AG454" s="9">
        <f t="shared" si="150"/>
        <v>15.980000000000018</v>
      </c>
      <c r="AI454" s="21">
        <f t="shared" si="151"/>
        <v>0.026062563199269365</v>
      </c>
    </row>
    <row r="455" spans="1:35" ht="12.75" outlineLevel="1">
      <c r="A455" s="1" t="s">
        <v>1044</v>
      </c>
      <c r="B455" s="16" t="s">
        <v>1045</v>
      </c>
      <c r="C455" s="1" t="s">
        <v>1377</v>
      </c>
      <c r="E455" s="5">
        <v>0</v>
      </c>
      <c r="G455" s="5">
        <v>0</v>
      </c>
      <c r="I455" s="9">
        <f t="shared" si="144"/>
        <v>0</v>
      </c>
      <c r="K455" s="21">
        <f t="shared" si="145"/>
        <v>0</v>
      </c>
      <c r="M455" s="9">
        <v>58767</v>
      </c>
      <c r="O455" s="9">
        <v>0</v>
      </c>
      <c r="Q455" s="9">
        <f t="shared" si="146"/>
        <v>58767</v>
      </c>
      <c r="S455" s="21" t="str">
        <f t="shared" si="147"/>
        <v>N.M.</v>
      </c>
      <c r="U455" s="9">
        <v>58767</v>
      </c>
      <c r="W455" s="9">
        <v>0</v>
      </c>
      <c r="Y455" s="9">
        <f t="shared" si="148"/>
        <v>58767</v>
      </c>
      <c r="AA455" s="21" t="str">
        <f t="shared" si="149"/>
        <v>N.M.</v>
      </c>
      <c r="AC455" s="9">
        <v>-959733</v>
      </c>
      <c r="AE455" s="9">
        <v>0</v>
      </c>
      <c r="AG455" s="9">
        <f t="shared" si="150"/>
        <v>-959733</v>
      </c>
      <c r="AI455" s="21" t="str">
        <f t="shared" si="151"/>
        <v>N.M.</v>
      </c>
    </row>
    <row r="456" spans="1:35" ht="12.75" outlineLevel="1">
      <c r="A456" s="1" t="s">
        <v>1046</v>
      </c>
      <c r="B456" s="16" t="s">
        <v>1047</v>
      </c>
      <c r="C456" s="1" t="s">
        <v>1378</v>
      </c>
      <c r="E456" s="5">
        <v>-12362.335000000001</v>
      </c>
      <c r="G456" s="5">
        <v>-4379.874</v>
      </c>
      <c r="I456" s="9">
        <f t="shared" si="144"/>
        <v>-7982.461000000001</v>
      </c>
      <c r="K456" s="21">
        <f t="shared" si="145"/>
        <v>-1.8225321093711833</v>
      </c>
      <c r="M456" s="9">
        <v>-42907.116</v>
      </c>
      <c r="O456" s="9">
        <v>-12227.963</v>
      </c>
      <c r="Q456" s="9">
        <f t="shared" si="146"/>
        <v>-30679.153000000002</v>
      </c>
      <c r="S456" s="21">
        <f t="shared" si="147"/>
        <v>-2.5089340718482713</v>
      </c>
      <c r="U456" s="9">
        <v>-130133.978</v>
      </c>
      <c r="W456" s="9">
        <v>-79698.053</v>
      </c>
      <c r="Y456" s="9">
        <f t="shared" si="148"/>
        <v>-50435.925</v>
      </c>
      <c r="AA456" s="21">
        <f t="shared" si="149"/>
        <v>-0.6328376052047344</v>
      </c>
      <c r="AC456" s="9">
        <v>-232880.363</v>
      </c>
      <c r="AE456" s="9">
        <v>-131345.484</v>
      </c>
      <c r="AG456" s="9">
        <f t="shared" si="150"/>
        <v>-101534.87900000002</v>
      </c>
      <c r="AI456" s="21">
        <f t="shared" si="151"/>
        <v>-0.7730366961074963</v>
      </c>
    </row>
    <row r="457" spans="1:35" ht="12.75" outlineLevel="1">
      <c r="A457" s="1" t="s">
        <v>1048</v>
      </c>
      <c r="B457" s="16" t="s">
        <v>1049</v>
      </c>
      <c r="C457" s="1" t="s">
        <v>1379</v>
      </c>
      <c r="E457" s="5">
        <v>-1082.25</v>
      </c>
      <c r="G457" s="5">
        <v>-1439.34</v>
      </c>
      <c r="I457" s="9">
        <f t="shared" si="144"/>
        <v>357.0899999999999</v>
      </c>
      <c r="K457" s="21">
        <f t="shared" si="145"/>
        <v>0.2480928759014548</v>
      </c>
      <c r="M457" s="9">
        <v>-2062.94</v>
      </c>
      <c r="O457" s="9">
        <v>-4327.73</v>
      </c>
      <c r="Q457" s="9">
        <f t="shared" si="146"/>
        <v>2264.7899999999995</v>
      </c>
      <c r="S457" s="21">
        <f t="shared" si="147"/>
        <v>0.5233205398673206</v>
      </c>
      <c r="U457" s="9">
        <v>-8992.16</v>
      </c>
      <c r="W457" s="9">
        <v>-8024.69</v>
      </c>
      <c r="Y457" s="9">
        <f t="shared" si="148"/>
        <v>-967.4700000000003</v>
      </c>
      <c r="AA457" s="21">
        <f t="shared" si="149"/>
        <v>-0.12056166655658976</v>
      </c>
      <c r="AC457" s="9">
        <v>-27523.41</v>
      </c>
      <c r="AE457" s="9">
        <v>-27508.17</v>
      </c>
      <c r="AG457" s="9">
        <f t="shared" si="150"/>
        <v>-15.2400000000016</v>
      </c>
      <c r="AI457" s="21">
        <f t="shared" si="151"/>
        <v>-0.000554017224700938</v>
      </c>
    </row>
    <row r="458" spans="1:35" ht="12.75" outlineLevel="1">
      <c r="A458" s="1" t="s">
        <v>1050</v>
      </c>
      <c r="B458" s="16" t="s">
        <v>1051</v>
      </c>
      <c r="C458" s="1" t="s">
        <v>1380</v>
      </c>
      <c r="E458" s="5">
        <v>-0.25</v>
      </c>
      <c r="G458" s="5">
        <v>-46744.35</v>
      </c>
      <c r="I458" s="9">
        <f t="shared" si="144"/>
        <v>46744.1</v>
      </c>
      <c r="K458" s="21">
        <f t="shared" si="145"/>
        <v>0.9999946517600523</v>
      </c>
      <c r="M458" s="9">
        <v>11801.34</v>
      </c>
      <c r="O458" s="9">
        <v>-53185.31</v>
      </c>
      <c r="Q458" s="9">
        <f t="shared" si="146"/>
        <v>64986.649999999994</v>
      </c>
      <c r="S458" s="21">
        <f t="shared" si="147"/>
        <v>1.2218909695177107</v>
      </c>
      <c r="U458" s="9">
        <v>-0.25</v>
      </c>
      <c r="W458" s="9">
        <v>-82883.47</v>
      </c>
      <c r="Y458" s="9">
        <f t="shared" si="148"/>
        <v>82883.22</v>
      </c>
      <c r="AA458" s="21">
        <f t="shared" si="149"/>
        <v>0.9999969837170186</v>
      </c>
      <c r="AC458" s="9">
        <v>-44975.68</v>
      </c>
      <c r="AE458" s="9">
        <v>-182002.05</v>
      </c>
      <c r="AG458" s="9">
        <f t="shared" si="150"/>
        <v>137026.37</v>
      </c>
      <c r="AI458" s="21">
        <f t="shared" si="151"/>
        <v>0.7528836625741304</v>
      </c>
    </row>
    <row r="459" spans="1:35" ht="12.75" outlineLevel="1">
      <c r="A459" s="1" t="s">
        <v>1052</v>
      </c>
      <c r="B459" s="16" t="s">
        <v>1053</v>
      </c>
      <c r="C459" s="1" t="s">
        <v>1381</v>
      </c>
      <c r="E459" s="5">
        <v>-4803.65</v>
      </c>
      <c r="G459" s="5">
        <v>-5804.22</v>
      </c>
      <c r="I459" s="9">
        <f t="shared" si="144"/>
        <v>1000.5700000000006</v>
      </c>
      <c r="K459" s="21">
        <f t="shared" si="145"/>
        <v>0.17238664282194688</v>
      </c>
      <c r="M459" s="9">
        <v>-7474.38</v>
      </c>
      <c r="O459" s="9">
        <v>-38127.22</v>
      </c>
      <c r="Q459" s="9">
        <f t="shared" si="146"/>
        <v>30652.84</v>
      </c>
      <c r="S459" s="21">
        <f t="shared" si="147"/>
        <v>0.8039621037148788</v>
      </c>
      <c r="U459" s="9">
        <v>-64786.84</v>
      </c>
      <c r="W459" s="9">
        <v>-58726.28</v>
      </c>
      <c r="Y459" s="9">
        <f t="shared" si="148"/>
        <v>-6060.559999999998</v>
      </c>
      <c r="AA459" s="21">
        <f t="shared" si="149"/>
        <v>-0.10320013459051038</v>
      </c>
      <c r="AC459" s="9">
        <v>-144200.26</v>
      </c>
      <c r="AE459" s="9">
        <v>-81150.23</v>
      </c>
      <c r="AG459" s="9">
        <f t="shared" si="150"/>
        <v>-63050.03000000001</v>
      </c>
      <c r="AI459" s="21">
        <f t="shared" si="151"/>
        <v>-0.7769544214477274</v>
      </c>
    </row>
    <row r="460" spans="1:35" ht="12.75" outlineLevel="1">
      <c r="A460" s="1" t="s">
        <v>1054</v>
      </c>
      <c r="B460" s="16" t="s">
        <v>1055</v>
      </c>
      <c r="C460" s="1" t="s">
        <v>1382</v>
      </c>
      <c r="E460" s="5">
        <v>0</v>
      </c>
      <c r="G460" s="5">
        <v>0</v>
      </c>
      <c r="I460" s="9">
        <f t="shared" si="144"/>
        <v>0</v>
      </c>
      <c r="K460" s="21">
        <f t="shared" si="145"/>
        <v>0</v>
      </c>
      <c r="M460" s="9">
        <v>-43.83</v>
      </c>
      <c r="O460" s="9">
        <v>0</v>
      </c>
      <c r="Q460" s="9">
        <f t="shared" si="146"/>
        <v>-43.83</v>
      </c>
      <c r="S460" s="21" t="str">
        <f t="shared" si="147"/>
        <v>N.M.</v>
      </c>
      <c r="U460" s="9">
        <v>-67.81</v>
      </c>
      <c r="W460" s="9">
        <v>0</v>
      </c>
      <c r="Y460" s="9">
        <f t="shared" si="148"/>
        <v>-67.81</v>
      </c>
      <c r="AA460" s="21" t="str">
        <f t="shared" si="149"/>
        <v>N.M.</v>
      </c>
      <c r="AC460" s="9">
        <v>-67.81</v>
      </c>
      <c r="AE460" s="9">
        <v>0</v>
      </c>
      <c r="AG460" s="9">
        <f t="shared" si="150"/>
        <v>-67.81</v>
      </c>
      <c r="AI460" s="21" t="str">
        <f t="shared" si="151"/>
        <v>N.M.</v>
      </c>
    </row>
    <row r="461" spans="1:35" ht="12.75" outlineLevel="1">
      <c r="A461" s="1" t="s">
        <v>1056</v>
      </c>
      <c r="B461" s="16" t="s">
        <v>1057</v>
      </c>
      <c r="C461" s="1" t="s">
        <v>1383</v>
      </c>
      <c r="E461" s="5">
        <v>0</v>
      </c>
      <c r="G461" s="5">
        <v>-5541.64</v>
      </c>
      <c r="I461" s="9">
        <f t="shared" si="144"/>
        <v>5541.64</v>
      </c>
      <c r="K461" s="21" t="str">
        <f t="shared" si="145"/>
        <v>N.M.</v>
      </c>
      <c r="M461" s="9">
        <v>0</v>
      </c>
      <c r="O461" s="9">
        <v>-5541.64</v>
      </c>
      <c r="Q461" s="9">
        <f t="shared" si="146"/>
        <v>5541.64</v>
      </c>
      <c r="S461" s="21" t="str">
        <f t="shared" si="147"/>
        <v>N.M.</v>
      </c>
      <c r="U461" s="9">
        <v>0</v>
      </c>
      <c r="W461" s="9">
        <v>501131.44</v>
      </c>
      <c r="Y461" s="9">
        <f t="shared" si="148"/>
        <v>-501131.44</v>
      </c>
      <c r="AA461" s="21" t="str">
        <f t="shared" si="149"/>
        <v>N.M.</v>
      </c>
      <c r="AC461" s="9">
        <v>415239.7</v>
      </c>
      <c r="AE461" s="9">
        <v>784985.03</v>
      </c>
      <c r="AG461" s="9">
        <f t="shared" si="150"/>
        <v>-369745.33</v>
      </c>
      <c r="AI461" s="21">
        <f t="shared" si="151"/>
        <v>-0.4710221416579116</v>
      </c>
    </row>
    <row r="462" spans="1:35" ht="12.75" outlineLevel="1">
      <c r="A462" s="1" t="s">
        <v>1058</v>
      </c>
      <c r="B462" s="16" t="s">
        <v>1059</v>
      </c>
      <c r="C462" s="1" t="s">
        <v>1384</v>
      </c>
      <c r="E462" s="5">
        <v>-911.28</v>
      </c>
      <c r="G462" s="5">
        <v>0</v>
      </c>
      <c r="I462" s="9">
        <f t="shared" si="144"/>
        <v>-911.28</v>
      </c>
      <c r="K462" s="21" t="str">
        <f t="shared" si="145"/>
        <v>N.M.</v>
      </c>
      <c r="M462" s="9">
        <v>-12509.56</v>
      </c>
      <c r="O462" s="9">
        <v>0</v>
      </c>
      <c r="Q462" s="9">
        <f t="shared" si="146"/>
        <v>-12509.56</v>
      </c>
      <c r="S462" s="21" t="str">
        <f t="shared" si="147"/>
        <v>N.M.</v>
      </c>
      <c r="U462" s="9">
        <v>-12509.56</v>
      </c>
      <c r="W462" s="9">
        <v>0</v>
      </c>
      <c r="Y462" s="9">
        <f t="shared" si="148"/>
        <v>-12509.56</v>
      </c>
      <c r="AA462" s="21" t="str">
        <f t="shared" si="149"/>
        <v>N.M.</v>
      </c>
      <c r="AC462" s="9">
        <v>-12509.56</v>
      </c>
      <c r="AE462" s="9">
        <v>0</v>
      </c>
      <c r="AG462" s="9">
        <f t="shared" si="150"/>
        <v>-12509.56</v>
      </c>
      <c r="AI462" s="21" t="str">
        <f t="shared" si="151"/>
        <v>N.M.</v>
      </c>
    </row>
    <row r="463" spans="1:35" ht="12.75" outlineLevel="1">
      <c r="A463" s="1" t="s">
        <v>1060</v>
      </c>
      <c r="B463" s="16" t="s">
        <v>1061</v>
      </c>
      <c r="C463" s="1" t="s">
        <v>1385</v>
      </c>
      <c r="E463" s="5">
        <v>-298.1</v>
      </c>
      <c r="G463" s="5">
        <v>0</v>
      </c>
      <c r="I463" s="9">
        <f t="shared" si="144"/>
        <v>-298.1</v>
      </c>
      <c r="K463" s="21" t="str">
        <f t="shared" si="145"/>
        <v>N.M.</v>
      </c>
      <c r="M463" s="9">
        <v>-501.41</v>
      </c>
      <c r="O463" s="9">
        <v>0</v>
      </c>
      <c r="Q463" s="9">
        <f t="shared" si="146"/>
        <v>-501.41</v>
      </c>
      <c r="S463" s="21" t="str">
        <f t="shared" si="147"/>
        <v>N.M.</v>
      </c>
      <c r="U463" s="9">
        <v>-501.41</v>
      </c>
      <c r="W463" s="9">
        <v>0</v>
      </c>
      <c r="Y463" s="9">
        <f t="shared" si="148"/>
        <v>-501.41</v>
      </c>
      <c r="AA463" s="21" t="str">
        <f t="shared" si="149"/>
        <v>N.M.</v>
      </c>
      <c r="AC463" s="9">
        <v>-501.41</v>
      </c>
      <c r="AE463" s="9">
        <v>0</v>
      </c>
      <c r="AG463" s="9">
        <f t="shared" si="150"/>
        <v>-501.41</v>
      </c>
      <c r="AI463" s="21" t="str">
        <f t="shared" si="151"/>
        <v>N.M.</v>
      </c>
    </row>
    <row r="464" spans="1:53" s="16" customFormat="1" ht="12.75">
      <c r="A464" s="16" t="s">
        <v>48</v>
      </c>
      <c r="C464" s="16" t="s">
        <v>1386</v>
      </c>
      <c r="D464" s="9"/>
      <c r="E464" s="9">
        <v>-24806.955</v>
      </c>
      <c r="F464" s="9"/>
      <c r="G464" s="9">
        <v>-85551.914</v>
      </c>
      <c r="H464" s="9"/>
      <c r="I464" s="9">
        <f aca="true" t="shared" si="152" ref="I464:I471">+E464-G464</f>
        <v>60744.959</v>
      </c>
      <c r="J464" s="37" t="str">
        <f>IF((+E464-G464)=(I464),"  ",$AO$515)</f>
        <v>  </v>
      </c>
      <c r="K464" s="38">
        <f aca="true" t="shared" si="153" ref="K464:K471">IF(G464&lt;0,IF(I464=0,0,IF(OR(G464=0,E464=0),"N.M.",IF(ABS(I464/G464)&gt;=10,"N.M.",I464/(-G464)))),IF(I464=0,0,IF(OR(G464=0,E464=0),"N.M.",IF(ABS(I464/G464)&gt;=10,"N.M.",I464/G464))))</f>
        <v>0.7100362360098688</v>
      </c>
      <c r="L464" s="39"/>
      <c r="M464" s="9">
        <v>-35758.486000000004</v>
      </c>
      <c r="N464" s="9"/>
      <c r="O464" s="9">
        <v>-198623.703</v>
      </c>
      <c r="P464" s="9"/>
      <c r="Q464" s="9">
        <f aca="true" t="shared" si="154" ref="Q464:Q471">+M464-O464</f>
        <v>162865.217</v>
      </c>
      <c r="R464" s="37" t="str">
        <f>IF((+M464-O464)=(Q464),"  ",$AO$515)</f>
        <v>  </v>
      </c>
      <c r="S464" s="38">
        <f aca="true" t="shared" si="155" ref="S464:S471">IF(O464&lt;0,IF(Q464=0,0,IF(OR(O464=0,M464=0),"N.M.",IF(ABS(Q464/O464)&gt;=10,"N.M.",Q464/(-O464)))),IF(Q464=0,0,IF(OR(O464=0,M464=0),"N.M.",IF(ABS(Q464/O464)&gt;=10,"N.M.",Q464/O464))))</f>
        <v>0.819968687221585</v>
      </c>
      <c r="T464" s="39"/>
      <c r="U464" s="9">
        <v>-291772.923</v>
      </c>
      <c r="V464" s="9"/>
      <c r="W464" s="9">
        <v>98734.75699999993</v>
      </c>
      <c r="X464" s="9"/>
      <c r="Y464" s="9">
        <f aca="true" t="shared" si="156" ref="Y464:Y471">+U464-W464</f>
        <v>-390507.67999999993</v>
      </c>
      <c r="Z464" s="37" t="str">
        <f>IF((+U464-W464)=(Y464),"  ",$AO$515)</f>
        <v>  </v>
      </c>
      <c r="AA464" s="38">
        <f aca="true" t="shared" si="157" ref="AA464:AA471">IF(W464&lt;0,IF(Y464=0,0,IF(OR(W464=0,U464=0),"N.M.",IF(ABS(Y464/W464)&gt;=10,"N.M.",Y464/(-W464)))),IF(Y464=0,0,IF(OR(W464=0,U464=0),"N.M.",IF(ABS(Y464/W464)&gt;=10,"N.M.",Y464/W464))))</f>
        <v>-3.955118662012813</v>
      </c>
      <c r="AB464" s="39"/>
      <c r="AC464" s="9">
        <v>-2038293.7779999997</v>
      </c>
      <c r="AD464" s="9"/>
      <c r="AE464" s="9">
        <v>-672590.8839999998</v>
      </c>
      <c r="AF464" s="9"/>
      <c r="AG464" s="9">
        <f aca="true" t="shared" si="158" ref="AG464:AG471">+AC464-AE464</f>
        <v>-1365702.8939999999</v>
      </c>
      <c r="AH464" s="37" t="str">
        <f>IF((+AC464-AE464)=(AG464),"  ",$AO$515)</f>
        <v>  </v>
      </c>
      <c r="AI464" s="38">
        <f aca="true" t="shared" si="159" ref="AI464:AI471">IF(AE464&lt;0,IF(AG464=0,0,IF(OR(AE464=0,AC464=0),"N.M.",IF(ABS(AG464/AE464)&gt;=10,"N.M.",AG464/(-AE464)))),IF(AG464=0,0,IF(OR(AE464=0,AC464=0),"N.M.",IF(ABS(AG464/AE464)&gt;=10,"N.M.",AG464/AE464))))</f>
        <v>-2.0305105621978665</v>
      </c>
      <c r="AJ464" s="39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</row>
    <row r="465" spans="1:35" ht="12.75" outlineLevel="1">
      <c r="A465" s="1" t="s">
        <v>1062</v>
      </c>
      <c r="B465" s="16" t="s">
        <v>1063</v>
      </c>
      <c r="C465" s="1" t="s">
        <v>1387</v>
      </c>
      <c r="E465" s="5">
        <v>96040.18</v>
      </c>
      <c r="G465" s="5">
        <v>-126820.01</v>
      </c>
      <c r="I465" s="9">
        <f t="shared" si="152"/>
        <v>222860.19</v>
      </c>
      <c r="K465" s="21">
        <f t="shared" si="153"/>
        <v>1.7572951618597097</v>
      </c>
      <c r="M465" s="9">
        <v>22096.36</v>
      </c>
      <c r="O465" s="9">
        <v>-74697.82</v>
      </c>
      <c r="Q465" s="9">
        <f t="shared" si="154"/>
        <v>96794.18000000001</v>
      </c>
      <c r="S465" s="21">
        <f t="shared" si="155"/>
        <v>1.295809971428885</v>
      </c>
      <c r="U465" s="9">
        <v>-260395.07</v>
      </c>
      <c r="W465" s="9">
        <v>622476.66</v>
      </c>
      <c r="Y465" s="9">
        <f t="shared" si="156"/>
        <v>-882871.73</v>
      </c>
      <c r="AA465" s="21">
        <f t="shared" si="157"/>
        <v>-1.4183210178514964</v>
      </c>
      <c r="AC465" s="9">
        <v>-585881.05</v>
      </c>
      <c r="AE465" s="9">
        <v>53018.66</v>
      </c>
      <c r="AG465" s="9">
        <f t="shared" si="158"/>
        <v>-638899.7100000001</v>
      </c>
      <c r="AI465" s="21" t="str">
        <f t="shared" si="159"/>
        <v>N.M.</v>
      </c>
    </row>
    <row r="466" spans="1:35" ht="12.75" outlineLevel="1">
      <c r="A466" s="1" t="s">
        <v>1064</v>
      </c>
      <c r="B466" s="16" t="s">
        <v>1065</v>
      </c>
      <c r="C466" s="1" t="s">
        <v>1388</v>
      </c>
      <c r="E466" s="5">
        <v>14048.65</v>
      </c>
      <c r="G466" s="5">
        <v>0</v>
      </c>
      <c r="I466" s="9">
        <f t="shared" si="152"/>
        <v>14048.65</v>
      </c>
      <c r="K466" s="21" t="str">
        <f t="shared" si="153"/>
        <v>N.M.</v>
      </c>
      <c r="M466" s="9">
        <v>3232.22</v>
      </c>
      <c r="O466" s="9">
        <v>0</v>
      </c>
      <c r="Q466" s="9">
        <f t="shared" si="154"/>
        <v>3232.22</v>
      </c>
      <c r="S466" s="21" t="str">
        <f t="shared" si="155"/>
        <v>N.M.</v>
      </c>
      <c r="U466" s="9">
        <v>-38090.32</v>
      </c>
      <c r="W466" s="9">
        <v>0</v>
      </c>
      <c r="Y466" s="9">
        <f t="shared" si="156"/>
        <v>-38090.32</v>
      </c>
      <c r="AA466" s="21" t="str">
        <f t="shared" si="157"/>
        <v>N.M.</v>
      </c>
      <c r="AC466" s="9">
        <v>-38090.32</v>
      </c>
      <c r="AE466" s="9">
        <v>0</v>
      </c>
      <c r="AG466" s="9">
        <f t="shared" si="158"/>
        <v>-38090.32</v>
      </c>
      <c r="AI466" s="21" t="str">
        <f t="shared" si="159"/>
        <v>N.M.</v>
      </c>
    </row>
    <row r="467" spans="1:35" ht="12.75" outlineLevel="1">
      <c r="A467" s="1" t="s">
        <v>1066</v>
      </c>
      <c r="B467" s="16" t="s">
        <v>1067</v>
      </c>
      <c r="C467" s="1" t="s">
        <v>1389</v>
      </c>
      <c r="E467" s="5">
        <v>-121077.6</v>
      </c>
      <c r="G467" s="5">
        <v>-2706.55</v>
      </c>
      <c r="I467" s="9">
        <f t="shared" si="152"/>
        <v>-118371.05</v>
      </c>
      <c r="K467" s="21" t="str">
        <f t="shared" si="153"/>
        <v>N.M.</v>
      </c>
      <c r="M467" s="9">
        <v>-216882.75</v>
      </c>
      <c r="O467" s="9">
        <v>-55995.1</v>
      </c>
      <c r="Q467" s="9">
        <f t="shared" si="154"/>
        <v>-160887.65</v>
      </c>
      <c r="S467" s="21">
        <f t="shared" si="155"/>
        <v>-2.8732451589514083</v>
      </c>
      <c r="U467" s="9">
        <v>-403860.8</v>
      </c>
      <c r="W467" s="9">
        <v>-3214785.75</v>
      </c>
      <c r="Y467" s="9">
        <f t="shared" si="156"/>
        <v>2810924.95</v>
      </c>
      <c r="AA467" s="21">
        <f t="shared" si="157"/>
        <v>0.8743739610019113</v>
      </c>
      <c r="AC467" s="9">
        <v>-1379556.85</v>
      </c>
      <c r="AE467" s="9">
        <v>-5775706.35</v>
      </c>
      <c r="AG467" s="9">
        <f t="shared" si="158"/>
        <v>4396149.5</v>
      </c>
      <c r="AI467" s="21">
        <f t="shared" si="159"/>
        <v>0.761144911738804</v>
      </c>
    </row>
    <row r="468" spans="1:35" ht="12.75" outlineLevel="1">
      <c r="A468" s="1" t="s">
        <v>1068</v>
      </c>
      <c r="B468" s="16" t="s">
        <v>1069</v>
      </c>
      <c r="C468" s="1" t="s">
        <v>1390</v>
      </c>
      <c r="E468" s="5">
        <v>318.85</v>
      </c>
      <c r="G468" s="5">
        <v>200166.05</v>
      </c>
      <c r="I468" s="9">
        <f t="shared" si="152"/>
        <v>-199847.19999999998</v>
      </c>
      <c r="K468" s="21">
        <f t="shared" si="153"/>
        <v>-0.9984070725280336</v>
      </c>
      <c r="M468" s="9">
        <v>318.85</v>
      </c>
      <c r="O468" s="9">
        <v>254983.75</v>
      </c>
      <c r="Q468" s="9">
        <f t="shared" si="154"/>
        <v>-254664.9</v>
      </c>
      <c r="S468" s="21">
        <f t="shared" si="155"/>
        <v>-0.998749528156206</v>
      </c>
      <c r="U468" s="9">
        <v>14443.8</v>
      </c>
      <c r="W468" s="9">
        <v>2740931.15</v>
      </c>
      <c r="Y468" s="9">
        <f t="shared" si="156"/>
        <v>-2726487.35</v>
      </c>
      <c r="AA468" s="21">
        <f t="shared" si="157"/>
        <v>-0.9947303309679998</v>
      </c>
      <c r="AC468" s="9">
        <v>1206506.35</v>
      </c>
      <c r="AE468" s="9">
        <v>6150288.85</v>
      </c>
      <c r="AG468" s="9">
        <f t="shared" si="158"/>
        <v>-4943782.5</v>
      </c>
      <c r="AI468" s="21">
        <f t="shared" si="159"/>
        <v>-0.803829319333514</v>
      </c>
    </row>
    <row r="469" spans="1:35" ht="12.75" outlineLevel="1">
      <c r="A469" s="1" t="s">
        <v>1070</v>
      </c>
      <c r="B469" s="16" t="s">
        <v>1071</v>
      </c>
      <c r="C469" s="1" t="s">
        <v>1391</v>
      </c>
      <c r="E469" s="5">
        <v>0</v>
      </c>
      <c r="G469" s="5">
        <v>0</v>
      </c>
      <c r="I469" s="9">
        <f t="shared" si="152"/>
        <v>0</v>
      </c>
      <c r="K469" s="21">
        <f t="shared" si="153"/>
        <v>0</v>
      </c>
      <c r="M469" s="9">
        <v>0</v>
      </c>
      <c r="O469" s="9">
        <v>0</v>
      </c>
      <c r="Q469" s="9">
        <f t="shared" si="154"/>
        <v>0</v>
      </c>
      <c r="S469" s="21">
        <f t="shared" si="155"/>
        <v>0</v>
      </c>
      <c r="U469" s="9">
        <v>0</v>
      </c>
      <c r="W469" s="9">
        <v>-116114</v>
      </c>
      <c r="Y469" s="9">
        <f t="shared" si="156"/>
        <v>116114</v>
      </c>
      <c r="AA469" s="21" t="str">
        <f t="shared" si="157"/>
        <v>N.M.</v>
      </c>
      <c r="AC469" s="9">
        <v>71259</v>
      </c>
      <c r="AE469" s="9">
        <v>-53025</v>
      </c>
      <c r="AG469" s="9">
        <f t="shared" si="158"/>
        <v>124284</v>
      </c>
      <c r="AI469" s="21">
        <f t="shared" si="159"/>
        <v>2.343875530410184</v>
      </c>
    </row>
    <row r="470" spans="1:53" s="16" customFormat="1" ht="12.75">
      <c r="A470" s="16" t="s">
        <v>49</v>
      </c>
      <c r="C470" s="16" t="s">
        <v>1392</v>
      </c>
      <c r="D470" s="9"/>
      <c r="E470" s="9">
        <v>-10669.92</v>
      </c>
      <c r="F470" s="9"/>
      <c r="G470" s="9">
        <v>70639.49</v>
      </c>
      <c r="H470" s="9"/>
      <c r="I470" s="9">
        <f t="shared" si="152"/>
        <v>-81309.41</v>
      </c>
      <c r="J470" s="37" t="str">
        <f>IF((+E470-G470)=(I470),"  ",$AO$515)</f>
        <v>  </v>
      </c>
      <c r="K470" s="38">
        <f t="shared" si="153"/>
        <v>-1.1510475231347226</v>
      </c>
      <c r="L470" s="39"/>
      <c r="M470" s="9">
        <v>-191235.32</v>
      </c>
      <c r="N470" s="9"/>
      <c r="O470" s="9">
        <v>124290.83</v>
      </c>
      <c r="P470" s="9"/>
      <c r="Q470" s="9">
        <f t="shared" si="154"/>
        <v>-315526.15</v>
      </c>
      <c r="R470" s="37" t="str">
        <f>IF((+M470-O470)=(Q470),"  ",$AO$515)</f>
        <v>  </v>
      </c>
      <c r="S470" s="38">
        <f t="shared" si="155"/>
        <v>-2.5386116578350957</v>
      </c>
      <c r="T470" s="39"/>
      <c r="U470" s="9">
        <v>-687902.39</v>
      </c>
      <c r="V470" s="9"/>
      <c r="W470" s="9">
        <v>32508.060000000056</v>
      </c>
      <c r="X470" s="9"/>
      <c r="Y470" s="9">
        <f t="shared" si="156"/>
        <v>-720410.4500000001</v>
      </c>
      <c r="Z470" s="37" t="str">
        <f>IF((+U470-W470)=(Y470),"  ",$AO$515)</f>
        <v>  </v>
      </c>
      <c r="AA470" s="38" t="str">
        <f t="shared" si="157"/>
        <v>N.M.</v>
      </c>
      <c r="AB470" s="39"/>
      <c r="AC470" s="9">
        <v>-725762.87</v>
      </c>
      <c r="AD470" s="9"/>
      <c r="AE470" s="9">
        <v>374576.16</v>
      </c>
      <c r="AF470" s="9"/>
      <c r="AG470" s="9">
        <f t="shared" si="158"/>
        <v>-1100339.03</v>
      </c>
      <c r="AH470" s="37" t="str">
        <f>IF((+AC470-AE470)=(AG470),"  ",$AO$515)</f>
        <v>  </v>
      </c>
      <c r="AI470" s="38">
        <f t="shared" si="159"/>
        <v>-2.9375575583881264</v>
      </c>
      <c r="AJ470" s="39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</row>
    <row r="471" spans="1:53" s="16" customFormat="1" ht="12.75">
      <c r="A471" s="77" t="s">
        <v>50</v>
      </c>
      <c r="C471" s="17" t="s">
        <v>51</v>
      </c>
      <c r="D471" s="18"/>
      <c r="E471" s="18">
        <v>176946.86500000002</v>
      </c>
      <c r="F471" s="18"/>
      <c r="G471" s="18">
        <v>-107044.52400000002</v>
      </c>
      <c r="H471" s="18"/>
      <c r="I471" s="18">
        <f t="shared" si="152"/>
        <v>283991.389</v>
      </c>
      <c r="J471" s="37" t="str">
        <f>IF((+E471-G471)=(I471),"  ",$AO$515)</f>
        <v>  </v>
      </c>
      <c r="K471" s="40">
        <f t="shared" si="153"/>
        <v>2.6530211764966136</v>
      </c>
      <c r="L471" s="39"/>
      <c r="M471" s="18">
        <v>766806.1539999999</v>
      </c>
      <c r="N471" s="18"/>
      <c r="O471" s="18">
        <v>-165052.81299999997</v>
      </c>
      <c r="P471" s="18"/>
      <c r="Q471" s="18">
        <f t="shared" si="154"/>
        <v>931858.9669999998</v>
      </c>
      <c r="R471" s="37" t="str">
        <f>IF((+M471-O471)=(Q471),"  ",$AO$515)</f>
        <v>  </v>
      </c>
      <c r="S471" s="40">
        <f t="shared" si="155"/>
        <v>5.645822994849533</v>
      </c>
      <c r="T471" s="39"/>
      <c r="U471" s="18">
        <v>1939622.0870000003</v>
      </c>
      <c r="V471" s="18"/>
      <c r="W471" s="18">
        <v>-398413.48300000007</v>
      </c>
      <c r="X471" s="18"/>
      <c r="Y471" s="18">
        <f t="shared" si="156"/>
        <v>2338035.5700000003</v>
      </c>
      <c r="Z471" s="37" t="str">
        <f>IF((+U471-W471)=(Y471),"  ",$AO$515)</f>
        <v>  </v>
      </c>
      <c r="AA471" s="40">
        <f t="shared" si="157"/>
        <v>5.868364575402685</v>
      </c>
      <c r="AB471" s="39"/>
      <c r="AC471" s="18">
        <v>1486691.5219999999</v>
      </c>
      <c r="AD471" s="18"/>
      <c r="AE471" s="18">
        <v>-610818.434</v>
      </c>
      <c r="AF471" s="18"/>
      <c r="AG471" s="18">
        <f t="shared" si="158"/>
        <v>2097509.956</v>
      </c>
      <c r="AH471" s="37" t="str">
        <f>IF((+AC471-AE471)=(AG471),"  ",$AO$515)</f>
        <v>  </v>
      </c>
      <c r="AI471" s="40">
        <f t="shared" si="159"/>
        <v>3.433933619626155</v>
      </c>
      <c r="AJ471" s="39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</row>
    <row r="472" spans="4:53" s="16" customFormat="1" ht="12.75">
      <c r="D472" s="9"/>
      <c r="E472" s="43" t="str">
        <f>IF(ABS(+E450+E464+E470-E471)&gt;$AO$511,$AO$514," ")</f>
        <v> </v>
      </c>
      <c r="F472" s="28"/>
      <c r="G472" s="43" t="str">
        <f>IF(ABS(+G450+G464+G470-G471)&gt;$AO$511,$AO$514," ")</f>
        <v> </v>
      </c>
      <c r="H472" s="42"/>
      <c r="I472" s="43" t="str">
        <f>IF(ABS(+I450+I464+I470-I471)&gt;$AO$511,$AO$514," ")</f>
        <v> </v>
      </c>
      <c r="J472" s="9"/>
      <c r="K472" s="21"/>
      <c r="L472" s="11"/>
      <c r="M472" s="43" t="str">
        <f>IF(ABS(+M450+M464+M470-M471)&gt;$AO$511,$AO$514," ")</f>
        <v> </v>
      </c>
      <c r="N472" s="42"/>
      <c r="O472" s="43" t="str">
        <f>IF(ABS(+O450+O464+O470-O471)&gt;$AO$511,$AO$514," ")</f>
        <v> </v>
      </c>
      <c r="P472" s="28"/>
      <c r="Q472" s="43" t="str">
        <f>IF(ABS(+Q450+Q464+Q470-Q471)&gt;$AO$511,$AO$514," ")</f>
        <v> </v>
      </c>
      <c r="R472" s="9"/>
      <c r="S472" s="21"/>
      <c r="T472" s="9"/>
      <c r="U472" s="43" t="str">
        <f>IF(ABS(+U450+U464+U470-U471)&gt;$AO$511,$AO$514," ")</f>
        <v> </v>
      </c>
      <c r="V472" s="28"/>
      <c r="W472" s="43" t="str">
        <f>IF(ABS(+W450+W464+W470-W471)&gt;$AO$511,$AO$514," ")</f>
        <v> </v>
      </c>
      <c r="X472" s="28"/>
      <c r="Y472" s="43" t="str">
        <f>IF(ABS(+Y450+Y464+Y470-Y471)&gt;$AO$511,$AO$514," ")</f>
        <v> </v>
      </c>
      <c r="Z472" s="9"/>
      <c r="AA472" s="21"/>
      <c r="AB472" s="9"/>
      <c r="AC472" s="43" t="str">
        <f>IF(ABS(+AC450+AC464+AC470-AC471)&gt;$AO$511,$AO$514," ")</f>
        <v> </v>
      </c>
      <c r="AD472" s="28"/>
      <c r="AE472" s="43" t="str">
        <f>IF(ABS(+AE450+AE464+AE470-AE471)&gt;$AO$511,$AO$514," ")</f>
        <v> </v>
      </c>
      <c r="AF472" s="42"/>
      <c r="AG472" s="43" t="str">
        <f>IF(ABS(+AG450+AG464+AG470-AG471)&gt;$AO$511,$AO$514," ")</f>
        <v> </v>
      </c>
      <c r="AH472" s="9"/>
      <c r="AI472" s="2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</row>
    <row r="473" spans="1:53" s="16" customFormat="1" ht="12.75">
      <c r="A473" s="77" t="s">
        <v>52</v>
      </c>
      <c r="C473" s="17" t="s">
        <v>53</v>
      </c>
      <c r="D473" s="18"/>
      <c r="E473" s="18">
        <v>11880297.783</v>
      </c>
      <c r="F473" s="18"/>
      <c r="G473" s="18">
        <v>1561919.9420000054</v>
      </c>
      <c r="H473" s="18"/>
      <c r="I473" s="18">
        <f>+E473-G473</f>
        <v>10318377.840999994</v>
      </c>
      <c r="J473" s="37" t="str">
        <f>IF((+E473-G473)=(I473),"  ",$AO$515)</f>
        <v>  </v>
      </c>
      <c r="K473" s="40">
        <f>IF(G473&lt;0,IF(I473=0,0,IF(OR(G473=0,E473=0),"N.M.",IF(ABS(I473/G473)&gt;=10,"N.M.",I473/(-G473)))),IF(I473=0,0,IF(OR(G473=0,E473=0),"N.M.",IF(ABS(I473/G473)&gt;=10,"N.M.",I473/G473))))</f>
        <v>6.6062142902071725</v>
      </c>
      <c r="L473" s="39"/>
      <c r="M473" s="18">
        <v>18425309.00399996</v>
      </c>
      <c r="N473" s="18"/>
      <c r="O473" s="18">
        <v>8431833.113000026</v>
      </c>
      <c r="P473" s="18"/>
      <c r="Q473" s="18">
        <f>+M473-O473</f>
        <v>9993475.890999934</v>
      </c>
      <c r="R473" s="37" t="str">
        <f>IF((+M473-O473)=(Q473),"  ",$AO$515)</f>
        <v>  </v>
      </c>
      <c r="S473" s="40">
        <f>IF(O473&lt;0,IF(Q473=0,0,IF(OR(O473=0,M473=0),"N.M.",IF(ABS(Q473/O473)&gt;=10,"N.M.",Q473/(-O473)))),IF(Q473=0,0,IF(OR(O473=0,M473=0),"N.M.",IF(ABS(Q473/O473)&gt;=10,"N.M.",Q473/O473))))</f>
        <v>1.1852079799340667</v>
      </c>
      <c r="T473" s="39"/>
      <c r="U473" s="18">
        <v>36424773.66399989</v>
      </c>
      <c r="V473" s="18"/>
      <c r="W473" s="18">
        <v>30653105.763999913</v>
      </c>
      <c r="X473" s="18"/>
      <c r="Y473" s="18">
        <f>+U473-W473</f>
        <v>5771667.89999998</v>
      </c>
      <c r="Z473" s="37" t="str">
        <f>IF((+U473-W473)=(Y473),"  ",$AO$515)</f>
        <v>  </v>
      </c>
      <c r="AA473" s="40">
        <f>IF(W473&lt;0,IF(Y473=0,0,IF(OR(W473=0,U473=0),"N.M.",IF(ABS(Y473/W473)&gt;=10,"N.M.",Y473/(-W473)))),IF(Y473=0,0,IF(OR(W473=0,U473=0),"N.M.",IF(ABS(Y473/W473)&gt;=10,"N.M.",Y473/W473))))</f>
        <v>0.18828982434720953</v>
      </c>
      <c r="AB473" s="39"/>
      <c r="AC473" s="18">
        <v>66755075.47799994</v>
      </c>
      <c r="AD473" s="18"/>
      <c r="AE473" s="18">
        <v>65026087.63399987</v>
      </c>
      <c r="AF473" s="18"/>
      <c r="AG473" s="18">
        <f>+AC473-AE473</f>
        <v>1728987.8440000713</v>
      </c>
      <c r="AH473" s="37" t="str">
        <f>IF((+AC473-AE473)=(AG473),"  ",$AO$515)</f>
        <v>  </v>
      </c>
      <c r="AI473" s="40">
        <f>IF(AE473&lt;0,IF(AG473=0,0,IF(OR(AE473=0,AC473=0),"N.M.",IF(ABS(AG473/AE473)&gt;=10,"N.M.",AG473/(-AE473)))),IF(AG473=0,0,IF(OR(AE473=0,AC473=0),"N.M.",IF(ABS(AG473/AE473)&gt;=10,"N.M.",AG473/AE473))))</f>
        <v>0.026589141480134873</v>
      </c>
      <c r="AJ473" s="39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</row>
    <row r="474" spans="4:53" s="16" customFormat="1" ht="12.75">
      <c r="D474" s="9"/>
      <c r="E474" s="43" t="str">
        <f>IF(ABS(E411+E471-E473)&gt;$AO$511,$AO$514," ")</f>
        <v> </v>
      </c>
      <c r="F474" s="28"/>
      <c r="G474" s="43" t="str">
        <f>IF(ABS(G411+G471-G473)&gt;$AO$511,$AO$514," ")</f>
        <v> </v>
      </c>
      <c r="H474" s="42"/>
      <c r="I474" s="43" t="str">
        <f>IF(ABS(I411+I471-I473)&gt;$AO$511,$AO$514," ")</f>
        <v> </v>
      </c>
      <c r="J474" s="9"/>
      <c r="K474" s="21"/>
      <c r="L474" s="11"/>
      <c r="M474" s="43" t="str">
        <f>IF(ABS(M411+M471-M473)&gt;$AO$511,$AO$514," ")</f>
        <v> </v>
      </c>
      <c r="N474" s="42"/>
      <c r="O474" s="43" t="str">
        <f>IF(ABS(O411+O471-O473)&gt;$AO$511,$AO$514," ")</f>
        <v> </v>
      </c>
      <c r="P474" s="28"/>
      <c r="Q474" s="43" t="str">
        <f>IF(ABS(Q411+Q471-Q473)&gt;$AO$511,$AO$514," ")</f>
        <v> </v>
      </c>
      <c r="R474" s="9"/>
      <c r="S474" s="21"/>
      <c r="T474" s="9"/>
      <c r="U474" s="43" t="str">
        <f>IF(ABS(U411+U471-U473)&gt;$AO$511,$AO$514," ")</f>
        <v> </v>
      </c>
      <c r="V474" s="28"/>
      <c r="W474" s="43" t="str">
        <f>IF(ABS(W411+W471-W473)&gt;$AO$511,$AO$514," ")</f>
        <v> </v>
      </c>
      <c r="X474" s="28"/>
      <c r="Y474" s="43" t="str">
        <f>IF(ABS(Y411+Y471-Y473)&gt;$AO$511,$AO$514," ")</f>
        <v> </v>
      </c>
      <c r="Z474" s="9"/>
      <c r="AA474" s="21"/>
      <c r="AB474" s="9"/>
      <c r="AC474" s="43" t="str">
        <f>IF(ABS(AC411+AC471-AC473)&gt;$AO$511,$AO$514," ")</f>
        <v> </v>
      </c>
      <c r="AD474" s="28"/>
      <c r="AE474" s="43" t="str">
        <f>IF(ABS(AE411+AE471-AE473)&gt;$AO$511,$AO$514," ")</f>
        <v> </v>
      </c>
      <c r="AF474" s="42"/>
      <c r="AG474" s="43" t="str">
        <f>IF(ABS(AG411+AG471-AG473)&gt;$AO$511,$AO$514," ")</f>
        <v> </v>
      </c>
      <c r="AH474" s="9"/>
      <c r="AI474" s="2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</row>
    <row r="475" spans="3:53" s="16" customFormat="1" ht="12.75">
      <c r="C475" s="17" t="s">
        <v>54</v>
      </c>
      <c r="D475" s="18"/>
      <c r="E475" s="9"/>
      <c r="F475" s="9"/>
      <c r="G475" s="9"/>
      <c r="H475" s="9"/>
      <c r="I475" s="9"/>
      <c r="J475" s="9"/>
      <c r="K475" s="21"/>
      <c r="L475" s="11"/>
      <c r="M475" s="9"/>
      <c r="N475" s="9"/>
      <c r="O475" s="9"/>
      <c r="P475" s="9"/>
      <c r="Q475" s="9"/>
      <c r="R475" s="9"/>
      <c r="S475" s="21"/>
      <c r="T475" s="9"/>
      <c r="U475" s="9"/>
      <c r="V475" s="9"/>
      <c r="W475" s="9"/>
      <c r="X475" s="9"/>
      <c r="Y475" s="9"/>
      <c r="Z475" s="9"/>
      <c r="AA475" s="21"/>
      <c r="AB475" s="9"/>
      <c r="AC475" s="9"/>
      <c r="AD475" s="9"/>
      <c r="AE475" s="9"/>
      <c r="AF475" s="9"/>
      <c r="AG475" s="9"/>
      <c r="AH475" s="9"/>
      <c r="AI475" s="2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</row>
    <row r="476" spans="1:35" ht="12.75" outlineLevel="1">
      <c r="A476" s="1" t="s">
        <v>1072</v>
      </c>
      <c r="B476" s="16" t="s">
        <v>1073</v>
      </c>
      <c r="C476" s="1" t="s">
        <v>1393</v>
      </c>
      <c r="E476" s="5">
        <v>2145558.85</v>
      </c>
      <c r="G476" s="5">
        <v>1962566.18</v>
      </c>
      <c r="I476" s="9">
        <f>(+E476-G476)</f>
        <v>182992.67000000016</v>
      </c>
      <c r="K476" s="21">
        <f>IF(G476&lt;0,IF(I476=0,0,IF(OR(G476=0,E476=0),"N.M.",IF(ABS(I476/G476)&gt;=10,"N.M.",I476/(-G476)))),IF(I476=0,0,IF(OR(G476=0,E476=0),"N.M.",IF(ABS(I476/G476)&gt;=10,"N.M.",I476/G476))))</f>
        <v>0.09324152829332877</v>
      </c>
      <c r="M476" s="9">
        <v>6436676.39</v>
      </c>
      <c r="O476" s="9">
        <v>5897644.32</v>
      </c>
      <c r="Q476" s="9">
        <f>(+M476-O476)</f>
        <v>539032.0699999994</v>
      </c>
      <c r="S476" s="21">
        <f>IF(O476&lt;0,IF(Q476=0,0,IF(OR(O476=0,M476=0),"N.M.",IF(ABS(Q476/O476)&gt;=10,"N.M.",Q476/(-O476)))),IF(Q476=0,0,IF(OR(O476=0,M476=0),"N.M.",IF(ABS(Q476/O476)&gt;=10,"N.M.",Q476/O476))))</f>
        <v>0.09139786001879464</v>
      </c>
      <c r="U476" s="9">
        <v>12873352.99</v>
      </c>
      <c r="W476" s="9">
        <v>11785667.26</v>
      </c>
      <c r="Y476" s="9">
        <f>(+U476-W476)</f>
        <v>1087685.7300000004</v>
      </c>
      <c r="AA476" s="21">
        <f>IF(W476&lt;0,IF(Y476=0,0,IF(OR(W476=0,U476=0),"N.M.",IF(ABS(Y476/W476)&gt;=10,"N.M.",Y476/(-W476)))),IF(Y476=0,0,IF(OR(W476=0,U476=0),"N.M.",IF(ABS(Y476/W476)&gt;=10,"N.M.",Y476/W476))))</f>
        <v>0.09228885441994063</v>
      </c>
      <c r="AC476" s="9">
        <v>25287674.23</v>
      </c>
      <c r="AE476" s="9">
        <v>23657895.25</v>
      </c>
      <c r="AG476" s="9">
        <f>(+AC476-AE476)</f>
        <v>1629778.9800000004</v>
      </c>
      <c r="AI476" s="21">
        <f>IF(AE476&lt;0,IF(AG476=0,0,IF(OR(AE476=0,AC476=0),"N.M.",IF(ABS(AG476/AE476)&gt;=10,"N.M.",AG476/(-AE476)))),IF(AG476=0,0,IF(OR(AE476=0,AC476=0),"N.M.",IF(ABS(AG476/AE476)&gt;=10,"N.M.",AG476/AE476))))</f>
        <v>0.06888943258804904</v>
      </c>
    </row>
    <row r="477" spans="1:35" ht="12.75" outlineLevel="1">
      <c r="A477" s="1" t="s">
        <v>1074</v>
      </c>
      <c r="B477" s="16" t="s">
        <v>1075</v>
      </c>
      <c r="C477" s="1" t="s">
        <v>1394</v>
      </c>
      <c r="E477" s="5">
        <v>87500</v>
      </c>
      <c r="G477" s="5">
        <v>87500</v>
      </c>
      <c r="I477" s="9">
        <f>(+E477-G477)</f>
        <v>0</v>
      </c>
      <c r="K477" s="21">
        <f>IF(G477&lt;0,IF(I477=0,0,IF(OR(G477=0,E477=0),"N.M.",IF(ABS(I477/G477)&gt;=10,"N.M.",I477/(-G477)))),IF(I477=0,0,IF(OR(G477=0,E477=0),"N.M.",IF(ABS(I477/G477)&gt;=10,"N.M.",I477/G477))))</f>
        <v>0</v>
      </c>
      <c r="M477" s="9">
        <v>262500</v>
      </c>
      <c r="O477" s="9">
        <v>262500</v>
      </c>
      <c r="Q477" s="9">
        <f>(+M477-O477)</f>
        <v>0</v>
      </c>
      <c r="S477" s="21">
        <f>IF(O477&lt;0,IF(Q477=0,0,IF(OR(O477=0,M477=0),"N.M.",IF(ABS(Q477/O477)&gt;=10,"N.M.",Q477/(-O477)))),IF(Q477=0,0,IF(OR(O477=0,M477=0),"N.M.",IF(ABS(Q477/O477)&gt;=10,"N.M.",Q477/O477))))</f>
        <v>0</v>
      </c>
      <c r="U477" s="9">
        <v>525000</v>
      </c>
      <c r="W477" s="9">
        <v>525000</v>
      </c>
      <c r="Y477" s="9">
        <f>(+U477-W477)</f>
        <v>0</v>
      </c>
      <c r="AA477" s="21">
        <f>IF(W477&lt;0,IF(Y477=0,0,IF(OR(W477=0,U477=0),"N.M.",IF(ABS(Y477/W477)&gt;=10,"N.M.",Y477/(-W477)))),IF(Y477=0,0,IF(OR(W477=0,U477=0),"N.M.",IF(ABS(Y477/W477)&gt;=10,"N.M.",Y477/W477))))</f>
        <v>0</v>
      </c>
      <c r="AC477" s="9">
        <v>1050000</v>
      </c>
      <c r="AE477" s="9">
        <v>1050000</v>
      </c>
      <c r="AG477" s="9">
        <f>(+AC477-AE477)</f>
        <v>0</v>
      </c>
      <c r="AI477" s="21">
        <f>IF(AE477&lt;0,IF(AG477=0,0,IF(OR(AE477=0,AC477=0),"N.M.",IF(ABS(AG477/AE477)&gt;=10,"N.M.",AG477/(-AE477)))),IF(AG477=0,0,IF(OR(AE477=0,AC477=0),"N.M.",IF(ABS(AG477/AE477)&gt;=10,"N.M.",AG477/AE477))))</f>
        <v>0</v>
      </c>
    </row>
    <row r="478" spans="1:53" s="16" customFormat="1" ht="12.75">
      <c r="A478" s="16" t="s">
        <v>55</v>
      </c>
      <c r="C478" s="16" t="s">
        <v>1395</v>
      </c>
      <c r="D478" s="9"/>
      <c r="E478" s="9">
        <v>2233058.85</v>
      </c>
      <c r="F478" s="9"/>
      <c r="G478" s="9">
        <v>2050066.18</v>
      </c>
      <c r="H478" s="9"/>
      <c r="I478" s="9">
        <f aca="true" t="shared" si="160" ref="I478:I495">(+E478-G478)</f>
        <v>182992.67000000016</v>
      </c>
      <c r="J478" s="37" t="str">
        <f aca="true" t="shared" si="161" ref="J478:J495">IF((+E478-G478)=(I478),"  ",$AO$515)</f>
        <v>  </v>
      </c>
      <c r="K478" s="38">
        <f aca="true" t="shared" si="162" ref="K478:K495">IF(G478&lt;0,IF(I478=0,0,IF(OR(G478=0,E478=0),"N.M.",IF(ABS(I478/G478)&gt;=10,"N.M.",I478/(-G478)))),IF(I478=0,0,IF(OR(G478=0,E478=0),"N.M.",IF(ABS(I478/G478)&gt;=10,"N.M.",I478/G478))))</f>
        <v>0.08926183543986867</v>
      </c>
      <c r="L478" s="39"/>
      <c r="M478" s="9">
        <v>6699176.39</v>
      </c>
      <c r="N478" s="9"/>
      <c r="O478" s="9">
        <v>6160144.32</v>
      </c>
      <c r="P478" s="9"/>
      <c r="Q478" s="9">
        <f aca="true" t="shared" si="163" ref="Q478:Q495">(+M478-O478)</f>
        <v>539032.0699999994</v>
      </c>
      <c r="R478" s="37" t="str">
        <f aca="true" t="shared" si="164" ref="R478:R495">IF((+M478-O478)=(Q478),"  ",$AO$515)</f>
        <v>  </v>
      </c>
      <c r="S478" s="38">
        <f aca="true" t="shared" si="165" ref="S478:S495">IF(O478&lt;0,IF(Q478=0,0,IF(OR(O478=0,M478=0),"N.M.",IF(ABS(Q478/O478)&gt;=10,"N.M.",Q478/(-O478)))),IF(Q478=0,0,IF(OR(O478=0,M478=0),"N.M.",IF(ABS(Q478/O478)&gt;=10,"N.M.",Q478/O478))))</f>
        <v>0.08750315609488826</v>
      </c>
      <c r="T478" s="39"/>
      <c r="U478" s="9">
        <v>13398352.99</v>
      </c>
      <c r="V478" s="9"/>
      <c r="W478" s="9">
        <v>12310667.26</v>
      </c>
      <c r="X478" s="9"/>
      <c r="Y478" s="9">
        <f aca="true" t="shared" si="166" ref="Y478:Y495">(+U478-W478)</f>
        <v>1087685.7300000004</v>
      </c>
      <c r="Z478" s="37" t="str">
        <f aca="true" t="shared" si="167" ref="Z478:Z495">IF((+U478-W478)=(Y478),"  ",$AO$515)</f>
        <v>  </v>
      </c>
      <c r="AA478" s="38">
        <f aca="true" t="shared" si="168" ref="AA478:AA495">IF(W478&lt;0,IF(Y478=0,0,IF(OR(W478=0,U478=0),"N.M.",IF(ABS(Y478/W478)&gt;=10,"N.M.",Y478/(-W478)))),IF(Y478=0,0,IF(OR(W478=0,U478=0),"N.M.",IF(ABS(Y478/W478)&gt;=10,"N.M.",Y478/W478))))</f>
        <v>0.08835310930172931</v>
      </c>
      <c r="AB478" s="39"/>
      <c r="AC478" s="9">
        <v>26337674.23</v>
      </c>
      <c r="AD478" s="9"/>
      <c r="AE478" s="9">
        <v>24707895.25</v>
      </c>
      <c r="AF478" s="9"/>
      <c r="AG478" s="9">
        <f aca="true" t="shared" si="169" ref="AG478:AG495">(+AC478-AE478)</f>
        <v>1629778.9800000004</v>
      </c>
      <c r="AH478" s="37" t="str">
        <f aca="true" t="shared" si="170" ref="AH478:AH495">IF((+AC478-AE478)=(AG478),"  ",$AO$515)</f>
        <v>  </v>
      </c>
      <c r="AI478" s="38">
        <f aca="true" t="shared" si="171" ref="AI478:AI495">IF(AE478&lt;0,IF(AG478=0,0,IF(OR(AE478=0,AC478=0),"N.M.",IF(ABS(AG478/AE478)&gt;=10,"N.M.",AG478/(-AE478)))),IF(AG478=0,0,IF(OR(AE478=0,AC478=0),"N.M.",IF(ABS(AG478/AE478)&gt;=10,"N.M.",AG478/AE478))))</f>
        <v>0.06596187022445793</v>
      </c>
      <c r="AJ478" s="39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</row>
    <row r="479" spans="1:35" ht="12.75" outlineLevel="1">
      <c r="A479" s="1" t="s">
        <v>1076</v>
      </c>
      <c r="B479" s="16" t="s">
        <v>1077</v>
      </c>
      <c r="C479" s="1" t="s">
        <v>1396</v>
      </c>
      <c r="E479" s="5">
        <v>116642.47</v>
      </c>
      <c r="G479" s="5">
        <v>145426.92</v>
      </c>
      <c r="I479" s="9">
        <f>(+E479-G479)</f>
        <v>-28784.45000000001</v>
      </c>
      <c r="K479" s="21">
        <f>IF(G479&lt;0,IF(I479=0,0,IF(OR(G479=0,E479=0),"N.M.",IF(ABS(I479/G479)&gt;=10,"N.M.",I479/(-G479)))),IF(I479=0,0,IF(OR(G479=0,E479=0),"N.M.",IF(ABS(I479/G479)&gt;=10,"N.M.",I479/G479))))</f>
        <v>-0.1979306857354884</v>
      </c>
      <c r="M479" s="9">
        <v>324855.33</v>
      </c>
      <c r="O479" s="9">
        <v>388723.55</v>
      </c>
      <c r="Q479" s="9">
        <f>(+M479-O479)</f>
        <v>-63868.21999999997</v>
      </c>
      <c r="S479" s="21">
        <f>IF(O479&lt;0,IF(Q479=0,0,IF(OR(O479=0,M479=0),"N.M.",IF(ABS(Q479/O479)&gt;=10,"N.M.",Q479/(-O479)))),IF(Q479=0,0,IF(OR(O479=0,M479=0),"N.M.",IF(ABS(Q479/O479)&gt;=10,"N.M.",Q479/O479))))</f>
        <v>-0.16430242006176363</v>
      </c>
      <c r="U479" s="9">
        <v>540537.31</v>
      </c>
      <c r="W479" s="9">
        <v>811842.05</v>
      </c>
      <c r="Y479" s="9">
        <f>(+U479-W479)</f>
        <v>-271304.74</v>
      </c>
      <c r="AA479" s="21">
        <f>IF(W479&lt;0,IF(Y479=0,0,IF(OR(W479=0,U479=0),"N.M.",IF(ABS(Y479/W479)&gt;=10,"N.M.",Y479/(-W479)))),IF(Y479=0,0,IF(OR(W479=0,U479=0),"N.M.",IF(ABS(Y479/W479)&gt;=10,"N.M.",Y479/W479))))</f>
        <v>-0.3341841433318217</v>
      </c>
      <c r="AC479" s="9">
        <v>2234671.95</v>
      </c>
      <c r="AE479" s="9">
        <v>1515611.68</v>
      </c>
      <c r="AG479" s="9">
        <f>(+AC479-AE479)</f>
        <v>719060.2700000003</v>
      </c>
      <c r="AI479" s="21">
        <f>IF(AE479&lt;0,IF(AG479=0,0,IF(OR(AE479=0,AC479=0),"N.M.",IF(ABS(AG479/AE479)&gt;=10,"N.M.",AG479/(-AE479)))),IF(AG479=0,0,IF(OR(AE479=0,AC479=0),"N.M.",IF(ABS(AG479/AE479)&gt;=10,"N.M.",AG479/AE479))))</f>
        <v>0.4744356879065489</v>
      </c>
    </row>
    <row r="480" spans="1:53" s="16" customFormat="1" ht="12.75" customHeight="1">
      <c r="A480" s="16" t="s">
        <v>85</v>
      </c>
      <c r="C480" s="16" t="s">
        <v>1397</v>
      </c>
      <c r="D480" s="9"/>
      <c r="E480" s="9">
        <v>116642.47</v>
      </c>
      <c r="F480" s="9"/>
      <c r="G480" s="9">
        <v>145426.92</v>
      </c>
      <c r="H480" s="9"/>
      <c r="I480" s="9">
        <f>(+E480-G480)</f>
        <v>-28784.45000000001</v>
      </c>
      <c r="J480" s="37" t="str">
        <f>IF((+E480-G480)=(I480),"  ",$AO$515)</f>
        <v>  </v>
      </c>
      <c r="K480" s="38">
        <f>IF(G480&lt;0,IF(I480=0,0,IF(OR(G480=0,E480=0),"N.M.",IF(ABS(I480/G480)&gt;=10,"N.M.",I480/(-G480)))),IF(I480=0,0,IF(OR(G480=0,E480=0),"N.M.",IF(ABS(I480/G480)&gt;=10,"N.M.",I480/G480))))</f>
        <v>-0.1979306857354884</v>
      </c>
      <c r="L480" s="39"/>
      <c r="M480" s="9">
        <v>324855.33</v>
      </c>
      <c r="N480" s="9"/>
      <c r="O480" s="9">
        <v>388723.55</v>
      </c>
      <c r="P480" s="9"/>
      <c r="Q480" s="9">
        <f>(+M480-O480)</f>
        <v>-63868.21999999997</v>
      </c>
      <c r="R480" s="37" t="str">
        <f>IF((+M480-O480)=(Q480),"  ",$AO$515)</f>
        <v>  </v>
      </c>
      <c r="S480" s="38">
        <f>IF(O480&lt;0,IF(Q480=0,0,IF(OR(O480=0,M480=0),"N.M.",IF(ABS(Q480/O480)&gt;=10,"N.M.",Q480/(-O480)))),IF(Q480=0,0,IF(OR(O480=0,M480=0),"N.M.",IF(ABS(Q480/O480)&gt;=10,"N.M.",Q480/O480))))</f>
        <v>-0.16430242006176363</v>
      </c>
      <c r="T480" s="39"/>
      <c r="U480" s="9">
        <v>540537.31</v>
      </c>
      <c r="V480" s="9"/>
      <c r="W480" s="9">
        <v>811842.05</v>
      </c>
      <c r="X480" s="9"/>
      <c r="Y480" s="9">
        <f>(+U480-W480)</f>
        <v>-271304.74</v>
      </c>
      <c r="Z480" s="37" t="str">
        <f>IF((+U480-W480)=(Y480),"  ",$AO$515)</f>
        <v>  </v>
      </c>
      <c r="AA480" s="38">
        <f>IF(W480&lt;0,IF(Y480=0,0,IF(OR(W480=0,U480=0),"N.M.",IF(ABS(Y480/W480)&gt;=10,"N.M.",Y480/(-W480)))),IF(Y480=0,0,IF(OR(W480=0,U480=0),"N.M.",IF(ABS(Y480/W480)&gt;=10,"N.M.",Y480/W480))))</f>
        <v>-0.3341841433318217</v>
      </c>
      <c r="AB480" s="39"/>
      <c r="AC480" s="9">
        <v>2234671.95</v>
      </c>
      <c r="AD480" s="9"/>
      <c r="AE480" s="9">
        <v>1515611.68</v>
      </c>
      <c r="AF480" s="9"/>
      <c r="AG480" s="9">
        <f>(+AC480-AE480)</f>
        <v>719060.2700000003</v>
      </c>
      <c r="AH480" s="37" t="str">
        <f>IF((+AC480-AE480)=(AG480),"  ",$AO$515)</f>
        <v>  </v>
      </c>
      <c r="AI480" s="38">
        <f>IF(AE480&lt;0,IF(AG480=0,0,IF(OR(AE480=0,AC480=0),"N.M.",IF(ABS(AG480/AE480)&gt;=10,"N.M.",AG480/(-AE480)))),IF(AG480=0,0,IF(OR(AE480=0,AC480=0),"N.M.",IF(ABS(AG480/AE480)&gt;=10,"N.M.",AG480/AE480))))</f>
        <v>0.4744356879065489</v>
      </c>
      <c r="AJ480" s="39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</row>
    <row r="481" spans="1:35" ht="12.75" outlineLevel="1">
      <c r="A481" s="1" t="s">
        <v>1078</v>
      </c>
      <c r="B481" s="16" t="s">
        <v>1079</v>
      </c>
      <c r="C481" s="1" t="s">
        <v>1398</v>
      </c>
      <c r="E481" s="5">
        <v>43757.63</v>
      </c>
      <c r="G481" s="5">
        <v>36076.39</v>
      </c>
      <c r="I481" s="9">
        <f>(+E481-G481)</f>
        <v>7681.239999999998</v>
      </c>
      <c r="K481" s="21">
        <f>IF(G481&lt;0,IF(I481=0,0,IF(OR(G481=0,E481=0),"N.M.",IF(ABS(I481/G481)&gt;=10,"N.M.",I481/(-G481)))),IF(I481=0,0,IF(OR(G481=0,E481=0),"N.M.",IF(ABS(I481/G481)&gt;=10,"N.M.",I481/G481))))</f>
        <v>0.21291598189286673</v>
      </c>
      <c r="M481" s="9">
        <v>47674.65</v>
      </c>
      <c r="O481" s="9">
        <v>46471.34</v>
      </c>
      <c r="Q481" s="9">
        <f>(+M481-O481)</f>
        <v>1203.310000000005</v>
      </c>
      <c r="S481" s="21">
        <f>IF(O481&lt;0,IF(Q481=0,0,IF(OR(O481=0,M481=0),"N.M.",IF(ABS(Q481/O481)&gt;=10,"N.M.",Q481/(-O481)))),IF(Q481=0,0,IF(OR(O481=0,M481=0),"N.M.",IF(ABS(Q481/O481)&gt;=10,"N.M.",Q481/O481))))</f>
        <v>0.02589359377198947</v>
      </c>
      <c r="U481" s="9">
        <v>109405.96</v>
      </c>
      <c r="W481" s="9">
        <v>102864.82</v>
      </c>
      <c r="Y481" s="9">
        <f>(+U481-W481)</f>
        <v>6541.139999999999</v>
      </c>
      <c r="AA481" s="21">
        <f>IF(W481&lt;0,IF(Y481=0,0,IF(OR(W481=0,U481=0),"N.M.",IF(ABS(Y481/W481)&gt;=10,"N.M.",Y481/(-W481)))),IF(Y481=0,0,IF(OR(W481=0,U481=0),"N.M.",IF(ABS(Y481/W481)&gt;=10,"N.M.",Y481/W481))))</f>
        <v>0.06358967040432287</v>
      </c>
      <c r="AC481" s="9">
        <v>197329.28</v>
      </c>
      <c r="AE481" s="9">
        <v>227620.3</v>
      </c>
      <c r="AG481" s="9">
        <f>(+AC481-AE481)</f>
        <v>-30291.01999999999</v>
      </c>
      <c r="AI481" s="21">
        <f>IF(AE481&lt;0,IF(AG481=0,0,IF(OR(AE481=0,AC481=0),"N.M.",IF(ABS(AG481/AE481)&gt;=10,"N.M.",AG481/(-AE481)))),IF(AG481=0,0,IF(OR(AE481=0,AC481=0),"N.M.",IF(ABS(AG481/AE481)&gt;=10,"N.M.",AG481/AE481))))</f>
        <v>-0.13307697072712754</v>
      </c>
    </row>
    <row r="482" spans="1:53" s="16" customFormat="1" ht="12.75" customHeight="1">
      <c r="A482" s="16" t="s">
        <v>86</v>
      </c>
      <c r="C482" s="16" t="s">
        <v>1399</v>
      </c>
      <c r="D482" s="9"/>
      <c r="E482" s="9">
        <v>43757.63</v>
      </c>
      <c r="F482" s="9"/>
      <c r="G482" s="9">
        <v>36076.39</v>
      </c>
      <c r="H482" s="9"/>
      <c r="I482" s="9">
        <f t="shared" si="160"/>
        <v>7681.239999999998</v>
      </c>
      <c r="J482" s="85" t="str">
        <f t="shared" si="161"/>
        <v>  </v>
      </c>
      <c r="K482" s="38">
        <f t="shared" si="162"/>
        <v>0.21291598189286673</v>
      </c>
      <c r="L482" s="39"/>
      <c r="M482" s="9">
        <v>47674.65</v>
      </c>
      <c r="N482" s="9"/>
      <c r="O482" s="9">
        <v>46471.34</v>
      </c>
      <c r="P482" s="9"/>
      <c r="Q482" s="9">
        <f t="shared" si="163"/>
        <v>1203.310000000005</v>
      </c>
      <c r="R482" s="85" t="str">
        <f t="shared" si="164"/>
        <v>  </v>
      </c>
      <c r="S482" s="38">
        <f t="shared" si="165"/>
        <v>0.02589359377198947</v>
      </c>
      <c r="T482" s="39"/>
      <c r="U482" s="9">
        <v>109405.96</v>
      </c>
      <c r="V482" s="9"/>
      <c r="W482" s="9">
        <v>102864.82</v>
      </c>
      <c r="X482" s="9"/>
      <c r="Y482" s="9">
        <f t="shared" si="166"/>
        <v>6541.139999999999</v>
      </c>
      <c r="Z482" s="85" t="str">
        <f t="shared" si="167"/>
        <v>  </v>
      </c>
      <c r="AA482" s="38">
        <f t="shared" si="168"/>
        <v>0.06358967040432287</v>
      </c>
      <c r="AB482" s="39"/>
      <c r="AC482" s="9">
        <v>197329.28</v>
      </c>
      <c r="AD482" s="9"/>
      <c r="AE482" s="9">
        <v>227620.3</v>
      </c>
      <c r="AF482" s="9"/>
      <c r="AG482" s="9">
        <f t="shared" si="169"/>
        <v>-30291.01999999999</v>
      </c>
      <c r="AH482" s="85" t="str">
        <f t="shared" si="170"/>
        <v>  </v>
      </c>
      <c r="AI482" s="38">
        <f t="shared" si="171"/>
        <v>-0.13307697072712754</v>
      </c>
      <c r="AJ482" s="39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</row>
    <row r="483" spans="1:35" ht="12.75" outlineLevel="1">
      <c r="A483" s="1" t="s">
        <v>1080</v>
      </c>
      <c r="B483" s="16" t="s">
        <v>1081</v>
      </c>
      <c r="C483" s="1" t="s">
        <v>1400</v>
      </c>
      <c r="E483" s="5">
        <v>37669.66</v>
      </c>
      <c r="G483" s="5">
        <v>92396.02</v>
      </c>
      <c r="I483" s="9">
        <f>(+E483-G483)</f>
        <v>-54726.36</v>
      </c>
      <c r="K483" s="21">
        <f>IF(G483&lt;0,IF(I483=0,0,IF(OR(G483=0,E483=0),"N.M.",IF(ABS(I483/G483)&gt;=10,"N.M.",I483/(-G483)))),IF(I483=0,0,IF(OR(G483=0,E483=0),"N.M.",IF(ABS(I483/G483)&gt;=10,"N.M.",I483/G483))))</f>
        <v>-0.5923021359578042</v>
      </c>
      <c r="M483" s="9">
        <v>113007.98</v>
      </c>
      <c r="O483" s="9">
        <v>277188.08</v>
      </c>
      <c r="Q483" s="9">
        <f>(+M483-O483)</f>
        <v>-164180.10000000003</v>
      </c>
      <c r="S483" s="21">
        <f>IF(O483&lt;0,IF(Q483=0,0,IF(OR(O483=0,M483=0),"N.M.",IF(ABS(Q483/O483)&gt;=10,"N.M.",Q483/(-O483)))),IF(Q483=0,0,IF(OR(O483=0,M483=0),"N.M.",IF(ABS(Q483/O483)&gt;=10,"N.M.",Q483/O483))))</f>
        <v>-0.5923057730332416</v>
      </c>
      <c r="U483" s="9">
        <v>226015.95</v>
      </c>
      <c r="W483" s="9">
        <v>554376.17</v>
      </c>
      <c r="Y483" s="9">
        <f>(+U483-W483)</f>
        <v>-328360.22000000003</v>
      </c>
      <c r="AA483" s="21">
        <f>IF(W483&lt;0,IF(Y483=0,0,IF(OR(W483=0,U483=0),"N.M.",IF(ABS(Y483/W483)&gt;=10,"N.M.",Y483/(-W483)))),IF(Y483=0,0,IF(OR(W483=0,U483=0),"N.M.",IF(ABS(Y483/W483)&gt;=10,"N.M.",Y483/W483))))</f>
        <v>-0.592305798425643</v>
      </c>
      <c r="AC483" s="9">
        <v>692073.04</v>
      </c>
      <c r="AE483" s="9">
        <v>1108752.35</v>
      </c>
      <c r="AG483" s="9">
        <f>(+AC483-AE483)</f>
        <v>-416679.31000000006</v>
      </c>
      <c r="AI483" s="21">
        <f>IF(AE483&lt;0,IF(AG483=0,0,IF(OR(AE483=0,AC483=0),"N.M.",IF(ABS(AG483/AE483)&gt;=10,"N.M.",AG483/(-AE483)))),IF(AG483=0,0,IF(OR(AE483=0,AC483=0),"N.M.",IF(ABS(AG483/AE483)&gt;=10,"N.M.",AG483/AE483))))</f>
        <v>-0.3758091786682572</v>
      </c>
    </row>
    <row r="484" spans="1:53" s="16" customFormat="1" ht="12.75">
      <c r="A484" s="16" t="s">
        <v>56</v>
      </c>
      <c r="C484" s="16" t="s">
        <v>1401</v>
      </c>
      <c r="D484" s="9"/>
      <c r="E484" s="9">
        <v>37669.66</v>
      </c>
      <c r="F484" s="9"/>
      <c r="G484" s="9">
        <v>92396.02</v>
      </c>
      <c r="H484" s="9"/>
      <c r="I484" s="9">
        <f t="shared" si="160"/>
        <v>-54726.36</v>
      </c>
      <c r="J484" s="37" t="str">
        <f t="shared" si="161"/>
        <v>  </v>
      </c>
      <c r="K484" s="38">
        <f t="shared" si="162"/>
        <v>-0.5923021359578042</v>
      </c>
      <c r="L484" s="39"/>
      <c r="M484" s="9">
        <v>113007.98</v>
      </c>
      <c r="N484" s="9"/>
      <c r="O484" s="9">
        <v>277188.08</v>
      </c>
      <c r="P484" s="9"/>
      <c r="Q484" s="9">
        <f t="shared" si="163"/>
        <v>-164180.10000000003</v>
      </c>
      <c r="R484" s="37" t="str">
        <f t="shared" si="164"/>
        <v>  </v>
      </c>
      <c r="S484" s="38">
        <f t="shared" si="165"/>
        <v>-0.5923057730332416</v>
      </c>
      <c r="T484" s="39"/>
      <c r="U484" s="9">
        <v>226015.95</v>
      </c>
      <c r="V484" s="9"/>
      <c r="W484" s="9">
        <v>554376.17</v>
      </c>
      <c r="X484" s="9"/>
      <c r="Y484" s="9">
        <f t="shared" si="166"/>
        <v>-328360.22000000003</v>
      </c>
      <c r="Z484" s="37" t="str">
        <f t="shared" si="167"/>
        <v>  </v>
      </c>
      <c r="AA484" s="38">
        <f t="shared" si="168"/>
        <v>-0.592305798425643</v>
      </c>
      <c r="AB484" s="39"/>
      <c r="AC484" s="9">
        <v>692073.04</v>
      </c>
      <c r="AD484" s="9"/>
      <c r="AE484" s="9">
        <v>1108752.35</v>
      </c>
      <c r="AF484" s="9"/>
      <c r="AG484" s="9">
        <f t="shared" si="169"/>
        <v>-416679.31000000006</v>
      </c>
      <c r="AH484" s="37" t="str">
        <f t="shared" si="170"/>
        <v>  </v>
      </c>
      <c r="AI484" s="38">
        <f t="shared" si="171"/>
        <v>-0.3758091786682572</v>
      </c>
      <c r="AJ484" s="39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</row>
    <row r="485" spans="1:35" ht="12.75" outlineLevel="1">
      <c r="A485" s="1" t="s">
        <v>1082</v>
      </c>
      <c r="B485" s="16" t="s">
        <v>1083</v>
      </c>
      <c r="C485" s="1" t="s">
        <v>1402</v>
      </c>
      <c r="E485" s="5">
        <v>0</v>
      </c>
      <c r="G485" s="5">
        <v>2811.7</v>
      </c>
      <c r="I485" s="9">
        <f>(+E485-G485)</f>
        <v>-2811.7</v>
      </c>
      <c r="K485" s="21" t="str">
        <f>IF(G485&lt;0,IF(I485=0,0,IF(OR(G485=0,E485=0),"N.M.",IF(ABS(I485/G485)&gt;=10,"N.M.",I485/(-G485)))),IF(I485=0,0,IF(OR(G485=0,E485=0),"N.M.",IF(ABS(I485/G485)&gt;=10,"N.M.",I485/G485))))</f>
        <v>N.M.</v>
      </c>
      <c r="M485" s="9">
        <v>0</v>
      </c>
      <c r="O485" s="9">
        <v>8435.24</v>
      </c>
      <c r="Q485" s="9">
        <f>(+M485-O485)</f>
        <v>-8435.24</v>
      </c>
      <c r="S485" s="21" t="str">
        <f>IF(O485&lt;0,IF(Q485=0,0,IF(OR(O485=0,M485=0),"N.M.",IF(ABS(Q485/O485)&gt;=10,"N.M.",Q485/(-O485)))),IF(Q485=0,0,IF(OR(O485=0,M485=0),"N.M.",IF(ABS(Q485/O485)&gt;=10,"N.M.",Q485/O485))))</f>
        <v>N.M.</v>
      </c>
      <c r="U485" s="9">
        <v>0</v>
      </c>
      <c r="W485" s="9">
        <v>16870.6</v>
      </c>
      <c r="Y485" s="9">
        <f>(+U485-W485)</f>
        <v>-16870.6</v>
      </c>
      <c r="AA485" s="21" t="str">
        <f>IF(W485&lt;0,IF(Y485=0,0,IF(OR(W485=0,U485=0),"N.M.",IF(ABS(Y485/W485)&gt;=10,"N.M.",Y485/(-W485)))),IF(Y485=0,0,IF(OR(W485=0,U485=0),"N.M.",IF(ABS(Y485/W485)&gt;=10,"N.M.",Y485/W485))))</f>
        <v>N.M.</v>
      </c>
      <c r="AC485" s="9">
        <v>0</v>
      </c>
      <c r="AE485" s="9">
        <v>33741.1</v>
      </c>
      <c r="AG485" s="9">
        <f>(+AC485-AE485)</f>
        <v>-33741.1</v>
      </c>
      <c r="AI485" s="21" t="str">
        <f>IF(AE485&lt;0,IF(AG485=0,0,IF(OR(AE485=0,AC485=0),"N.M.",IF(ABS(AG485/AE485)&gt;=10,"N.M.",AG485/(-AE485)))),IF(AG485=0,0,IF(OR(AE485=0,AC485=0),"N.M.",IF(ABS(AG485/AE485)&gt;=10,"N.M.",AG485/AE485))))</f>
        <v>N.M.</v>
      </c>
    </row>
    <row r="486" spans="1:35" ht="12.75" outlineLevel="1">
      <c r="A486" s="1" t="s">
        <v>1084</v>
      </c>
      <c r="B486" s="16" t="s">
        <v>1085</v>
      </c>
      <c r="C486" s="1" t="s">
        <v>1403</v>
      </c>
      <c r="E486" s="5">
        <v>2804.06</v>
      </c>
      <c r="G486" s="5">
        <v>2804.06</v>
      </c>
      <c r="I486" s="9">
        <f>(+E486-G486)</f>
        <v>0</v>
      </c>
      <c r="K486" s="21">
        <f>IF(G486&lt;0,IF(I486=0,0,IF(OR(G486=0,E486=0),"N.M.",IF(ABS(I486/G486)&gt;=10,"N.M.",I486/(-G486)))),IF(I486=0,0,IF(OR(G486=0,E486=0),"N.M.",IF(ABS(I486/G486)&gt;=10,"N.M.",I486/G486))))</f>
        <v>0</v>
      </c>
      <c r="M486" s="9">
        <v>8412.17</v>
      </c>
      <c r="O486" s="9">
        <v>8412.17</v>
      </c>
      <c r="Q486" s="9">
        <f>(+M486-O486)</f>
        <v>0</v>
      </c>
      <c r="S486" s="21">
        <f>IF(O486&lt;0,IF(Q486=0,0,IF(OR(O486=0,M486=0),"N.M.",IF(ABS(Q486/O486)&gt;=10,"N.M.",Q486/(-O486)))),IF(Q486=0,0,IF(OR(O486=0,M486=0),"N.M.",IF(ABS(Q486/O486)&gt;=10,"N.M.",Q486/O486))))</f>
        <v>0</v>
      </c>
      <c r="U486" s="9">
        <v>16824.33</v>
      </c>
      <c r="W486" s="9">
        <v>16824.34</v>
      </c>
      <c r="Y486" s="9">
        <f>(+U486-W486)</f>
        <v>-0.00999999999839929</v>
      </c>
      <c r="AA486" s="21">
        <f>IF(W486&lt;0,IF(Y486=0,0,IF(OR(W486=0,U486=0),"N.M.",IF(ABS(Y486/W486)&gt;=10,"N.M.",Y486/(-W486)))),IF(Y486=0,0,IF(OR(W486=0,U486=0),"N.M.",IF(ABS(Y486/W486)&gt;=10,"N.M.",Y486/W486))))</f>
        <v>-5.943769561480147E-07</v>
      </c>
      <c r="AC486" s="9">
        <v>33648.65</v>
      </c>
      <c r="AE486" s="9">
        <v>33648.7</v>
      </c>
      <c r="AG486" s="9">
        <f>(+AC486-AE486)</f>
        <v>-0.049999999995634425</v>
      </c>
      <c r="AI486" s="21">
        <f>IF(AE486&lt;0,IF(AG486=0,0,IF(OR(AE486=0,AC486=0),"N.M.",IF(ABS(AG486/AE486)&gt;=10,"N.M.",AG486/(-AE486)))),IF(AG486=0,0,IF(OR(AE486=0,AC486=0),"N.M.",IF(ABS(AG486/AE486)&gt;=10,"N.M.",AG486/AE486))))</f>
        <v>-1.485941507268763E-06</v>
      </c>
    </row>
    <row r="487" spans="1:36" s="16" customFormat="1" ht="12.75">
      <c r="A487" s="16" t="s">
        <v>57</v>
      </c>
      <c r="C487" s="16" t="s">
        <v>1404</v>
      </c>
      <c r="D487" s="9"/>
      <c r="E487" s="9">
        <v>2804.06</v>
      </c>
      <c r="F487" s="9"/>
      <c r="G487" s="9">
        <v>5615.76</v>
      </c>
      <c r="H487" s="9"/>
      <c r="I487" s="9">
        <f t="shared" si="160"/>
        <v>-2811.7000000000003</v>
      </c>
      <c r="J487" s="37" t="str">
        <f t="shared" si="161"/>
        <v>  </v>
      </c>
      <c r="K487" s="38">
        <f t="shared" si="162"/>
        <v>-0.5006802284997934</v>
      </c>
      <c r="L487" s="39"/>
      <c r="M487" s="9">
        <v>8412.17</v>
      </c>
      <c r="N487" s="9"/>
      <c r="O487" s="9">
        <v>16847.41</v>
      </c>
      <c r="P487" s="9"/>
      <c r="Q487" s="9">
        <f t="shared" si="163"/>
        <v>-8435.24</v>
      </c>
      <c r="R487" s="37" t="str">
        <f t="shared" si="164"/>
        <v>  </v>
      </c>
      <c r="S487" s="38">
        <f t="shared" si="165"/>
        <v>-0.5006846749737793</v>
      </c>
      <c r="T487" s="39"/>
      <c r="U487" s="9">
        <v>16824.33</v>
      </c>
      <c r="V487" s="9"/>
      <c r="W487" s="9">
        <v>33694.94</v>
      </c>
      <c r="X487" s="9"/>
      <c r="Y487" s="9">
        <f t="shared" si="166"/>
        <v>-16870.61</v>
      </c>
      <c r="Z487" s="37" t="str">
        <f t="shared" si="167"/>
        <v>  </v>
      </c>
      <c r="AA487" s="38">
        <f t="shared" si="168"/>
        <v>-0.5006867499986645</v>
      </c>
      <c r="AB487" s="39"/>
      <c r="AC487" s="9">
        <v>33648.65</v>
      </c>
      <c r="AD487" s="9"/>
      <c r="AE487" s="9">
        <v>67389.8</v>
      </c>
      <c r="AF487" s="9"/>
      <c r="AG487" s="9">
        <f t="shared" si="169"/>
        <v>-33741.15</v>
      </c>
      <c r="AH487" s="37" t="str">
        <f t="shared" si="170"/>
        <v>  </v>
      </c>
      <c r="AI487" s="38">
        <f t="shared" si="171"/>
        <v>-0.5006863056426937</v>
      </c>
      <c r="AJ487" s="39"/>
    </row>
    <row r="488" spans="1:36" s="16" customFormat="1" ht="12.75">
      <c r="A488" s="16" t="s">
        <v>58</v>
      </c>
      <c r="C488" s="16" t="s">
        <v>1405</v>
      </c>
      <c r="D488" s="9"/>
      <c r="E488" s="9">
        <v>0</v>
      </c>
      <c r="F488" s="9"/>
      <c r="G488" s="9">
        <v>0</v>
      </c>
      <c r="H488" s="9"/>
      <c r="I488" s="9">
        <f t="shared" si="160"/>
        <v>0</v>
      </c>
      <c r="J488" s="37" t="str">
        <f t="shared" si="161"/>
        <v>  </v>
      </c>
      <c r="K488" s="38">
        <f t="shared" si="162"/>
        <v>0</v>
      </c>
      <c r="L488" s="39"/>
      <c r="M488" s="9">
        <v>0</v>
      </c>
      <c r="N488" s="9"/>
      <c r="O488" s="9">
        <v>0</v>
      </c>
      <c r="P488" s="9"/>
      <c r="Q488" s="9">
        <f t="shared" si="163"/>
        <v>0</v>
      </c>
      <c r="R488" s="37" t="str">
        <f t="shared" si="164"/>
        <v>  </v>
      </c>
      <c r="S488" s="38">
        <f t="shared" si="165"/>
        <v>0</v>
      </c>
      <c r="T488" s="39"/>
      <c r="U488" s="9">
        <v>0</v>
      </c>
      <c r="V488" s="9"/>
      <c r="W488" s="9">
        <v>0</v>
      </c>
      <c r="X488" s="9"/>
      <c r="Y488" s="9">
        <f t="shared" si="166"/>
        <v>0</v>
      </c>
      <c r="Z488" s="37" t="str">
        <f t="shared" si="167"/>
        <v>  </v>
      </c>
      <c r="AA488" s="38">
        <f t="shared" si="168"/>
        <v>0</v>
      </c>
      <c r="AB488" s="39"/>
      <c r="AC488" s="9">
        <v>0</v>
      </c>
      <c r="AD488" s="9"/>
      <c r="AE488" s="9">
        <v>0</v>
      </c>
      <c r="AF488" s="9"/>
      <c r="AG488" s="9">
        <f t="shared" si="169"/>
        <v>0</v>
      </c>
      <c r="AH488" s="37" t="str">
        <f t="shared" si="170"/>
        <v>  </v>
      </c>
      <c r="AI488" s="38">
        <f t="shared" si="171"/>
        <v>0</v>
      </c>
      <c r="AJ488" s="39"/>
    </row>
    <row r="489" spans="1:35" ht="12.75" outlineLevel="1">
      <c r="A489" s="1" t="s">
        <v>1086</v>
      </c>
      <c r="B489" s="16" t="s">
        <v>1087</v>
      </c>
      <c r="C489" s="1" t="s">
        <v>1406</v>
      </c>
      <c r="E489" s="5">
        <v>7554.69</v>
      </c>
      <c r="G489" s="5">
        <v>32255.1</v>
      </c>
      <c r="I489" s="9">
        <f>(+E489-G489)</f>
        <v>-24700.41</v>
      </c>
      <c r="K489" s="21">
        <f>IF(G489&lt;0,IF(I489=0,0,IF(OR(G489=0,E489=0),"N.M.",IF(ABS(I489/G489)&gt;=10,"N.M.",I489/(-G489)))),IF(I489=0,0,IF(OR(G489=0,E489=0),"N.M.",IF(ABS(I489/G489)&gt;=10,"N.M.",I489/G489))))</f>
        <v>-0.7657830854655543</v>
      </c>
      <c r="M489" s="9">
        <v>503396.04</v>
      </c>
      <c r="O489" s="9">
        <v>121314.88</v>
      </c>
      <c r="Q489" s="9">
        <f>(+M489-O489)</f>
        <v>382081.16</v>
      </c>
      <c r="S489" s="21">
        <f>IF(O489&lt;0,IF(Q489=0,0,IF(OR(O489=0,M489=0),"N.M.",IF(ABS(Q489/O489)&gt;=10,"N.M.",Q489/(-O489)))),IF(Q489=0,0,IF(OR(O489=0,M489=0),"N.M.",IF(ABS(Q489/O489)&gt;=10,"N.M.",Q489/O489))))</f>
        <v>3.1494995502612704</v>
      </c>
      <c r="U489" s="9">
        <v>355510.84</v>
      </c>
      <c r="W489" s="9">
        <v>247285.63</v>
      </c>
      <c r="Y489" s="9">
        <f>(+U489-W489)</f>
        <v>108225.21000000002</v>
      </c>
      <c r="AA489" s="21">
        <f>IF(W489&lt;0,IF(Y489=0,0,IF(OR(W489=0,U489=0),"N.M.",IF(ABS(Y489/W489)&gt;=10,"N.M.",Y489/(-W489)))),IF(Y489=0,0,IF(OR(W489=0,U489=0),"N.M.",IF(ABS(Y489/W489)&gt;=10,"N.M.",Y489/W489))))</f>
        <v>0.4376526448382788</v>
      </c>
      <c r="AC489" s="9">
        <v>-593899.07</v>
      </c>
      <c r="AE489" s="9">
        <v>873329.4</v>
      </c>
      <c r="AG489" s="9">
        <f>(+AC489-AE489)</f>
        <v>-1467228.47</v>
      </c>
      <c r="AI489" s="21">
        <f>IF(AE489&lt;0,IF(AG489=0,0,IF(OR(AE489=0,AC489=0),"N.M.",IF(ABS(AG489/AE489)&gt;=10,"N.M.",AG489/(-AE489)))),IF(AG489=0,0,IF(OR(AE489=0,AC489=0),"N.M.",IF(ABS(AG489/AE489)&gt;=10,"N.M.",AG489/AE489))))</f>
        <v>-1.6800401658297544</v>
      </c>
    </row>
    <row r="490" spans="1:35" ht="12.75" outlineLevel="1">
      <c r="A490" s="1" t="s">
        <v>1088</v>
      </c>
      <c r="B490" s="16" t="s">
        <v>1089</v>
      </c>
      <c r="C490" s="1" t="s">
        <v>1407</v>
      </c>
      <c r="E490" s="5">
        <v>73457.29</v>
      </c>
      <c r="G490" s="5">
        <v>64803.78</v>
      </c>
      <c r="I490" s="9">
        <f>(+E490-G490)</f>
        <v>8653.509999999995</v>
      </c>
      <c r="K490" s="21">
        <f>IF(G490&lt;0,IF(I490=0,0,IF(OR(G490=0,E490=0),"N.M.",IF(ABS(I490/G490)&gt;=10,"N.M.",I490/(-G490)))),IF(I490=0,0,IF(OR(G490=0,E490=0),"N.M.",IF(ABS(I490/G490)&gt;=10,"N.M.",I490/G490))))</f>
        <v>0.13353403150248327</v>
      </c>
      <c r="M490" s="9">
        <v>220374.08</v>
      </c>
      <c r="O490" s="9">
        <v>194261.59</v>
      </c>
      <c r="Q490" s="9">
        <f>(+M490-O490)</f>
        <v>26112.48999999999</v>
      </c>
      <c r="S490" s="21">
        <f>IF(O490&lt;0,IF(Q490=0,0,IF(OR(O490=0,M490=0),"N.M.",IF(ABS(Q490/O490)&gt;=10,"N.M.",Q490/(-O490)))),IF(Q490=0,0,IF(OR(O490=0,M490=0),"N.M.",IF(ABS(Q490/O490)&gt;=10,"N.M.",Q490/O490))))</f>
        <v>0.13441921277386842</v>
      </c>
      <c r="U490" s="9">
        <v>434158.02</v>
      </c>
      <c r="W490" s="9">
        <v>381002.5</v>
      </c>
      <c r="Y490" s="9">
        <f>(+U490-W490)</f>
        <v>53155.52000000002</v>
      </c>
      <c r="AA490" s="21">
        <f>IF(W490&lt;0,IF(Y490=0,0,IF(OR(W490=0,U490=0),"N.M.",IF(ABS(Y490/W490)&gt;=10,"N.M.",Y490/(-W490)))),IF(Y490=0,0,IF(OR(W490=0,U490=0),"N.M.",IF(ABS(Y490/W490)&gt;=10,"N.M.",Y490/W490))))</f>
        <v>0.13951488507293264</v>
      </c>
      <c r="AC490" s="9">
        <v>846913.46</v>
      </c>
      <c r="AE490" s="9">
        <v>744273.82</v>
      </c>
      <c r="AG490" s="9">
        <f>(+AC490-AE490)</f>
        <v>102639.64000000001</v>
      </c>
      <c r="AI490" s="21">
        <f>IF(AE490&lt;0,IF(AG490=0,0,IF(OR(AE490=0,AC490=0),"N.M.",IF(ABS(AG490/AE490)&gt;=10,"N.M.",AG490/(-AE490)))),IF(AG490=0,0,IF(OR(AE490=0,AC490=0),"N.M.",IF(ABS(AG490/AE490)&gt;=10,"N.M.",AG490/AE490))))</f>
        <v>0.13790575087002258</v>
      </c>
    </row>
    <row r="491" spans="1:36" s="16" customFormat="1" ht="12.75">
      <c r="A491" s="16" t="s">
        <v>59</v>
      </c>
      <c r="C491" s="16" t="s">
        <v>1408</v>
      </c>
      <c r="D491" s="9"/>
      <c r="E491" s="9">
        <v>81011.98</v>
      </c>
      <c r="F491" s="9"/>
      <c r="G491" s="9">
        <v>97058.88</v>
      </c>
      <c r="H491" s="9"/>
      <c r="I491" s="9">
        <f t="shared" si="160"/>
        <v>-16046.900000000009</v>
      </c>
      <c r="J491" s="37" t="str">
        <f t="shared" si="161"/>
        <v>  </v>
      </c>
      <c r="K491" s="38">
        <f t="shared" si="162"/>
        <v>-0.1653316007767657</v>
      </c>
      <c r="L491" s="39"/>
      <c r="M491" s="9">
        <v>723770.12</v>
      </c>
      <c r="N491" s="9"/>
      <c r="O491" s="9">
        <v>315576.47</v>
      </c>
      <c r="P491" s="9"/>
      <c r="Q491" s="9">
        <f t="shared" si="163"/>
        <v>408193.65</v>
      </c>
      <c r="R491" s="37" t="str">
        <f t="shared" si="164"/>
        <v>  </v>
      </c>
      <c r="S491" s="38">
        <f t="shared" si="165"/>
        <v>1.2934856961927486</v>
      </c>
      <c r="T491" s="39"/>
      <c r="U491" s="9">
        <v>789668.86</v>
      </c>
      <c r="V491" s="9"/>
      <c r="W491" s="9">
        <v>628288.13</v>
      </c>
      <c r="X491" s="9"/>
      <c r="Y491" s="9">
        <f t="shared" si="166"/>
        <v>161380.72999999998</v>
      </c>
      <c r="Z491" s="37" t="str">
        <f t="shared" si="167"/>
        <v>  </v>
      </c>
      <c r="AA491" s="38">
        <f t="shared" si="168"/>
        <v>0.2568578368653885</v>
      </c>
      <c r="AB491" s="39"/>
      <c r="AC491" s="9">
        <v>253014.39</v>
      </c>
      <c r="AD491" s="9"/>
      <c r="AE491" s="9">
        <v>1617603.22</v>
      </c>
      <c r="AF491" s="9"/>
      <c r="AG491" s="9">
        <f t="shared" si="169"/>
        <v>-1364588.83</v>
      </c>
      <c r="AH491" s="37" t="str">
        <f t="shared" si="170"/>
        <v>  </v>
      </c>
      <c r="AI491" s="38">
        <f t="shared" si="171"/>
        <v>-0.8435868655108143</v>
      </c>
      <c r="AJ491" s="39"/>
    </row>
    <row r="492" spans="1:36" s="16" customFormat="1" ht="12.75">
      <c r="A492" s="77" t="s">
        <v>60</v>
      </c>
      <c r="C492" s="17" t="s">
        <v>61</v>
      </c>
      <c r="D492" s="18"/>
      <c r="E492" s="18">
        <v>2514944.65</v>
      </c>
      <c r="F492" s="18"/>
      <c r="G492" s="18">
        <v>2426640.15</v>
      </c>
      <c r="H492" s="18"/>
      <c r="I492" s="18">
        <f t="shared" si="160"/>
        <v>88304.5</v>
      </c>
      <c r="J492" s="37" t="str">
        <f t="shared" si="161"/>
        <v>  </v>
      </c>
      <c r="K492" s="40">
        <f t="shared" si="162"/>
        <v>0.036389614669484475</v>
      </c>
      <c r="L492" s="39"/>
      <c r="M492" s="18">
        <v>7916896.640000001</v>
      </c>
      <c r="N492" s="18"/>
      <c r="O492" s="18">
        <v>7204951.17</v>
      </c>
      <c r="P492" s="18"/>
      <c r="Q492" s="18">
        <f t="shared" si="163"/>
        <v>711945.4700000007</v>
      </c>
      <c r="R492" s="37" t="str">
        <f t="shared" si="164"/>
        <v>  </v>
      </c>
      <c r="S492" s="40">
        <f t="shared" si="165"/>
        <v>0.09881336503214645</v>
      </c>
      <c r="T492" s="39"/>
      <c r="U492" s="18">
        <v>15080805.4</v>
      </c>
      <c r="V492" s="18"/>
      <c r="W492" s="18">
        <v>14441733.370000001</v>
      </c>
      <c r="X492" s="18"/>
      <c r="Y492" s="18">
        <f t="shared" si="166"/>
        <v>639072.0299999993</v>
      </c>
      <c r="Z492" s="37" t="str">
        <f t="shared" si="167"/>
        <v>  </v>
      </c>
      <c r="AA492" s="40">
        <f t="shared" si="168"/>
        <v>0.04425175383223401</v>
      </c>
      <c r="AB492" s="39"/>
      <c r="AC492" s="18">
        <v>29748411.54</v>
      </c>
      <c r="AD492" s="18"/>
      <c r="AE492" s="18">
        <v>29244872.600000005</v>
      </c>
      <c r="AF492" s="18"/>
      <c r="AG492" s="18">
        <f t="shared" si="169"/>
        <v>503538.9399999939</v>
      </c>
      <c r="AH492" s="37" t="str">
        <f t="shared" si="170"/>
        <v>  </v>
      </c>
      <c r="AI492" s="40">
        <f t="shared" si="171"/>
        <v>0.017218024741882235</v>
      </c>
      <c r="AJ492" s="39"/>
    </row>
    <row r="493" spans="1:35" ht="12.75" outlineLevel="1">
      <c r="A493" s="1" t="s">
        <v>1090</v>
      </c>
      <c r="B493" s="16" t="s">
        <v>1091</v>
      </c>
      <c r="C493" s="1" t="s">
        <v>1409</v>
      </c>
      <c r="E493" s="5">
        <v>-159304.68</v>
      </c>
      <c r="G493" s="5">
        <v>12812.62</v>
      </c>
      <c r="I493" s="9">
        <f>(+E493-G493)</f>
        <v>-172117.3</v>
      </c>
      <c r="K493" s="21" t="str">
        <f>IF(G493&lt;0,IF(I493=0,0,IF(OR(G493=0,E493=0),"N.M.",IF(ABS(I493/G493)&gt;=10,"N.M.",I493/(-G493)))),IF(I493=0,0,IF(OR(G493=0,E493=0),"N.M.",IF(ABS(I493/G493)&gt;=10,"N.M.",I493/G493))))</f>
        <v>N.M.</v>
      </c>
      <c r="M493" s="9">
        <v>-421469.44</v>
      </c>
      <c r="O493" s="9">
        <v>-3366.32</v>
      </c>
      <c r="Q493" s="9">
        <f>(+M493-O493)</f>
        <v>-418103.12</v>
      </c>
      <c r="S493" s="21" t="str">
        <f>IF(O493&lt;0,IF(Q493=0,0,IF(OR(O493=0,M493=0),"N.M.",IF(ABS(Q493/O493)&gt;=10,"N.M.",Q493/(-O493)))),IF(Q493=0,0,IF(OR(O493=0,M493=0),"N.M.",IF(ABS(Q493/O493)&gt;=10,"N.M.",Q493/O493))))</f>
        <v>N.M.</v>
      </c>
      <c r="U493" s="9">
        <v>-730054.93</v>
      </c>
      <c r="W493" s="9">
        <v>-229487.45</v>
      </c>
      <c r="Y493" s="9">
        <f>(+U493-W493)</f>
        <v>-500567.48000000004</v>
      </c>
      <c r="AA493" s="21">
        <f>IF(W493&lt;0,IF(Y493=0,0,IF(OR(W493=0,U493=0),"N.M.",IF(ABS(Y493/W493)&gt;=10,"N.M.",Y493/(-W493)))),IF(Y493=0,0,IF(OR(W493=0,U493=0),"N.M.",IF(ABS(Y493/W493)&gt;=10,"N.M.",Y493/W493))))</f>
        <v>-2.1812411964140086</v>
      </c>
      <c r="AC493" s="9">
        <v>-1096055.93</v>
      </c>
      <c r="AE493" s="9">
        <v>-813962.65</v>
      </c>
      <c r="AG493" s="9">
        <f>(+AC493-AE493)</f>
        <v>-282093.2799999999</v>
      </c>
      <c r="AI493" s="21">
        <f>IF(AE493&lt;0,IF(AG493=0,0,IF(OR(AE493=0,AC493=0),"N.M.",IF(ABS(AG493/AE493)&gt;=10,"N.M.",AG493/(-AE493)))),IF(AG493=0,0,IF(OR(AE493=0,AC493=0),"N.M.",IF(ABS(AG493/AE493)&gt;=10,"N.M.",AG493/AE493))))</f>
        <v>-0.34656784313137695</v>
      </c>
    </row>
    <row r="494" spans="1:36" s="16" customFormat="1" ht="12.75">
      <c r="A494" s="16" t="s">
        <v>62</v>
      </c>
      <c r="C494" s="16" t="s">
        <v>1410</v>
      </c>
      <c r="D494" s="9"/>
      <c r="E494" s="9">
        <v>-159304.68</v>
      </c>
      <c r="F494" s="9"/>
      <c r="G494" s="9">
        <v>12812.62</v>
      </c>
      <c r="H494" s="9"/>
      <c r="I494" s="9">
        <f t="shared" si="160"/>
        <v>-172117.3</v>
      </c>
      <c r="J494" s="37" t="str">
        <f t="shared" si="161"/>
        <v>  </v>
      </c>
      <c r="K494" s="38" t="str">
        <f t="shared" si="162"/>
        <v>N.M.</v>
      </c>
      <c r="L494" s="39"/>
      <c r="M494" s="9">
        <v>-421469.44</v>
      </c>
      <c r="N494" s="9"/>
      <c r="O494" s="9">
        <v>-3366.32</v>
      </c>
      <c r="P494" s="9"/>
      <c r="Q494" s="9">
        <f t="shared" si="163"/>
        <v>-418103.12</v>
      </c>
      <c r="R494" s="37" t="str">
        <f t="shared" si="164"/>
        <v>  </v>
      </c>
      <c r="S494" s="38" t="str">
        <f t="shared" si="165"/>
        <v>N.M.</v>
      </c>
      <c r="T494" s="39"/>
      <c r="U494" s="9">
        <v>-730054.93</v>
      </c>
      <c r="V494" s="9"/>
      <c r="W494" s="9">
        <v>-229487.45</v>
      </c>
      <c r="X494" s="9"/>
      <c r="Y494" s="9">
        <f t="shared" si="166"/>
        <v>-500567.48000000004</v>
      </c>
      <c r="Z494" s="37" t="str">
        <f t="shared" si="167"/>
        <v>  </v>
      </c>
      <c r="AA494" s="38">
        <f t="shared" si="168"/>
        <v>-2.1812411964140086</v>
      </c>
      <c r="AB494" s="39"/>
      <c r="AC494" s="9">
        <v>-1096055.93</v>
      </c>
      <c r="AD494" s="9"/>
      <c r="AE494" s="9">
        <v>-813962.65</v>
      </c>
      <c r="AF494" s="9"/>
      <c r="AG494" s="9">
        <f t="shared" si="169"/>
        <v>-282093.2799999999</v>
      </c>
      <c r="AH494" s="37" t="str">
        <f t="shared" si="170"/>
        <v>  </v>
      </c>
      <c r="AI494" s="38">
        <f t="shared" si="171"/>
        <v>-0.34656784313137695</v>
      </c>
      <c r="AJ494" s="39"/>
    </row>
    <row r="495" spans="1:44" s="16" customFormat="1" ht="12.75">
      <c r="A495" s="77" t="s">
        <v>63</v>
      </c>
      <c r="C495" s="17" t="s">
        <v>64</v>
      </c>
      <c r="D495" s="18"/>
      <c r="E495" s="18">
        <v>2355639.97</v>
      </c>
      <c r="F495" s="18"/>
      <c r="G495" s="18">
        <v>2439452.77</v>
      </c>
      <c r="H495" s="18"/>
      <c r="I495" s="18">
        <f t="shared" si="160"/>
        <v>-83812.79999999981</v>
      </c>
      <c r="J495" s="37" t="str">
        <f t="shared" si="161"/>
        <v>  </v>
      </c>
      <c r="K495" s="40">
        <f t="shared" si="162"/>
        <v>-0.03435721364673103</v>
      </c>
      <c r="L495" s="39"/>
      <c r="M495" s="18">
        <v>7495427.2</v>
      </c>
      <c r="N495" s="18"/>
      <c r="O495" s="18">
        <v>7201584.85</v>
      </c>
      <c r="P495" s="18"/>
      <c r="Q495" s="18">
        <f t="shared" si="163"/>
        <v>293842.35000000056</v>
      </c>
      <c r="R495" s="37" t="str">
        <f t="shared" si="164"/>
        <v>  </v>
      </c>
      <c r="S495" s="40">
        <f t="shared" si="165"/>
        <v>0.04080245614269206</v>
      </c>
      <c r="T495" s="39"/>
      <c r="U495" s="18">
        <v>14350750.47</v>
      </c>
      <c r="V495" s="18"/>
      <c r="W495" s="18">
        <v>14212245.920000002</v>
      </c>
      <c r="X495" s="18"/>
      <c r="Y495" s="18">
        <f t="shared" si="166"/>
        <v>138504.54999999888</v>
      </c>
      <c r="Z495" s="37" t="str">
        <f t="shared" si="167"/>
        <v>  </v>
      </c>
      <c r="AA495" s="40">
        <f t="shared" si="168"/>
        <v>0.009745437194067274</v>
      </c>
      <c r="AB495" s="39"/>
      <c r="AC495" s="18">
        <v>28652355.61</v>
      </c>
      <c r="AD495" s="18"/>
      <c r="AE495" s="18">
        <v>28430909.950000007</v>
      </c>
      <c r="AF495" s="18"/>
      <c r="AG495" s="18">
        <f t="shared" si="169"/>
        <v>221445.6599999927</v>
      </c>
      <c r="AH495" s="37" t="str">
        <f t="shared" si="170"/>
        <v>  </v>
      </c>
      <c r="AI495" s="40">
        <f t="shared" si="171"/>
        <v>0.0077889051173331385</v>
      </c>
      <c r="AJ495" s="39"/>
      <c r="AL495" s="1"/>
      <c r="AM495" s="1"/>
      <c r="AN495" s="1"/>
      <c r="AO495" s="1"/>
      <c r="AP495" s="1"/>
      <c r="AQ495" s="1"/>
      <c r="AR495" s="1"/>
    </row>
    <row r="496" spans="4:44" s="16" customFormat="1" ht="12.75">
      <c r="D496" s="9"/>
      <c r="E496" s="43" t="str">
        <f>IF(ABS(E478+E480+E482+E484+E487+E488+E491+E492+E494-E492-E495)&gt;$AO$511,$AO$514," ")</f>
        <v> </v>
      </c>
      <c r="F496" s="28"/>
      <c r="G496" s="43" t="str">
        <f>IF(ABS(G478+G480+G482+G484+G487+G488+G491+G492+G494-G492-G495)&gt;$AO$511,$AO$514," ")</f>
        <v> </v>
      </c>
      <c r="H496" s="42"/>
      <c r="I496" s="43" t="str">
        <f>IF(ABS(I478+I480+I482+I484+I487+I488+I491+I492+I494-I492-I495)&gt;$AO$511,$AO$514," ")</f>
        <v> </v>
      </c>
      <c r="J496" s="9"/>
      <c r="K496" s="21"/>
      <c r="L496" s="11"/>
      <c r="M496" s="43" t="str">
        <f>IF(ABS(M478+M480+M482+M484+M487+M488+M491+M492+M494-M492-M495)&gt;$AO$511,$AO$514," ")</f>
        <v> </v>
      </c>
      <c r="N496" s="42"/>
      <c r="O496" s="43" t="str">
        <f>IF(ABS(O478+O480+O482+O484+O487+O488+O491+O492+O494-O492-O495)&gt;$AO$511,$AO$514," ")</f>
        <v> </v>
      </c>
      <c r="P496" s="28"/>
      <c r="Q496" s="43" t="str">
        <f>IF(ABS(Q478+Q480+Q482+Q484+Q487+Q488+Q491+Q492+Q494-Q492-Q495)&gt;$AO$511,$AO$514," ")</f>
        <v> </v>
      </c>
      <c r="R496" s="9"/>
      <c r="S496" s="21"/>
      <c r="T496" s="9"/>
      <c r="U496" s="43" t="str">
        <f>IF(ABS(U478+U480+U482+U484+U487+U488+U491+U492+U494-U492-U495)&gt;$AO$511,$AO$514," ")</f>
        <v> </v>
      </c>
      <c r="V496" s="28"/>
      <c r="W496" s="43" t="str">
        <f>IF(ABS(W478+W480+W482+W484+W487+W488+W491+W492+W494-W492-W495)&gt;$AO$511,$AO$514," ")</f>
        <v> </v>
      </c>
      <c r="X496" s="28"/>
      <c r="Y496" s="43" t="str">
        <f>IF(ABS(Y478+Y480+Y482+Y484+Y487+Y488+Y491+Y492+Y494-Y492-Y495)&gt;$AO$511,$AO$514," ")</f>
        <v> </v>
      </c>
      <c r="Z496" s="9"/>
      <c r="AA496" s="21"/>
      <c r="AB496" s="9"/>
      <c r="AC496" s="43" t="str">
        <f>IF(ABS(AC478+AC480+AC482+AC484+AC487+AC488+AC491+AC492+AC494-AC492-AC495)&gt;$AO$511,$AO$514," ")</f>
        <v> </v>
      </c>
      <c r="AD496" s="28"/>
      <c r="AE496" s="43" t="str">
        <f>IF(ABS(AE478+AE480+AE482+AE484+AE487+AE488+AE491+AE492+AE494-AE492-AE495)&gt;$AO$511,$AO$514," ")</f>
        <v> </v>
      </c>
      <c r="AF496" s="42"/>
      <c r="AG496" s="43" t="str">
        <f>IF(ABS(AG478+AG480+AG482+AG484+AG487+AG488+AG491+AG492+AG494-AG492-AG495)&gt;$AO$511,$AO$514," ")</f>
        <v> </v>
      </c>
      <c r="AH496" s="9"/>
      <c r="AI496" s="21"/>
      <c r="AL496" s="1"/>
      <c r="AM496" s="1"/>
      <c r="AN496" s="1"/>
      <c r="AO496" s="1"/>
      <c r="AP496" s="1"/>
      <c r="AQ496" s="1"/>
      <c r="AR496" s="1"/>
    </row>
    <row r="497" spans="1:44" s="16" customFormat="1" ht="12.75">
      <c r="A497" s="77" t="s">
        <v>84</v>
      </c>
      <c r="C497" s="17" t="s">
        <v>83</v>
      </c>
      <c r="D497" s="9"/>
      <c r="E497" s="18">
        <v>0</v>
      </c>
      <c r="F497" s="18"/>
      <c r="G497" s="18">
        <v>0</v>
      </c>
      <c r="H497" s="18"/>
      <c r="I497" s="18">
        <f>(+E497-G497)</f>
        <v>0</v>
      </c>
      <c r="J497" s="37" t="str">
        <f>IF((+E497-G497)=(I497),"  ",$AO$515)</f>
        <v>  </v>
      </c>
      <c r="K497" s="40">
        <f>IF(G497&lt;0,IF(I497=0,0,IF(OR(G497=0,E497=0),"N.M.",IF(ABS(I497/G497)&gt;=10,"N.M.",I497/(-G497)))),IF(I497=0,0,IF(OR(G497=0,E497=0),"N.M.",IF(ABS(I497/G497)&gt;=10,"N.M.",I497/G497))))</f>
        <v>0</v>
      </c>
      <c r="L497" s="39"/>
      <c r="M497" s="18">
        <v>0</v>
      </c>
      <c r="N497" s="18"/>
      <c r="O497" s="18">
        <v>0</v>
      </c>
      <c r="P497" s="18"/>
      <c r="Q497" s="18">
        <f>(+M497-O497)</f>
        <v>0</v>
      </c>
      <c r="R497" s="37" t="str">
        <f>IF((+M497-O497)=(Q497),"  ",$AO$515)</f>
        <v>  </v>
      </c>
      <c r="S497" s="40">
        <f>IF(O497&lt;0,IF(Q497=0,0,IF(OR(O497=0,M497=0),"N.M.",IF(ABS(Q497/O497)&gt;=10,"N.M.",Q497/(-O497)))),IF(Q497=0,0,IF(OR(O497=0,M497=0),"N.M.",IF(ABS(Q497/O497)&gt;=10,"N.M.",Q497/O497))))</f>
        <v>0</v>
      </c>
      <c r="T497" s="39"/>
      <c r="U497" s="18">
        <v>0</v>
      </c>
      <c r="V497" s="18"/>
      <c r="W497" s="18">
        <v>0</v>
      </c>
      <c r="X497" s="18"/>
      <c r="Y497" s="18">
        <f>(+U497-W497)</f>
        <v>0</v>
      </c>
      <c r="Z497" s="37" t="str">
        <f>IF((+U497-W497)=(Y497),"  ",$AO$515)</f>
        <v>  </v>
      </c>
      <c r="AA497" s="40">
        <f>IF(W497&lt;0,IF(Y497=0,0,IF(OR(W497=0,U497=0),"N.M.",IF(ABS(Y497/W497)&gt;=10,"N.M.",Y497/(-W497)))),IF(Y497=0,0,IF(OR(W497=0,U497=0),"N.M.",IF(ABS(Y497/W497)&gt;=10,"N.M.",Y497/W497))))</f>
        <v>0</v>
      </c>
      <c r="AB497" s="39"/>
      <c r="AC497" s="18">
        <v>0</v>
      </c>
      <c r="AD497" s="18"/>
      <c r="AE497" s="18">
        <v>0</v>
      </c>
      <c r="AF497" s="18"/>
      <c r="AG497" s="18">
        <f>(+AC497-AE497)</f>
        <v>0</v>
      </c>
      <c r="AH497" s="37" t="str">
        <f>IF((+AC497-AE497)=(AG497),"  ",$AO$515)</f>
        <v>  </v>
      </c>
      <c r="AI497" s="40">
        <f>IF(AE497&lt;0,IF(AG497=0,0,IF(OR(AE497=0,AC497=0),"N.M.",IF(ABS(AG497/AE497)&gt;=10,"N.M.",AG497/(-AE497)))),IF(AG497=0,0,IF(OR(AE497=0,AC497=0),"N.M.",IF(ABS(AG497/AE497)&gt;=10,"N.M.",AG497/AE497))))</f>
        <v>0</v>
      </c>
      <c r="AL497" s="1"/>
      <c r="AM497" s="1"/>
      <c r="AN497" s="1"/>
      <c r="AO497" s="1"/>
      <c r="AP497" s="1"/>
      <c r="AQ497" s="1"/>
      <c r="AR497" s="1"/>
    </row>
    <row r="498" spans="4:44" s="16" customFormat="1" ht="12.75">
      <c r="D498" s="9"/>
      <c r="E498" s="43"/>
      <c r="F498" s="28"/>
      <c r="G498" s="43"/>
      <c r="H498" s="42"/>
      <c r="I498" s="43"/>
      <c r="J498" s="9"/>
      <c r="K498" s="21"/>
      <c r="L498" s="11"/>
      <c r="M498" s="43"/>
      <c r="N498" s="42"/>
      <c r="O498" s="43"/>
      <c r="P498" s="28"/>
      <c r="Q498" s="43"/>
      <c r="R498" s="9"/>
      <c r="S498" s="21"/>
      <c r="T498" s="9"/>
      <c r="U498" s="43"/>
      <c r="V498" s="28"/>
      <c r="W498" s="43"/>
      <c r="X498" s="28"/>
      <c r="Y498" s="43"/>
      <c r="Z498" s="9"/>
      <c r="AA498" s="21"/>
      <c r="AB498" s="9"/>
      <c r="AC498" s="43"/>
      <c r="AD498" s="28"/>
      <c r="AE498" s="43"/>
      <c r="AF498" s="42"/>
      <c r="AG498" s="43"/>
      <c r="AH498" s="9"/>
      <c r="AI498" s="21"/>
      <c r="AL498" s="1"/>
      <c r="AM498" s="1"/>
      <c r="AN498" s="1"/>
      <c r="AO498" s="1"/>
      <c r="AP498" s="1"/>
      <c r="AQ498" s="1"/>
      <c r="AR498" s="1"/>
    </row>
    <row r="499" spans="1:37" ht="12.75">
      <c r="A499" s="77" t="s">
        <v>65</v>
      </c>
      <c r="B499" s="16"/>
      <c r="C499" s="17" t="s">
        <v>66</v>
      </c>
      <c r="D499" s="18"/>
      <c r="E499" s="18">
        <v>9524657.813000001</v>
      </c>
      <c r="F499" s="18"/>
      <c r="G499" s="18">
        <v>-877532.827999991</v>
      </c>
      <c r="H499" s="18"/>
      <c r="I499" s="18">
        <f>+E499-G499</f>
        <v>10402190.640999991</v>
      </c>
      <c r="J499" s="37" t="str">
        <f>IF((+E499-G499)=(I499),"  ",$AO$515)</f>
        <v>  </v>
      </c>
      <c r="K499" s="40" t="str">
        <f>IF(G499&lt;0,IF(I499=0,0,IF(OR(G499=0,E499=0),"N.M.",IF(ABS(I499/G499)&gt;=10,"N.M.",I499/(-G499)))),IF(I499=0,0,IF(OR(G499=0,E499=0),"N.M.",IF(ABS(I499/G499)&gt;=10,"N.M.",I499/G499))))</f>
        <v>N.M.</v>
      </c>
      <c r="L499" s="39"/>
      <c r="M499" s="18">
        <v>10929881.804</v>
      </c>
      <c r="N499" s="18"/>
      <c r="O499" s="18">
        <v>1230248.2630000177</v>
      </c>
      <c r="P499" s="18"/>
      <c r="Q499" s="18">
        <f>+M499-O499</f>
        <v>9699633.540999983</v>
      </c>
      <c r="R499" s="37" t="str">
        <f>IF((+M499-O499)=(Q499),"  ",$AO$515)</f>
        <v>  </v>
      </c>
      <c r="S499" s="40">
        <f>IF(O499&lt;0,IF(Q499=0,0,IF(OR(O499=0,M499=0),"N.M.",IF(ABS(Q499/O499)&gt;=10,"N.M.",Q499/(-O499)))),IF(Q499=0,0,IF(OR(O499=0,M499=0),"N.M.",IF(ABS(Q499/O499)&gt;=10,"N.M.",Q499/O499))))</f>
        <v>7.884289563918566</v>
      </c>
      <c r="T499" s="39"/>
      <c r="U499" s="18">
        <v>22074023.193999875</v>
      </c>
      <c r="V499" s="18"/>
      <c r="W499" s="18">
        <v>16440859.84399992</v>
      </c>
      <c r="X499" s="18"/>
      <c r="Y499" s="18">
        <f>+U499-W499</f>
        <v>5633163.349999955</v>
      </c>
      <c r="Z499" s="37" t="str">
        <f>IF((+U499-W499)=(Y499),"  ",$AO$515)</f>
        <v>  </v>
      </c>
      <c r="AA499" s="40">
        <f>IF(W499&lt;0,IF(Y499=0,0,IF(OR(W499=0,U499=0),"N.M.",IF(ABS(Y499/W499)&gt;=10,"N.M.",Y499/(-W499)))),IF(Y499=0,0,IF(OR(W499=0,U499=0),"N.M.",IF(ABS(Y499/W499)&gt;=10,"N.M.",Y499/W499))))</f>
        <v>0.34263191849152425</v>
      </c>
      <c r="AB499" s="39"/>
      <c r="AC499" s="18">
        <v>38102719.86799986</v>
      </c>
      <c r="AD499" s="18"/>
      <c r="AE499" s="18">
        <v>36595177.68399999</v>
      </c>
      <c r="AF499" s="18"/>
      <c r="AG499" s="18">
        <f>+AC499-AE499</f>
        <v>1507542.1839998662</v>
      </c>
      <c r="AH499" s="37" t="str">
        <f>IF((+AC499-AE499)=(AG499),"  ",$AO$515)</f>
        <v>  </v>
      </c>
      <c r="AI499" s="40">
        <f>IF(AE499&lt;0,IF(AG499=0,0,IF(OR(AE499=0,AC499=0),"N.M.",IF(ABS(AG499/AE499)&gt;=10,"N.M.",AG499/(-AE499)))),IF(AG499=0,0,IF(OR(AE499=0,AC499=0),"N.M.",IF(ABS(AG499/AE499)&gt;=10,"N.M.",AG499/AE499))))</f>
        <v>0.041195104912934696</v>
      </c>
      <c r="AJ499" s="39"/>
      <c r="AK499" s="39"/>
    </row>
    <row r="500" spans="1:36" ht="12.75">
      <c r="A500" s="1" t="s">
        <v>67</v>
      </c>
      <c r="C500" s="1" t="s">
        <v>1411</v>
      </c>
      <c r="E500" s="5">
        <v>0</v>
      </c>
      <c r="G500" s="5">
        <v>0</v>
      </c>
      <c r="I500" s="9">
        <f>+E500-G500</f>
        <v>0</v>
      </c>
      <c r="J500" s="44" t="str">
        <f>IF((+E500-G500)=(I500),"  ",$AO$515)</f>
        <v>  </v>
      </c>
      <c r="K500" s="38">
        <f>IF(G500&lt;0,IF(I500=0,0,IF(OR(G500=0,E500=0),"N.M.",IF(ABS(I500/G500)&gt;=10,"N.M.",I500/(-G500)))),IF(I500=0,0,IF(OR(G500=0,E500=0),"N.M.",IF(ABS(I500/G500)&gt;=10,"N.M.",I500/G500))))</f>
        <v>0</v>
      </c>
      <c r="L500" s="45"/>
      <c r="M500" s="5">
        <v>0</v>
      </c>
      <c r="N500" s="9"/>
      <c r="O500" s="5">
        <v>0</v>
      </c>
      <c r="P500" s="9"/>
      <c r="Q500" s="9">
        <f>+M500-O500</f>
        <v>0</v>
      </c>
      <c r="R500" s="44" t="str">
        <f>IF((+M500-O500)=(Q500),"  ",$AO$515)</f>
        <v>  </v>
      </c>
      <c r="S500" s="38">
        <f>IF(O500&lt;0,IF(Q500=0,0,IF(OR(O500=0,M500=0),"N.M.",IF(ABS(Q500/O500)&gt;=10,"N.M.",Q500/(-O500)))),IF(Q500=0,0,IF(OR(O500=0,M500=0),"N.M.",IF(ABS(Q500/O500)&gt;=10,"N.M.",Q500/O500))))</f>
        <v>0</v>
      </c>
      <c r="T500" s="45"/>
      <c r="U500" s="9">
        <v>0</v>
      </c>
      <c r="W500" s="9">
        <v>0</v>
      </c>
      <c r="Y500" s="9">
        <f>+U500-W500</f>
        <v>0</v>
      </c>
      <c r="Z500" s="44" t="str">
        <f>IF((+U500-W500)=(Y500),"  ",$AO$515)</f>
        <v>  </v>
      </c>
      <c r="AA500" s="38">
        <f>IF(W500&lt;0,IF(Y500=0,0,IF(OR(W500=0,U500=0),"N.M.",IF(ABS(Y500/W500)&gt;=10,"N.M.",Y500/(-W500)))),IF(Y500=0,0,IF(OR(W500=0,U500=0),"N.M.",IF(ABS(Y500/W500)&gt;=10,"N.M.",Y500/W500))))</f>
        <v>0</v>
      </c>
      <c r="AB500" s="45"/>
      <c r="AC500" s="9">
        <v>0</v>
      </c>
      <c r="AE500" s="9">
        <v>0</v>
      </c>
      <c r="AG500" s="9">
        <f>+AC500-AE500</f>
        <v>0</v>
      </c>
      <c r="AH500" s="44" t="str">
        <f>IF((+AC500-AE500)=(AG500),"  ",$AO$515)</f>
        <v>  </v>
      </c>
      <c r="AI500" s="38">
        <f>IF(AE500&lt;0,IF(AG500=0,0,IF(OR(AE500=0,AC500=0),"N.M.",IF(ABS(AG500/AE500)&gt;=10,"N.M.",AG500/(-AE500)))),IF(AG500=0,0,IF(OR(AE500=0,AC500=0),"N.M.",IF(ABS(AG500/AE500)&gt;=10,"N.M.",AG500/AE500))))</f>
        <v>0</v>
      </c>
      <c r="AJ500" s="45"/>
    </row>
    <row r="501" spans="3:36" ht="12.75">
      <c r="C501" s="2" t="s">
        <v>68</v>
      </c>
      <c r="D501" s="8"/>
      <c r="E501" s="8">
        <f>+E499-E500</f>
        <v>9524657.813000001</v>
      </c>
      <c r="F501" s="8"/>
      <c r="G501" s="8">
        <f>+G499-G500</f>
        <v>-877532.827999991</v>
      </c>
      <c r="H501" s="18"/>
      <c r="I501" s="18">
        <f>+E501-G501</f>
        <v>10402190.640999991</v>
      </c>
      <c r="J501" s="37" t="str">
        <f>IF((+E501-G501)=(I501),"  ",$AO$515)</f>
        <v>  </v>
      </c>
      <c r="K501" s="40" t="str">
        <f>IF(G501&lt;0,IF(I501=0,0,IF(OR(G501=0,E501=0),"N.M.",IF(ABS(I501/G501)&gt;=10,"N.M.",I501/(-G501)))),IF(I501=0,0,IF(OR(G501=0,E501=0),"N.M.",IF(ABS(I501/G501)&gt;=10,"N.M.",I501/G501))))</f>
        <v>N.M.</v>
      </c>
      <c r="L501" s="39"/>
      <c r="M501" s="8">
        <f>+M499-M500</f>
        <v>10929881.804</v>
      </c>
      <c r="N501" s="18"/>
      <c r="O501" s="8">
        <f>+O499-O500</f>
        <v>1230248.2630000177</v>
      </c>
      <c r="P501" s="18"/>
      <c r="Q501" s="18">
        <f>+M501-O501</f>
        <v>9699633.540999983</v>
      </c>
      <c r="R501" s="37" t="str">
        <f>IF((+M501-O501)=(Q501),"  ",$AO$515)</f>
        <v>  </v>
      </c>
      <c r="S501" s="40">
        <f>IF(O501&lt;0,IF(Q501=0,0,IF(OR(O501=0,M501=0),"N.M.",IF(ABS(Q501/O501)&gt;=10,"N.M.",Q501/(-O501)))),IF(Q501=0,0,IF(OR(O501=0,M501=0),"N.M.",IF(ABS(Q501/O501)&gt;=10,"N.M.",Q501/O501))))</f>
        <v>7.884289563918566</v>
      </c>
      <c r="T501" s="39"/>
      <c r="U501" s="8">
        <f>+U499-U500</f>
        <v>22074023.193999875</v>
      </c>
      <c r="V501" s="18"/>
      <c r="W501" s="8">
        <f>+W499-W500</f>
        <v>16440859.84399992</v>
      </c>
      <c r="X501" s="18"/>
      <c r="Y501" s="18">
        <f>+U501-W501</f>
        <v>5633163.349999955</v>
      </c>
      <c r="Z501" s="37" t="str">
        <f>IF((+U501-W501)=(Y501),"  ",$AO$515)</f>
        <v>  </v>
      </c>
      <c r="AA501" s="40">
        <f>IF(W501&lt;0,IF(Y501=0,0,IF(OR(W501=0,U501=0),"N.M.",IF(ABS(Y501/W501)&gt;=10,"N.M.",Y501/(-W501)))),IF(Y501=0,0,IF(OR(W501=0,U501=0),"N.M.",IF(ABS(Y501/W501)&gt;=10,"N.M.",Y501/W501))))</f>
        <v>0.34263191849152425</v>
      </c>
      <c r="AB501" s="39"/>
      <c r="AC501" s="8">
        <f>+AC499-AC500</f>
        <v>38102719.86799986</v>
      </c>
      <c r="AD501" s="18"/>
      <c r="AE501" s="8">
        <f>+AE499-AE500</f>
        <v>36595177.68399999</v>
      </c>
      <c r="AF501" s="18"/>
      <c r="AG501" s="18">
        <f>+AC501-AE501</f>
        <v>1507542.1839998662</v>
      </c>
      <c r="AH501" s="37" t="str">
        <f>IF((+AC501-AE501)=(AG501),"  ",$AO$515)</f>
        <v>  </v>
      </c>
      <c r="AI501" s="40">
        <f>IF(AE501&lt;0,IF(AG501=0,0,IF(OR(AE501=0,AC501=0),"N.M.",IF(ABS(AG501/AE501)&gt;=10,"N.M.",AG501/(-AE501)))),IF(AG501=0,0,IF(OR(AE501=0,AC501=0),"N.M.",IF(ABS(AG501/AE501)&gt;=10,"N.M.",AG501/AE501))))</f>
        <v>0.041195104912934696</v>
      </c>
      <c r="AJ501" s="39"/>
    </row>
    <row r="502" spans="5:37" ht="12.75">
      <c r="E502" s="41" t="str">
        <f>IF(ABS(E473-E495+E497-E499)&gt;$AO$511,$AO$514," ")</f>
        <v> </v>
      </c>
      <c r="F502" s="27"/>
      <c r="G502" s="41" t="str">
        <f>IF(ABS(G473-G495+G497-G499)&gt;$AO$511,$AO$514," ")</f>
        <v> </v>
      </c>
      <c r="H502" s="42"/>
      <c r="I502" s="41" t="str">
        <f>IF(ABS(I473-I495+I497-I499)&gt;$AO$511,$AO$514," ")</f>
        <v> </v>
      </c>
      <c r="M502" s="41" t="str">
        <f>IF(ABS(M473-M495+M497-M499)&gt;$AO$511,$AO$514," ")</f>
        <v> </v>
      </c>
      <c r="N502" s="46"/>
      <c r="O502" s="41" t="str">
        <f>IF(ABS(O473-O495+O497-O499)&gt;$AO$511,$AO$514," ")</f>
        <v> </v>
      </c>
      <c r="P502" s="29"/>
      <c r="Q502" s="41" t="str">
        <f>IF(ABS(Q473-Q495+Q497-Q499)&gt;$AO$511,$AO$514," ")</f>
        <v> </v>
      </c>
      <c r="U502" s="41" t="str">
        <f>IF(ABS(U473-U495+U497-U499)&gt;$AO$511,$AO$514," ")</f>
        <v> </v>
      </c>
      <c r="V502" s="28"/>
      <c r="W502" s="41" t="str">
        <f>IF(ABS(W473-W495+W497-W499)&gt;$AO$511,$AO$514," ")</f>
        <v> </v>
      </c>
      <c r="X502" s="28"/>
      <c r="Y502" s="41" t="str">
        <f>IF(ABS(Y473-Y495+Y497-Y499)&gt;$AO$511,$AO$514," ")</f>
        <v> </v>
      </c>
      <c r="AC502" s="41" t="str">
        <f>IF(ABS(AC473-AC495+AC497-AC499)&gt;$AO$511,$AO$514," ")</f>
        <v> </v>
      </c>
      <c r="AD502" s="28"/>
      <c r="AE502" s="41" t="str">
        <f>IF(ABS(AE473-AE495+AE497-AE499)&gt;$AO$511,$AO$514," ")</f>
        <v> </v>
      </c>
      <c r="AF502" s="42"/>
      <c r="AG502" s="41" t="str">
        <f>IF(ABS(AG473-AG495+AG497-AG499)&gt;$AO$511,$AO$514," ")</f>
        <v> </v>
      </c>
      <c r="AK502" s="31"/>
    </row>
    <row r="503" spans="3:15" ht="12.75">
      <c r="C503" s="2" t="s">
        <v>69</v>
      </c>
      <c r="M503" s="5"/>
      <c r="O503" s="5"/>
    </row>
    <row r="504" spans="5:40" ht="12.75">
      <c r="E504" s="5" t="s">
        <v>13</v>
      </c>
      <c r="O504" s="5"/>
      <c r="AK504" s="31"/>
      <c r="AL504" s="31"/>
      <c r="AM504" s="31"/>
      <c r="AN504" s="31"/>
    </row>
    <row r="505" spans="3:40" ht="12.75">
      <c r="C505" s="1" t="s">
        <v>13</v>
      </c>
      <c r="E505" s="5" t="s">
        <v>13</v>
      </c>
      <c r="O505" s="5"/>
      <c r="AK505" s="31"/>
      <c r="AL505" s="31"/>
      <c r="AM505" s="31"/>
      <c r="AN505" s="31"/>
    </row>
    <row r="506" spans="3:45" ht="12.75">
      <c r="C506" s="1" t="s">
        <v>13</v>
      </c>
      <c r="E506" s="5" t="s">
        <v>13</v>
      </c>
      <c r="AK506" s="47" t="s">
        <v>70</v>
      </c>
      <c r="AL506" s="48"/>
      <c r="AM506" s="48"/>
      <c r="AN506" s="26"/>
      <c r="AO506" s="48"/>
      <c r="AP506" s="48"/>
      <c r="AQ506" s="31"/>
      <c r="AR506" s="31"/>
      <c r="AS506" s="31"/>
    </row>
    <row r="507" spans="5:45" ht="12.75">
      <c r="E507" s="5" t="s">
        <v>13</v>
      </c>
      <c r="AK507" s="49"/>
      <c r="AL507" s="49"/>
      <c r="AM507" s="49"/>
      <c r="AN507" s="25"/>
      <c r="AO507" s="49"/>
      <c r="AP507" s="49"/>
      <c r="AQ507" s="31"/>
      <c r="AR507" s="31"/>
      <c r="AS507" s="31"/>
    </row>
    <row r="508" spans="5:53" ht="12.75">
      <c r="E508" s="5" t="s">
        <v>13</v>
      </c>
      <c r="AK508" s="50" t="s">
        <v>71</v>
      </c>
      <c r="AL508" s="49"/>
      <c r="AM508" s="49"/>
      <c r="AN508" s="49"/>
      <c r="AO508" s="119" t="s">
        <v>1413</v>
      </c>
      <c r="AP508" s="49"/>
      <c r="AQ508" s="31"/>
      <c r="AR508" s="31"/>
      <c r="AS508" s="31"/>
      <c r="AT508" s="2"/>
      <c r="AU508" s="2"/>
      <c r="AV508" s="2"/>
      <c r="AW508" s="2"/>
      <c r="AX508" s="2"/>
      <c r="AY508" s="2"/>
      <c r="AZ508" s="2"/>
      <c r="BA508" s="2"/>
    </row>
    <row r="509" spans="1:42" ht="12.75">
      <c r="A509" s="31"/>
      <c r="B509" s="31"/>
      <c r="C509" s="31"/>
      <c r="AK509" s="25"/>
      <c r="AL509" s="25"/>
      <c r="AM509" s="25"/>
      <c r="AN509" s="25"/>
      <c r="AO509" s="25"/>
      <c r="AP509" s="49"/>
    </row>
    <row r="510" spans="1:42" ht="12.75">
      <c r="A510" s="31"/>
      <c r="B510" s="31"/>
      <c r="C510" s="31"/>
      <c r="AK510" s="25"/>
      <c r="AL510" s="25"/>
      <c r="AM510" s="25"/>
      <c r="AN510" s="25"/>
      <c r="AO510" s="25"/>
      <c r="AP510" s="49"/>
    </row>
    <row r="511" spans="1:42" ht="12.75">
      <c r="A511" s="31"/>
      <c r="B511" s="31"/>
      <c r="C511" s="31"/>
      <c r="AK511" s="51" t="s">
        <v>72</v>
      </c>
      <c r="AL511" s="25"/>
      <c r="AM511" s="49"/>
      <c r="AN511" s="49"/>
      <c r="AO511" s="25">
        <v>0.001</v>
      </c>
      <c r="AP511" s="49"/>
    </row>
    <row r="512" spans="1:42" ht="12.75">
      <c r="A512" s="31"/>
      <c r="B512" s="31"/>
      <c r="C512" s="31"/>
      <c r="AK512" s="51"/>
      <c r="AL512" s="25"/>
      <c r="AM512" s="25"/>
      <c r="AN512" s="25"/>
      <c r="AO512" s="25"/>
      <c r="AP512" s="49"/>
    </row>
    <row r="513" spans="1:42" ht="12.75">
      <c r="A513" s="31"/>
      <c r="B513" s="31"/>
      <c r="C513" s="31"/>
      <c r="AK513" s="25"/>
      <c r="AL513" s="25"/>
      <c r="AM513" s="25"/>
      <c r="AN513" s="25"/>
      <c r="AO513" s="25"/>
      <c r="AP513" s="49"/>
    </row>
    <row r="514" spans="1:42" ht="12.75">
      <c r="A514" s="31"/>
      <c r="B514" s="31"/>
      <c r="C514" s="31"/>
      <c r="AK514" s="51" t="s">
        <v>73</v>
      </c>
      <c r="AL514" s="51"/>
      <c r="AM514" s="49"/>
      <c r="AN514" s="49"/>
      <c r="AO514" s="52" t="s">
        <v>74</v>
      </c>
      <c r="AP514" s="49"/>
    </row>
    <row r="515" spans="1:42" ht="12.75">
      <c r="A515" s="31"/>
      <c r="B515" s="31"/>
      <c r="C515" s="31"/>
      <c r="AK515" s="51" t="s">
        <v>73</v>
      </c>
      <c r="AL515" s="25"/>
      <c r="AM515" s="25"/>
      <c r="AN515" s="49"/>
      <c r="AO515" s="52" t="s">
        <v>75</v>
      </c>
      <c r="AP515" s="49"/>
    </row>
    <row r="516" spans="1:42" ht="12.75">
      <c r="A516" s="31"/>
      <c r="B516" s="31"/>
      <c r="C516" s="31"/>
      <c r="AK516" s="51"/>
      <c r="AL516" s="25"/>
      <c r="AM516" s="25"/>
      <c r="AN516" s="52"/>
      <c r="AO516" s="25"/>
      <c r="AP516" s="49"/>
    </row>
    <row r="517" spans="1:42" ht="12.75">
      <c r="A517" s="31"/>
      <c r="B517" s="31"/>
      <c r="C517" s="31"/>
      <c r="AK517" s="25"/>
      <c r="AL517" s="25"/>
      <c r="AM517" s="25"/>
      <c r="AN517" s="25"/>
      <c r="AO517" s="25"/>
      <c r="AP517" s="49"/>
    </row>
    <row r="518" spans="1:42" ht="12.75">
      <c r="A518" s="31"/>
      <c r="B518" s="31"/>
      <c r="C518" s="31"/>
      <c r="AK518" s="51" t="s">
        <v>76</v>
      </c>
      <c r="AL518" s="25"/>
      <c r="AM518" s="25"/>
      <c r="AN518" s="49"/>
      <c r="AO518" s="53">
        <f>COUNTIF($E$410:$AJ$502,+AO514)</f>
        <v>0</v>
      </c>
      <c r="AP518" s="49"/>
    </row>
    <row r="519" spans="1:42" ht="12.75">
      <c r="A519" s="31"/>
      <c r="B519" s="31"/>
      <c r="C519" s="31"/>
      <c r="AK519" s="51" t="s">
        <v>76</v>
      </c>
      <c r="AL519" s="25"/>
      <c r="AM519" s="25"/>
      <c r="AN519" s="49"/>
      <c r="AO519" s="53">
        <f>COUNTIF($E$410:$AJ$502,+AO515)</f>
        <v>0</v>
      </c>
      <c r="AP519" s="49"/>
    </row>
    <row r="520" spans="1:42" ht="12.75">
      <c r="A520" s="31"/>
      <c r="B520" s="31"/>
      <c r="C520" s="31"/>
      <c r="AK520" s="49"/>
      <c r="AL520" s="49"/>
      <c r="AM520" s="49"/>
      <c r="AN520" s="49"/>
      <c r="AO520" s="54" t="s">
        <v>77</v>
      </c>
      <c r="AP520" s="49"/>
    </row>
    <row r="521" spans="1:42" ht="12.75">
      <c r="A521" s="31"/>
      <c r="B521" s="31"/>
      <c r="C521" s="31"/>
      <c r="AK521" s="51" t="s">
        <v>78</v>
      </c>
      <c r="AL521" s="25"/>
      <c r="AM521" s="25"/>
      <c r="AN521" s="49"/>
      <c r="AO521" s="53">
        <f>SUM(AO518:AO519)</f>
        <v>0</v>
      </c>
      <c r="AP521" s="49"/>
    </row>
    <row r="522" spans="1:42" ht="12.75">
      <c r="A522" s="31"/>
      <c r="B522" s="31"/>
      <c r="C522" s="31"/>
      <c r="AK522" s="49"/>
      <c r="AL522" s="25"/>
      <c r="AM522" s="25"/>
      <c r="AN522" s="25"/>
      <c r="AO522" s="55" t="s">
        <v>79</v>
      </c>
      <c r="AP522" s="49"/>
    </row>
    <row r="523" spans="1:42" ht="12.75">
      <c r="A523" s="31"/>
      <c r="B523" s="31"/>
      <c r="C523" s="31"/>
      <c r="AK523" s="80" t="s">
        <v>80</v>
      </c>
      <c r="AL523" s="81"/>
      <c r="AM523" s="81"/>
      <c r="AN523" s="82"/>
      <c r="AO523" s="81"/>
      <c r="AP523" s="83"/>
    </row>
    <row r="524" spans="1:42" ht="12.75">
      <c r="A524" s="31"/>
      <c r="B524" s="31"/>
      <c r="C524" s="31"/>
      <c r="AK524" s="84"/>
      <c r="AL524" s="84" t="s">
        <v>81</v>
      </c>
      <c r="AM524" s="84"/>
      <c r="AN524" s="120" t="s">
        <v>1414</v>
      </c>
      <c r="AO524" s="81"/>
      <c r="AP524" s="83"/>
    </row>
    <row r="525" spans="1:42" ht="12.75">
      <c r="A525" s="31"/>
      <c r="B525" s="31"/>
      <c r="C525" s="31"/>
      <c r="AK525" s="84"/>
      <c r="AL525" s="84" t="s">
        <v>82</v>
      </c>
      <c r="AM525" s="84"/>
      <c r="AN525" s="120" t="s">
        <v>1415</v>
      </c>
      <c r="AO525" s="81"/>
      <c r="AP525" s="83"/>
    </row>
    <row r="526" spans="1:42" ht="12.75">
      <c r="A526" s="31"/>
      <c r="B526" s="31"/>
      <c r="C526" s="31"/>
      <c r="AK526" s="87" t="s">
        <v>87</v>
      </c>
      <c r="AL526" s="88"/>
      <c r="AM526" s="88"/>
      <c r="AN526" s="88"/>
      <c r="AO526" s="89" t="str">
        <f>UPPER(TEXT(NvsElapsedTime,"hh:mm:ss"))</f>
        <v>00:00:36</v>
      </c>
      <c r="AP526" s="88"/>
    </row>
    <row r="527" spans="1:38" ht="12.75">
      <c r="A527" s="31"/>
      <c r="B527" s="31"/>
      <c r="C527" s="31"/>
      <c r="AL527" s="16"/>
    </row>
    <row r="528" spans="1:38" ht="12.75">
      <c r="A528" s="31"/>
      <c r="B528" s="31"/>
      <c r="C528" s="31"/>
      <c r="AL528" s="16"/>
    </row>
    <row r="529" spans="1:38" ht="12.75">
      <c r="A529" s="31"/>
      <c r="B529" s="31"/>
      <c r="C529" s="31"/>
      <c r="AL529" s="16"/>
    </row>
    <row r="530" spans="1:38" ht="12.75">
      <c r="A530" s="31"/>
      <c r="B530" s="31"/>
      <c r="C530" s="31"/>
      <c r="AL530" s="16"/>
    </row>
    <row r="531" spans="1:3" ht="12.75">
      <c r="A531" s="31"/>
      <c r="B531" s="31"/>
      <c r="C531" s="31"/>
    </row>
    <row r="532" spans="1:3" ht="12.75">
      <c r="A532" s="31"/>
      <c r="B532" s="31"/>
      <c r="C532" s="31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 ht="12.75">
      <c r="A542" s="31"/>
      <c r="B542" s="31"/>
      <c r="C542" s="31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53" ht="12.75">
      <c r="A543" s="31"/>
      <c r="B543" s="31"/>
      <c r="C543" s="31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</row>
    <row r="544" spans="1:53" ht="12.75">
      <c r="A544" s="31"/>
      <c r="B544" s="31"/>
      <c r="C544" s="31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</row>
    <row r="545" spans="1:53" ht="12.75">
      <c r="A545" s="31"/>
      <c r="B545" s="31"/>
      <c r="C545" s="31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</row>
    <row r="546" spans="1:53" ht="12.75">
      <c r="A546" s="31"/>
      <c r="B546" s="31"/>
      <c r="C546" s="31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</row>
    <row r="547" spans="1:53" ht="12.75">
      <c r="A547" s="31"/>
      <c r="B547" s="31"/>
      <c r="C547" s="31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</row>
    <row r="548" spans="1:53" ht="12.75">
      <c r="A548" s="31"/>
      <c r="B548" s="31"/>
      <c r="C548" s="31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</row>
    <row r="549" spans="1:3" ht="12.75">
      <c r="A549" s="31"/>
      <c r="B549" s="31"/>
      <c r="C549" s="31"/>
    </row>
    <row r="550" spans="1:3" ht="12.75">
      <c r="A550" s="31"/>
      <c r="B550" s="31"/>
      <c r="C550" s="31"/>
    </row>
    <row r="551" spans="1:3" ht="12.75">
      <c r="A551" s="31"/>
      <c r="B551" s="31"/>
      <c r="C551" s="31"/>
    </row>
    <row r="552" spans="1:3" ht="12.75">
      <c r="A552" s="31"/>
      <c r="B552" s="31"/>
      <c r="C552" s="31"/>
    </row>
    <row r="553" spans="1:3" ht="12.75">
      <c r="A553" s="31"/>
      <c r="B553" s="31"/>
      <c r="C553" s="31"/>
    </row>
    <row r="554" spans="1:3" ht="12.75">
      <c r="A554" s="31"/>
      <c r="B554" s="31"/>
      <c r="C554" s="31"/>
    </row>
  </sheetData>
  <printOptions horizontalCentered="1"/>
  <pageMargins left="0.25" right="0.25" top="0.85" bottom="0.52" header="0.74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2012-01-25T23:08:41Z</cp:lastPrinted>
  <dcterms:created xsi:type="dcterms:W3CDTF">1997-11-19T15:48:19Z</dcterms:created>
  <dcterms:modified xsi:type="dcterms:W3CDTF">2012-01-25T23:08:44Z</dcterms:modified>
  <cp:category/>
  <cp:version/>
  <cp:contentType/>
  <cp:contentStatus/>
</cp:coreProperties>
</file>