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"V2007-06-30"</definedName>
    <definedName name="NvsAutoDrillOk">"VN"</definedName>
    <definedName name="NvsElapsedTime">0.000520833331393078</definedName>
    <definedName name="NvsEndTime">39274.4817824074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"V2007-06-30"</definedName>
    <definedName name="NvsValTbl.CURRENCY_CD">"CURRENCY_CD_TBL"</definedName>
    <definedName name="_xlnm.Print_Area" localSheetId="0">'Sheet1'!$B$2:$H$488</definedName>
    <definedName name="_xlnm.Print_Titles" localSheetId="0">'Sheet1'!$B:$C,'Sheet1'!$2:$8</definedName>
    <definedName name="Reserved_Section">'Sheet1'!$AK$492:$AP$508</definedName>
  </definedNames>
  <calcPr fullCalcOnLoad="1"/>
</workbook>
</file>

<file path=xl/sharedStrings.xml><?xml version="1.0" encoding="utf-8"?>
<sst xmlns="http://schemas.openxmlformats.org/spreadsheetml/2006/main" count="1440" uniqueCount="1372">
  <si>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</si>
  <si>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</si>
  <si>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</si>
  <si>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</si>
  <si>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</si>
  <si>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</si>
  <si>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</si>
  <si>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</si>
  <si>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</si>
  <si>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</si>
  <si>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</si>
  <si>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</si>
  <si>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</si>
  <si>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</si>
  <si>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</si>
  <si>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</si>
  <si>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</si>
  <si>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</si>
  <si>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</si>
  <si>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</si>
  <si>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</si>
  <si>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</si>
  <si>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</si>
  <si>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</si>
  <si>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</si>
  <si>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</si>
  <si>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</si>
  <si>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</si>
  <si>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</si>
  <si>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</si>
  <si>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</si>
  <si>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</si>
  <si>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</si>
  <si>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</si>
  <si>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</si>
  <si>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</si>
  <si>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</si>
  <si>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</si>
  <si>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</si>
  <si>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</si>
  <si>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</si>
  <si>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</si>
  <si>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</si>
  <si>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</si>
  <si>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</si>
  <si>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</si>
  <si>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</si>
  <si>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</si>
  <si>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</si>
  <si>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</si>
  <si>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</si>
  <si>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</si>
  <si>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</si>
  <si>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</si>
  <si>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</si>
  <si>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</si>
  <si>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</si>
  <si>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</si>
  <si>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</si>
  <si>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</si>
  <si>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</si>
  <si>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</si>
  <si>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</si>
  <si>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</si>
  <si>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</si>
  <si>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</si>
  <si>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</si>
  <si>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</si>
  <si>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</si>
  <si>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</si>
  <si>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</si>
  <si>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</si>
  <si>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</si>
  <si>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</si>
  <si>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</si>
  <si>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</si>
  <si>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</si>
  <si>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</si>
  <si>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</si>
  <si>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</si>
  <si>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</si>
  <si>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</si>
  <si>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</si>
  <si>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</si>
  <si>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</si>
  <si>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</si>
  <si>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</si>
  <si>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</si>
  <si>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</si>
  <si>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</si>
  <si>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</si>
  <si>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</si>
  <si>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</si>
  <si>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</si>
  <si>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</si>
  <si>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</si>
  <si>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</si>
  <si>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</si>
  <si>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</si>
  <si>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</si>
  <si>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</si>
  <si>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</si>
  <si>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</si>
  <si>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</si>
  <si>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</si>
  <si>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</si>
  <si>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</si>
  <si>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</si>
  <si>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</si>
  <si>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</si>
  <si>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</si>
  <si>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</si>
  <si>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</si>
  <si>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</si>
  <si>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</si>
  <si>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</si>
  <si>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</si>
  <si>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</si>
  <si>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</si>
  <si>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</si>
  <si>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</si>
  <si>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</si>
  <si>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</si>
  <si>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</si>
  <si>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</si>
  <si>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</si>
  <si>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</si>
  <si>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</si>
  <si>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</si>
  <si>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</si>
  <si>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</si>
  <si>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</si>
  <si>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</si>
  <si>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</si>
  <si>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</si>
  <si>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</si>
  <si>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</si>
  <si>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</si>
  <si>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</si>
  <si>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</si>
  <si>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</si>
  <si>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</si>
  <si>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</si>
  <si>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</si>
  <si>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</si>
  <si>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</si>
  <si>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</si>
  <si>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</si>
  <si>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</si>
  <si>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</si>
  <si>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</si>
  <si>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</si>
  <si>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</si>
  <si>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</si>
  <si>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</si>
  <si>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</si>
  <si>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</si>
  <si>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</si>
  <si>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</si>
  <si>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</si>
  <si>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</si>
  <si>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</si>
  <si>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</si>
  <si>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</si>
  <si>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</si>
  <si>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</si>
  <si>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</si>
  <si>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</si>
  <si>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</si>
  <si>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</si>
  <si>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</si>
  <si>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</si>
  <si>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</si>
  <si>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</si>
  <si>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</si>
  <si>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</si>
  <si>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</si>
  <si>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</si>
  <si>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</si>
  <si>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</si>
  <si>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</si>
  <si>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</si>
  <si>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</si>
  <si>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</si>
  <si>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</si>
  <si>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</si>
  <si>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</si>
  <si>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</si>
  <si>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</si>
  <si>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</si>
  <si>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</si>
  <si>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</si>
  <si>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</si>
  <si>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Cost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</si>
  <si>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</si>
  <si>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</si>
  <si>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</si>
  <si>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</si>
  <si>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</si>
  <si>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</si>
  <si>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</si>
  <si>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</si>
  <si>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</si>
  <si>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</si>
  <si>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</si>
  <si>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</si>
  <si>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%,V4470096</t>
  </si>
  <si>
    <t>4470096</t>
  </si>
  <si>
    <t>PJM Ancillary Serv.-Spin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</si>
  <si>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</si>
  <si>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</si>
  <si>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</si>
  <si>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</si>
  <si>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</si>
  <si>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</si>
  <si>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</si>
  <si>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</si>
  <si>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</si>
  <si>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</si>
  <si>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</si>
  <si>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</si>
  <si>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</si>
  <si>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</si>
  <si>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</si>
  <si>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</si>
  <si>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</si>
  <si>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</si>
  <si>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</si>
  <si>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</si>
  <si>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</si>
  <si>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%,V4470108</t>
  </si>
  <si>
    <t>4470108</t>
  </si>
  <si>
    <t>PJM Oper.Reserve Rev-LSE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</si>
  <si>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</si>
  <si>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</si>
  <si>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</si>
  <si>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</si>
  <si>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</si>
  <si>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</si>
  <si>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</si>
  <si>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</si>
  <si>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</si>
  <si>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</si>
  <si>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</si>
  <si>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</si>
  <si>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</si>
  <si>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</si>
  <si>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</si>
  <si>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</si>
  <si>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</si>
  <si>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</si>
  <si>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</si>
  <si>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</si>
  <si>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</si>
  <si>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</si>
  <si>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</si>
  <si>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</si>
  <si>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%,V4470119</t>
  </si>
  <si>
    <t>4470119</t>
  </si>
  <si>
    <t>PJM SECA Transm. Expense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</si>
  <si>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</si>
  <si>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</si>
  <si>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</si>
  <si>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</si>
  <si>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</si>
  <si>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</si>
  <si>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</si>
  <si>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</si>
  <si>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</si>
  <si>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</si>
  <si>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</si>
  <si>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</si>
  <si>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%,V4470132</t>
  </si>
  <si>
    <t>4470132</t>
  </si>
  <si>
    <t>Spark Gas - Realized</t>
  </si>
  <si>
    <t>%,V4470143</t>
  </si>
  <si>
    <t>4470143</t>
  </si>
  <si>
    <t>Financial Hedge Realized</t>
  </si>
  <si>
    <t>%,V4470144</t>
  </si>
  <si>
    <t>4470144</t>
  </si>
  <si>
    <t>Realiz.Sharing - 06 SIA</t>
  </si>
  <si>
    <t>%,V4470145</t>
  </si>
  <si>
    <t>4470145</t>
  </si>
  <si>
    <t>PJM Hourly Net Purch.-FERC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</si>
  <si>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</si>
  <si>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</si>
  <si>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</si>
  <si>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</si>
  <si>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</si>
  <si>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</si>
  <si>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</si>
  <si>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</si>
  <si>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</si>
  <si>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</si>
  <si>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</si>
  <si>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</si>
  <si>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</si>
  <si>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</si>
  <si>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</si>
  <si>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</si>
  <si>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</si>
  <si>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</si>
  <si>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</si>
  <si>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</si>
  <si>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</si>
  <si>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</si>
  <si>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</si>
  <si>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</si>
  <si>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</si>
  <si>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</si>
  <si>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</si>
  <si>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</si>
  <si>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</si>
  <si>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</si>
  <si>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</si>
  <si>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</si>
  <si>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</si>
  <si>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%,V4500000</t>
  </si>
  <si>
    <t>4500000</t>
  </si>
  <si>
    <t>Forfeited Discounts</t>
  </si>
  <si>
    <t>%,V4510001</t>
  </si>
  <si>
    <t>4510001</t>
  </si>
  <si>
    <t>Misc Service Rev - Nonaffil</t>
  </si>
  <si>
    <t>%,V4510007</t>
  </si>
  <si>
    <t>4510007</t>
  </si>
  <si>
    <t>Service Rev-Indirect Cost-NAC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</si>
  <si>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</si>
  <si>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</si>
  <si>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</si>
  <si>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</si>
  <si>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</si>
  <si>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</si>
  <si>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</si>
  <si>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</si>
  <si>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</si>
  <si>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</si>
  <si>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</si>
  <si>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</si>
  <si>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</si>
  <si>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</si>
  <si>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</si>
  <si>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</si>
  <si>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</si>
  <si>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</si>
  <si>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</si>
  <si>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</si>
  <si>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</si>
  <si>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</si>
  <si>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</si>
  <si>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</si>
  <si>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</si>
  <si>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</si>
  <si>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</si>
  <si>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</si>
  <si>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</si>
  <si>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</si>
  <si>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</si>
  <si>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</si>
  <si>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</si>
  <si>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</si>
  <si>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</si>
  <si>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</si>
  <si>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</si>
  <si>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</si>
  <si>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</si>
  <si>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</si>
  <si>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</si>
  <si>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</si>
  <si>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</si>
  <si>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</si>
  <si>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</si>
  <si>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</si>
  <si>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</si>
  <si>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</si>
  <si>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</si>
  <si>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</si>
  <si>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</si>
  <si>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</si>
  <si>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</si>
  <si>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</si>
  <si>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%,V4560106</t>
  </si>
  <si>
    <t>4560106</t>
  </si>
  <si>
    <t>MTM-Emissions Compliance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</si>
  <si>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</si>
  <si>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</si>
  <si>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</si>
  <si>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</si>
  <si>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</si>
  <si>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</si>
  <si>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%,V4470088</t>
  </si>
  <si>
    <t>4470088</t>
  </si>
  <si>
    <t>Pool Sales to Dow Plt- Affil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</si>
  <si>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</si>
  <si>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</si>
  <si>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</si>
  <si>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</si>
  <si>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</si>
  <si>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</si>
  <si>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</si>
  <si>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</si>
  <si>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</si>
  <si>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</si>
  <si>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</si>
  <si>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</si>
  <si>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</si>
  <si>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</si>
  <si>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</si>
  <si>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</si>
  <si>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</si>
  <si>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</si>
  <si>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</si>
  <si>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</si>
  <si>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</si>
  <si>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</si>
  <si>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</si>
  <si>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</si>
  <si>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</si>
  <si>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</si>
  <si>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</si>
  <si>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</si>
  <si>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</si>
  <si>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</si>
  <si>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</si>
  <si>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</si>
  <si>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%,V5550038</t>
  </si>
  <si>
    <t>5550038</t>
  </si>
  <si>
    <t>%,V5550039</t>
  </si>
  <si>
    <t>5550039</t>
  </si>
  <si>
    <t>%,V5550040</t>
  </si>
  <si>
    <t>5550040</t>
  </si>
  <si>
    <t>%,V5550041</t>
  </si>
  <si>
    <t>5550041</t>
  </si>
  <si>
    <t>%,V5550042</t>
  </si>
  <si>
    <t>5550042</t>
  </si>
  <si>
    <t>%,V5550043</t>
  </si>
  <si>
    <t>5550043</t>
  </si>
  <si>
    <t>%,V5550044</t>
  </si>
  <si>
    <t>5550044</t>
  </si>
  <si>
    <t>%,V5550045</t>
  </si>
  <si>
    <t>5550045</t>
  </si>
  <si>
    <t>%,V5550048</t>
  </si>
  <si>
    <t>5550048</t>
  </si>
  <si>
    <t>%,V5550057</t>
  </si>
  <si>
    <t>5550057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</si>
  <si>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</si>
  <si>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</si>
  <si>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</si>
  <si>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</si>
  <si>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</si>
  <si>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</si>
  <si>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</si>
  <si>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</si>
  <si>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</si>
  <si>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</si>
  <si>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</si>
  <si>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</si>
  <si>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</si>
  <si>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</si>
  <si>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</si>
  <si>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</si>
  <si>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</si>
  <si>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</si>
  <si>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</si>
  <si>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</si>
  <si>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</si>
  <si>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</si>
  <si>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</si>
  <si>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</si>
  <si>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</si>
  <si>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</si>
  <si>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</si>
  <si>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</si>
  <si>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</si>
  <si>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</si>
  <si>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</si>
  <si>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</si>
  <si>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</si>
  <si>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</si>
  <si>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</si>
  <si>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</si>
  <si>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</si>
  <si>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</si>
  <si>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</si>
  <si>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</si>
  <si>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</si>
  <si>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</si>
  <si>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</si>
  <si>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</si>
  <si>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</si>
  <si>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</si>
  <si>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</si>
  <si>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</si>
  <si>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</si>
  <si>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</si>
  <si>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</si>
  <si>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</si>
  <si>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</si>
  <si>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</si>
  <si>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</si>
  <si>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</si>
  <si>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</si>
  <si>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</si>
  <si>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</si>
  <si>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</si>
  <si>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%,V5170000</t>
  </si>
  <si>
    <t>5170000</t>
  </si>
  <si>
    <t>%,V5490000</t>
  </si>
  <si>
    <t>5490000</t>
  </si>
  <si>
    <t>%,V5560000</t>
  </si>
  <si>
    <t>5560000</t>
  </si>
  <si>
    <t>%,V5560002</t>
  </si>
  <si>
    <t>5560002</t>
  </si>
  <si>
    <t>%,V5560003</t>
  </si>
  <si>
    <t>5560003</t>
  </si>
  <si>
    <t>%,V5560004</t>
  </si>
  <si>
    <t>5560004</t>
  </si>
  <si>
    <t>%,V5570000</t>
  </si>
  <si>
    <t>5570000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</si>
  <si>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</si>
  <si>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</si>
  <si>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</si>
  <si>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</si>
  <si>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</si>
  <si>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</si>
  <si>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</si>
  <si>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</si>
  <si>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</si>
  <si>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</si>
  <si>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%,V5614000</t>
  </si>
  <si>
    <t>5614000</t>
  </si>
  <si>
    <t>%,V5614001</t>
  </si>
  <si>
    <t>5614001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</si>
  <si>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</si>
  <si>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</si>
  <si>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</si>
  <si>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</si>
  <si>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</si>
  <si>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</si>
  <si>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</si>
  <si>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</si>
  <si>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</si>
  <si>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</si>
  <si>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%,V5640000</t>
  </si>
  <si>
    <t>5640000</t>
  </si>
  <si>
    <t>%,V5650002</t>
  </si>
  <si>
    <t>5650002</t>
  </si>
  <si>
    <t>%,V5650003</t>
  </si>
  <si>
    <t>5650003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</si>
  <si>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</si>
  <si>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</si>
  <si>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</si>
  <si>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</si>
  <si>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</si>
  <si>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</si>
  <si>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</si>
  <si>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</si>
  <si>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</si>
  <si>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</si>
  <si>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</si>
  <si>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</si>
  <si>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</si>
  <si>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</si>
  <si>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</si>
  <si>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</si>
  <si>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</si>
  <si>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</si>
  <si>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</si>
  <si>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</si>
  <si>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</si>
  <si>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</si>
  <si>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</si>
  <si>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</si>
  <si>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</si>
  <si>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</si>
  <si>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</si>
  <si>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</si>
  <si>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</si>
  <si>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</si>
  <si>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</si>
  <si>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</si>
  <si>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</si>
  <si>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</si>
  <si>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</si>
  <si>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</si>
  <si>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</si>
  <si>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</si>
  <si>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</si>
  <si>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</si>
  <si>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</si>
  <si>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</si>
  <si>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</si>
  <si>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</si>
  <si>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</si>
  <si>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</si>
  <si>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</si>
  <si>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</si>
  <si>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</si>
  <si>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</si>
  <si>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</si>
  <si>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</si>
  <si>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</si>
  <si>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</si>
  <si>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</si>
  <si>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</si>
  <si>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</si>
  <si>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</si>
  <si>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</si>
  <si>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</si>
  <si>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</si>
  <si>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</si>
  <si>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</si>
  <si>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</si>
  <si>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</si>
  <si>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</si>
  <si>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</si>
  <si>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</si>
  <si>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</si>
  <si>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</si>
  <si>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</si>
  <si>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</si>
  <si>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</si>
  <si>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</si>
  <si>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</si>
  <si>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</si>
  <si>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</si>
  <si>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</si>
  <si>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%,V9110002</t>
  </si>
  <si>
    <t>9110002</t>
  </si>
  <si>
    <t>%,V9120001</t>
  </si>
  <si>
    <t>9120001</t>
  </si>
  <si>
    <t>%,V9120003</t>
  </si>
  <si>
    <t>9120003</t>
  </si>
  <si>
    <t>%,V9130000</t>
  </si>
  <si>
    <t>9130000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</si>
  <si>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</si>
  <si>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</si>
  <si>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</si>
  <si>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</si>
  <si>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</si>
  <si>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</si>
  <si>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</si>
  <si>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</si>
  <si>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</si>
  <si>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</si>
  <si>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</si>
  <si>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</si>
  <si>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%,V9220000</t>
  </si>
  <si>
    <t>9220000</t>
  </si>
  <si>
    <t>%,V9220001</t>
  </si>
  <si>
    <t>9220001</t>
  </si>
  <si>
    <t>%,V9220003</t>
  </si>
  <si>
    <t>9220003</t>
  </si>
  <si>
    <t>%,V9220004</t>
  </si>
  <si>
    <t>9220004</t>
  </si>
  <si>
    <t>%,V9220125</t>
  </si>
  <si>
    <t>9220125</t>
  </si>
  <si>
    <t>%,V9220129</t>
  </si>
  <si>
    <t>9220129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</si>
  <si>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</si>
  <si>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</si>
  <si>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</si>
  <si>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</si>
  <si>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</si>
  <si>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</si>
  <si>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</si>
  <si>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</si>
  <si>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</si>
  <si>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</si>
  <si>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</si>
  <si>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</si>
  <si>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</si>
  <si>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</si>
  <si>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</si>
  <si>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</si>
  <si>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</si>
  <si>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</si>
  <si>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</si>
  <si>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</si>
  <si>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</si>
  <si>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</si>
  <si>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</si>
  <si>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</si>
  <si>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</si>
  <si>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</si>
  <si>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</si>
  <si>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</si>
  <si>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</si>
  <si>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</si>
  <si>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</si>
  <si>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</si>
  <si>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</si>
  <si>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</si>
  <si>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</si>
  <si>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</si>
  <si>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</si>
  <si>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</si>
  <si>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</si>
  <si>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</si>
  <si>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</si>
  <si>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</si>
  <si>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</si>
  <si>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</si>
  <si>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</si>
  <si>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</si>
  <si>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</si>
  <si>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</si>
  <si>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</si>
  <si>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</si>
  <si>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%,V9260026</t>
  </si>
  <si>
    <t>9260026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</si>
  <si>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</si>
  <si>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</si>
  <si>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</si>
  <si>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</si>
  <si>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</si>
  <si>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</si>
  <si>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</si>
  <si>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</si>
  <si>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</si>
  <si>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</si>
  <si>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</si>
  <si>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</si>
  <si>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</si>
  <si>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</si>
  <si>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</si>
  <si>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</si>
  <si>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</si>
  <si>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</si>
  <si>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</si>
  <si>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</si>
  <si>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</si>
  <si>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</si>
  <si>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</si>
  <si>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</si>
  <si>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</si>
  <si>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</si>
  <si>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</si>
  <si>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</si>
  <si>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</si>
  <si>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</si>
  <si>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</si>
  <si>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</si>
  <si>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%,V9301005</t>
  </si>
  <si>
    <t>9301005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</si>
  <si>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</si>
  <si>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</si>
  <si>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</si>
  <si>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</si>
  <si>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</si>
  <si>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</si>
  <si>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</si>
  <si>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</si>
  <si>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</si>
  <si>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</si>
  <si>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</si>
  <si>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</si>
  <si>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</si>
  <si>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</si>
  <si>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</si>
  <si>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</si>
  <si>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</si>
  <si>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</si>
  <si>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</si>
  <si>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</si>
  <si>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</si>
  <si>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</si>
  <si>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</si>
  <si>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</si>
  <si>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</si>
  <si>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</si>
  <si>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</si>
  <si>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</si>
  <si>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</si>
  <si>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</si>
  <si>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</si>
  <si>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</si>
  <si>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</si>
  <si>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</si>
  <si>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</si>
  <si>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</si>
  <si>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</si>
  <si>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</si>
  <si>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</si>
  <si>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</si>
  <si>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</si>
  <si>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</si>
  <si>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</si>
  <si>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</si>
  <si>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</si>
  <si>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</si>
  <si>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</si>
  <si>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</si>
  <si>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</si>
  <si>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</si>
  <si>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</si>
  <si>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</si>
  <si>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</si>
  <si>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</si>
  <si>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</si>
  <si>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</si>
  <si>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</si>
  <si>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</si>
  <si>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</si>
  <si>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</si>
  <si>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</si>
  <si>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</si>
  <si>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</si>
  <si>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</si>
  <si>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</si>
  <si>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</si>
  <si>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</si>
  <si>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</si>
  <si>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</si>
  <si>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</si>
  <si>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</si>
  <si>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</si>
  <si>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</si>
  <si>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</si>
  <si>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</si>
  <si>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</si>
  <si>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</si>
  <si>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</si>
  <si>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</si>
  <si>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</si>
  <si>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</si>
  <si>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</si>
  <si>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</si>
  <si>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</si>
  <si>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</si>
  <si>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</si>
  <si>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</si>
  <si>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</si>
  <si>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</si>
  <si>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</si>
  <si>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</si>
  <si>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</si>
  <si>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</si>
  <si>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</si>
  <si>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</si>
  <si>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</si>
  <si>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</si>
  <si>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</si>
  <si>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</si>
  <si>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</si>
  <si>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</si>
  <si>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</si>
  <si>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</si>
  <si>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</si>
  <si>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</si>
  <si>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</si>
  <si>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</si>
  <si>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</si>
  <si>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</si>
  <si>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</si>
  <si>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%,V408100503</t>
  </si>
  <si>
    <t>408100503</t>
  </si>
  <si>
    <t>%,V408100504</t>
  </si>
  <si>
    <t>408100504</t>
  </si>
  <si>
    <t>%,V408100505</t>
  </si>
  <si>
    <t>408100505</t>
  </si>
  <si>
    <t>%,V408100506</t>
  </si>
  <si>
    <t>408100506</t>
  </si>
  <si>
    <t>%,V408100605</t>
  </si>
  <si>
    <t>408100605</t>
  </si>
  <si>
    <t>%,V408100606</t>
  </si>
  <si>
    <t>408100606</t>
  </si>
  <si>
    <t>%,V408100607</t>
  </si>
  <si>
    <t>408100607</t>
  </si>
  <si>
    <t>%,V4081007</t>
  </si>
  <si>
    <t>4081007</t>
  </si>
  <si>
    <t>%,V408100804</t>
  </si>
  <si>
    <t>408100804</t>
  </si>
  <si>
    <t>%,V408100805</t>
  </si>
  <si>
    <t>408100805</t>
  </si>
  <si>
    <t>%,V408100806</t>
  </si>
  <si>
    <t>408100806</t>
  </si>
  <si>
    <t>%,V408100807</t>
  </si>
  <si>
    <t>408100807</t>
  </si>
  <si>
    <t>%,V408101406</t>
  </si>
  <si>
    <t>408101406</t>
  </si>
  <si>
    <t>%,V408101407</t>
  </si>
  <si>
    <t>408101407</t>
  </si>
  <si>
    <t>%,V408101705</t>
  </si>
  <si>
    <t>408101705</t>
  </si>
  <si>
    <t>%,V408101706</t>
  </si>
  <si>
    <t>408101706</t>
  </si>
  <si>
    <t>%,V408101707</t>
  </si>
  <si>
    <t>408101707</t>
  </si>
  <si>
    <t>%,V408101805</t>
  </si>
  <si>
    <t>408101805</t>
  </si>
  <si>
    <t>%,V408101806</t>
  </si>
  <si>
    <t>408101806</t>
  </si>
  <si>
    <t>%,V408101900</t>
  </si>
  <si>
    <t>408101900</t>
  </si>
  <si>
    <t>%,V408101905</t>
  </si>
  <si>
    <t>408101905</t>
  </si>
  <si>
    <t>%,V408101906</t>
  </si>
  <si>
    <t>408101906</t>
  </si>
  <si>
    <t>%,V408101907</t>
  </si>
  <si>
    <t>408101907</t>
  </si>
  <si>
    <t>%,V408102207</t>
  </si>
  <si>
    <t>408102207</t>
  </si>
  <si>
    <t>%,V408102904</t>
  </si>
  <si>
    <t>408102904</t>
  </si>
  <si>
    <t>%,V408102905</t>
  </si>
  <si>
    <t>408102905</t>
  </si>
  <si>
    <t>%,V408102906</t>
  </si>
  <si>
    <t>408102906</t>
  </si>
  <si>
    <t>%,V408102907</t>
  </si>
  <si>
    <t>408102907</t>
  </si>
  <si>
    <t>%,V4081033</t>
  </si>
  <si>
    <t>4081033</t>
  </si>
  <si>
    <t>%,V4081034</t>
  </si>
  <si>
    <t>4081034</t>
  </si>
  <si>
    <t>%,V4081035</t>
  </si>
  <si>
    <t>4081035</t>
  </si>
  <si>
    <t>%,V408103604</t>
  </si>
  <si>
    <t>408103604</t>
  </si>
  <si>
    <t>%,V408103605</t>
  </si>
  <si>
    <t>408103605</t>
  </si>
  <si>
    <t>%,V408103606</t>
  </si>
  <si>
    <t>408103606</t>
  </si>
  <si>
    <t>%,V408103607</t>
  </si>
  <si>
    <t>408103607</t>
  </si>
  <si>
    <t>%,V409100200</t>
  </si>
  <si>
    <t>409100200</t>
  </si>
  <si>
    <t>%,V409100204</t>
  </si>
  <si>
    <t>409100204</t>
  </si>
  <si>
    <t>%,V409100205</t>
  </si>
  <si>
    <t>409100205</t>
  </si>
  <si>
    <t>%,V409100206</t>
  </si>
  <si>
    <t>409100206</t>
  </si>
  <si>
    <t>%,V409100207</t>
  </si>
  <si>
    <t>409100207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</si>
  <si>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</si>
  <si>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</si>
  <si>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</si>
  <si>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</si>
  <si>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</si>
  <si>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</si>
  <si>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</si>
  <si>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</si>
  <si>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%,V4160004</t>
  </si>
  <si>
    <t>4160004</t>
  </si>
  <si>
    <t>%,V4180001</t>
  </si>
  <si>
    <t>4180001</t>
  </si>
  <si>
    <t>%,V4180005</t>
  </si>
  <si>
    <t>4180005</t>
  </si>
  <si>
    <t>%,V4190001</t>
  </si>
  <si>
    <t>4190001</t>
  </si>
  <si>
    <t>%,V4190002</t>
  </si>
  <si>
    <t>4190002</t>
  </si>
  <si>
    <t>%,V4190005</t>
  </si>
  <si>
    <t>4190005</t>
  </si>
  <si>
    <t>%,V4191000</t>
  </si>
  <si>
    <t>4191000</t>
  </si>
  <si>
    <t>%,V4210001</t>
  </si>
  <si>
    <t>4210001</t>
  </si>
  <si>
    <t>%,V4210002</t>
  </si>
  <si>
    <t>4210002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</si>
  <si>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</si>
  <si>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</si>
  <si>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</si>
  <si>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</si>
  <si>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</si>
  <si>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</si>
  <si>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</si>
  <si>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</si>
  <si>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</si>
  <si>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</si>
  <si>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</si>
  <si>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</si>
  <si>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</si>
  <si>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</si>
  <si>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</si>
  <si>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</si>
  <si>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</si>
  <si>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</si>
  <si>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</si>
  <si>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</si>
  <si>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</si>
  <si>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</si>
  <si>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</si>
  <si>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</si>
  <si>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</si>
  <si>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</si>
  <si>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</si>
  <si>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</si>
  <si>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</si>
  <si>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</si>
  <si>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</si>
  <si>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</si>
  <si>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</si>
  <si>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</si>
  <si>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</si>
  <si>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</si>
  <si>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</si>
  <si>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</si>
  <si>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</si>
  <si>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</si>
  <si>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</si>
  <si>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</si>
  <si>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</si>
  <si>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</si>
  <si>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</si>
  <si>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</si>
  <si>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</si>
  <si>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</si>
  <si>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%,V4211000</t>
  </si>
  <si>
    <t>4211000</t>
  </si>
  <si>
    <t>%,V408201405</t>
  </si>
  <si>
    <t>408201405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</si>
  <si>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</si>
  <si>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</si>
  <si>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</si>
  <si>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</si>
  <si>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</si>
  <si>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</si>
  <si>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</si>
  <si>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</si>
  <si>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</si>
  <si>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</si>
  <si>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</si>
  <si>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</si>
  <si>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</si>
  <si>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</si>
  <si>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</si>
  <si>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</si>
  <si>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%,V4265011</t>
  </si>
  <si>
    <t>4265011</t>
  </si>
  <si>
    <t>%,V4092001</t>
  </si>
  <si>
    <t>4092001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</si>
  <si>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</si>
  <si>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</si>
  <si>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</si>
  <si>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</si>
  <si>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</si>
  <si>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</si>
  <si>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</si>
  <si>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</si>
  <si>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%,V4270103</t>
  </si>
  <si>
    <t>4270103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</si>
  <si>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</si>
  <si>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</si>
  <si>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</si>
  <si>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</si>
  <si>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</si>
  <si>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</si>
  <si>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</si>
  <si>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</si>
  <si>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</si>
  <si>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</si>
  <si>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</si>
  <si>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</si>
  <si>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</si>
  <si>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</si>
  <si>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</si>
  <si>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</si>
  <si>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</si>
  <si>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</si>
  <si>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%,V4093001</t>
  </si>
  <si>
    <t>4093001</t>
  </si>
  <si>
    <t>%,V4340000</t>
  </si>
  <si>
    <t>4340000</t>
  </si>
  <si>
    <t>SALES TO AFFILIATES</t>
  </si>
  <si>
    <t>GROSS OPERATING REVENUES</t>
  </si>
  <si>
    <t>PROVISION FOR RATE REFUND</t>
  </si>
  <si>
    <t>FUEL</t>
  </si>
  <si>
    <t>Purch Pwr-NonTrading-Nonassoc</t>
  </si>
  <si>
    <t>Gas-Conversion-Mone Plant</t>
  </si>
  <si>
    <t>PJM Normal Purchases (non-ECR)</t>
  </si>
  <si>
    <t>PJM Emer.Energy Purch.</t>
  </si>
  <si>
    <t>Buckeye Excess Energy-OSS</t>
  </si>
  <si>
    <t>PJM Inadvertent Mtr Res-OSS</t>
  </si>
  <si>
    <t>PJM Inadvertent Mtr Res-LSE</t>
  </si>
  <si>
    <t>PJM Ancillary Serv.-Sync</t>
  </si>
  <si>
    <t>PJM OATT Ancill.-Reactive</t>
  </si>
  <si>
    <t>PJM OATT Ancill. - Black</t>
  </si>
  <si>
    <t>Realiz. Sharing-555 Optim.</t>
  </si>
  <si>
    <t>Realiz. Sharing-PJM OSS PP</t>
  </si>
  <si>
    <t>Buckeye Excess Energy-LSE</t>
  </si>
  <si>
    <t>PJM Ancill. Regulation Purch.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</si>
  <si>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</si>
  <si>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</si>
  <si>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</si>
  <si>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</si>
  <si>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</si>
  <si>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</si>
  <si>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Spinning Reserve-Charge</t>
  </si>
  <si>
    <t>PJM Spinning Reserve-Credit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</si>
  <si>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</si>
  <si>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</si>
  <si>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</si>
  <si>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</si>
  <si>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</si>
  <si>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</si>
  <si>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</si>
  <si>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</si>
  <si>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</si>
  <si>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</si>
  <si>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</si>
  <si>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</si>
  <si>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</si>
  <si>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</si>
  <si>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</si>
  <si>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</si>
  <si>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</si>
  <si>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</si>
  <si>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</si>
  <si>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Misc Stm Pwr Exp Environmental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</si>
  <si>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</si>
  <si>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</si>
  <si>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</si>
  <si>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</si>
  <si>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</si>
  <si>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PJM Admin.Services-OSS</t>
  </si>
  <si>
    <t>PJM Admin.Services-LSE</t>
  </si>
  <si>
    <t>Realiz. Sharing-PJM OSS Admin</t>
  </si>
  <si>
    <t>Other Expenses</t>
  </si>
  <si>
    <t>Other Pwr Exp-RECs</t>
  </si>
  <si>
    <t>Load Dispatching</t>
  </si>
  <si>
    <t>Load Dispatch - Reliability</t>
  </si>
  <si>
    <t>Load Dispatch-Mntr&amp;Op TransSys</t>
  </si>
  <si>
    <t>PJM Admin-SSC&amp;DS-OSS</t>
  </si>
  <si>
    <t>PJM Admin-SSC&amp;DS-Internal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</si>
  <si>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</si>
  <si>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</si>
  <si>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</si>
  <si>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</si>
  <si>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</si>
  <si>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</si>
  <si>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</si>
  <si>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AEP Trans Equalization Agmt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</si>
  <si>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</si>
  <si>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</si>
  <si>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</si>
  <si>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</si>
  <si>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</si>
  <si>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</si>
  <si>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</si>
  <si>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</si>
  <si>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</si>
  <si>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</si>
  <si>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</si>
  <si>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</si>
  <si>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</si>
  <si>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</si>
  <si>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</si>
  <si>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</si>
  <si>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</si>
  <si>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</si>
  <si>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</si>
  <si>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</si>
  <si>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</si>
  <si>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</si>
  <si>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</si>
  <si>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</si>
  <si>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</si>
  <si>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</si>
  <si>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</si>
  <si>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</si>
  <si>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</si>
  <si>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</si>
  <si>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</si>
  <si>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</si>
  <si>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</si>
  <si>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</si>
  <si>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Supervision - Comm &amp; Ind</t>
  </si>
  <si>
    <t>Demo &amp; Selling Exp - Res</t>
  </si>
  <si>
    <t>Demo &amp; Selling Exp - Area Dev</t>
  </si>
  <si>
    <t>Advertising Expenses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</si>
  <si>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</si>
  <si>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</si>
  <si>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</si>
  <si>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</si>
  <si>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</si>
  <si>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</si>
  <si>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Administrative Exp Trnsf - Cr</t>
  </si>
  <si>
    <t>Admin Exp Trnsf to Cnstrction</t>
  </si>
  <si>
    <t>Admin Exp Trnsf Non-Utlty Acct</t>
  </si>
  <si>
    <t>Admin Exp Trnsf to ABD</t>
  </si>
  <si>
    <t>SSA Expense Transfers BL</t>
  </si>
  <si>
    <t>SLA Expense Transfers TC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</si>
  <si>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</si>
  <si>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</si>
  <si>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</si>
  <si>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</si>
  <si>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</si>
  <si>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</si>
  <si>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</si>
  <si>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</si>
  <si>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</si>
  <si>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</si>
  <si>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</si>
  <si>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</si>
  <si>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</si>
  <si>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</si>
  <si>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</si>
  <si>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</si>
  <si>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</si>
  <si>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</si>
  <si>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</si>
  <si>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</si>
  <si>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</si>
  <si>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</si>
  <si>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</si>
  <si>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</si>
  <si>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</si>
  <si>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Administration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</si>
  <si>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</si>
  <si>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</si>
  <si>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</si>
  <si>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</si>
  <si>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</si>
  <si>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</si>
  <si>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</si>
  <si>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</si>
  <si>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</si>
  <si>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</si>
  <si>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</si>
  <si>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</si>
  <si>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</si>
  <si>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</si>
  <si>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</si>
  <si>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</si>
  <si>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Radio &amp;TV Advertising Prod Exp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</si>
  <si>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</si>
  <si>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</si>
  <si>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</si>
  <si>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</si>
  <si>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</si>
  <si>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</si>
  <si>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</si>
  <si>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</si>
  <si>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</si>
  <si>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</si>
  <si>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</si>
  <si>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</si>
  <si>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</si>
  <si>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</si>
  <si>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</si>
  <si>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</si>
  <si>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</si>
  <si>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</si>
  <si>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</si>
  <si>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</si>
  <si>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</si>
  <si>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</si>
  <si>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</si>
  <si>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</si>
  <si>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</si>
  <si>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</si>
  <si>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</si>
  <si>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</si>
  <si>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</si>
  <si>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</si>
  <si>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</si>
  <si>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</si>
  <si>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</si>
  <si>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</si>
  <si>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</si>
  <si>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</si>
  <si>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</si>
  <si>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</si>
  <si>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</si>
  <si>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</si>
  <si>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</si>
  <si>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</si>
  <si>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</si>
  <si>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</si>
  <si>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</si>
  <si>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</si>
  <si>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</si>
  <si>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</si>
  <si>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</si>
  <si>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</si>
  <si>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</si>
  <si>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</si>
  <si>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</si>
  <si>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</si>
  <si>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</si>
  <si>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</si>
  <si>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</si>
  <si>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</si>
  <si>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</si>
  <si>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</si>
  <si>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</si>
  <si>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</si>
  <si>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</si>
  <si>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</si>
  <si>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</si>
  <si>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</si>
  <si>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</si>
  <si>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</si>
  <si>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</si>
  <si>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</si>
  <si>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</si>
  <si>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Water Heater - Other Expenses</t>
  </si>
  <si>
    <t>Non-Operatng Rental Income</t>
  </si>
  <si>
    <t>Non-Opratng Rntal Inc-Depr</t>
  </si>
  <si>
    <t>Interest Inc - Assoc Non CBP</t>
  </si>
  <si>
    <t>Int &amp; Dividend Inc - Nonassoc</t>
  </si>
  <si>
    <t>Interest Income - Assoc CBP</t>
  </si>
  <si>
    <t>Allw Oth Fnds Usd Drng Cnstr</t>
  </si>
  <si>
    <t>Misc Non-Operating Inc-Assoc</t>
  </si>
  <si>
    <t>Misc Non-Op Inc-NonAsc-Rents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</si>
  <si>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</si>
  <si>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</si>
  <si>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</si>
  <si>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</si>
  <si>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</si>
  <si>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</si>
  <si>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</si>
  <si>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</si>
  <si>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</si>
  <si>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</si>
  <si>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</si>
  <si>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</si>
  <si>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</si>
  <si>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</si>
  <si>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</si>
  <si>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</si>
  <si>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</si>
  <si>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</si>
  <si>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</si>
  <si>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</si>
  <si>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</si>
  <si>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</si>
  <si>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</si>
  <si>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</si>
  <si>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Gain on Dspsition of Property</t>
  </si>
  <si>
    <t>OTHER INCOME</t>
  </si>
  <si>
    <t>Loss on Dspsition of Property</t>
  </si>
  <si>
    <t>Donations</t>
  </si>
  <si>
    <t>Penalties</t>
  </si>
  <si>
    <t>Civic &amp; Political Activities</t>
  </si>
  <si>
    <t>Other Deductions - Nonassoc</t>
  </si>
  <si>
    <t>Special Allowance Losses</t>
  </si>
  <si>
    <t>Social &amp; Service Club Dues</t>
  </si>
  <si>
    <t>Int Rate Hedge Unreal Losses</t>
  </si>
  <si>
    <t>OTHER INCOME DEDUCTIONS</t>
  </si>
  <si>
    <t>Inc Tax, Oth Inc&amp;Ded-Federal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</si>
  <si>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</si>
  <si>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</si>
  <si>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</si>
  <si>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</si>
  <si>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</si>
  <si>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 on LTD - Notes-Affiliated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</si>
  <si>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</si>
  <si>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</si>
  <si>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</si>
  <si>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</si>
  <si>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</si>
  <si>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</si>
  <si>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</si>
  <si>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</si>
  <si>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</si>
  <si>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</si>
  <si>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</si>
  <si>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</si>
  <si>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</si>
  <si>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</si>
  <si>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</si>
  <si>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</si>
  <si>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</si>
  <si>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IT, Extraordinary - Federal</t>
  </si>
  <si>
    <t>Extraordinary Income</t>
  </si>
  <si>
    <t>PREF STK DIVIDEND REQUIREMENT</t>
  </si>
  <si>
    <t>GLR1100S</t>
  </si>
  <si>
    <t>2007-06-30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</si>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</sst>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" fontId="9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3" fontId="10" fillId="2" borderId="0" xfId="0" applyNumberFormat="1" applyFont="1" applyFill="1" applyAlignment="1" quotePrefix="1">
      <alignment/>
    </xf>
    <xf numFmtId="40" fontId="5" fillId="0" borderId="1" xfId="0" applyNumberFormat="1" applyFont="1" applyBorder="1" applyAlignment="1" quotePrefix="1">
      <alignment horizontal="center"/>
    </xf>
    <xf numFmtId="40" fontId="1" fillId="0" borderId="1" xfId="0" applyNumberFormat="1" applyFont="1" applyBorder="1" applyAlignment="1">
      <alignment/>
    </xf>
    <xf numFmtId="4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 horizontal="right"/>
    </xf>
    <xf numFmtId="8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/>
    </xf>
    <xf numFmtId="40" fontId="1" fillId="0" borderId="1" xfId="0" applyNumberFormat="1" applyFont="1" applyFill="1" applyBorder="1" applyAlignment="1">
      <alignment horizontal="right"/>
    </xf>
    <xf numFmtId="40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71" fontId="1" fillId="0" borderId="1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2" borderId="0" xfId="0" applyNumberFormat="1" applyFont="1" applyFill="1" applyBorder="1" applyAlignment="1">
      <alignment horizontal="left"/>
    </xf>
    <xf numFmtId="38" fontId="0" fillId="2" borderId="0" xfId="0" applyNumberFormat="1" applyFill="1" applyAlignment="1">
      <alignment/>
    </xf>
    <xf numFmtId="38" fontId="0" fillId="2" borderId="0" xfId="0" applyNumberFormat="1" applyFont="1" applyFill="1" applyAlignment="1" applyProtection="1">
      <alignment horizontal="centerContinuous"/>
      <protection hidden="1"/>
    </xf>
    <xf numFmtId="38" fontId="1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2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40" fontId="1" fillId="2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" xfId="0" applyNumberFormat="1" applyFont="1" applyBorder="1" applyAlignment="1" quotePrefix="1">
      <alignment/>
    </xf>
    <xf numFmtId="3" fontId="0" fillId="2" borderId="0" xfId="0" applyNumberFormat="1" applyFont="1" applyFill="1" applyAlignment="1" applyProtection="1" quotePrefix="1">
      <alignment horizontal="centerContinuous"/>
      <protection hidden="1"/>
    </xf>
    <xf numFmtId="38" fontId="0" fillId="2" borderId="0" xfId="0" applyNumberFormat="1" applyFont="1" applyFill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0"/>
  <sheetViews>
    <sheetView tabSelected="1" zoomScale="68" zoomScaleNormal="68" workbookViewId="0" topLeftCell="A1">
      <pane xSplit="3" ySplit="7" topLeftCell="D443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45" sqref="C445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IF(AN510="error",AN511,AN510)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IF(AN510="error",AN511,AN510)</f>
        <v>KYP CORP CONSOLIDATED</v>
      </c>
      <c r="M2" s="6"/>
      <c r="N2" s="12"/>
      <c r="O2" s="10"/>
      <c r="P2" s="24"/>
      <c r="Q2" s="20"/>
      <c r="R2" s="20"/>
      <c r="S2" s="22"/>
      <c r="T2" s="79" t="str">
        <f>IF(AN510="error",AN511,AN510)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IF(AN510="error",AN511,AN510)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AO494*1</f>
        <v>39263</v>
      </c>
      <c r="C4" s="30"/>
      <c r="D4" s="7"/>
      <c r="E4" s="6"/>
      <c r="F4" s="6"/>
      <c r="G4" s="6"/>
      <c r="H4" s="10"/>
      <c r="I4" s="10"/>
      <c r="J4" s="10"/>
      <c r="K4" s="22"/>
      <c r="L4" s="19">
        <f>AO494*1</f>
        <v>39263</v>
      </c>
      <c r="M4" s="6"/>
      <c r="N4" s="12"/>
      <c r="O4" s="10"/>
      <c r="P4" s="24"/>
      <c r="Q4" s="20"/>
      <c r="R4" s="20"/>
      <c r="S4" s="22"/>
      <c r="T4" s="19">
        <f>AO494*1</f>
        <v>39263</v>
      </c>
      <c r="U4" s="30"/>
      <c r="V4" s="10"/>
      <c r="W4" s="10"/>
      <c r="X4" s="20"/>
      <c r="Y4" s="20"/>
      <c r="Z4" s="20"/>
      <c r="AA4" s="22"/>
      <c r="AB4" s="19">
        <f>AO494*1</f>
        <v>39263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1368</v>
      </c>
      <c r="C5" s="56">
        <f>IF(AO507&gt;0,"REPORT HAS "&amp;AO507&amp;"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07/11/07 11:33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07/11/07 11:33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07/11/07 11:33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07/11/07 11:33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TEXT($AO$494,"YYYY")</f>
        <v>2007</v>
      </c>
      <c r="F7" s="66"/>
      <c r="G7" s="78">
        <f>+E7-1</f>
        <v>2006</v>
      </c>
      <c r="H7" s="63"/>
      <c r="I7" s="63" t="s">
        <v>24</v>
      </c>
      <c r="J7" s="63"/>
      <c r="K7" s="68" t="s">
        <v>25</v>
      </c>
      <c r="L7" s="63"/>
      <c r="M7" s="67" t="str">
        <f>TEXT($AO$494,"YYYY")</f>
        <v>2007</v>
      </c>
      <c r="N7" s="66"/>
      <c r="O7" s="78">
        <f>+M7-1</f>
        <v>2006</v>
      </c>
      <c r="P7" s="63"/>
      <c r="Q7" s="63" t="s">
        <v>24</v>
      </c>
      <c r="R7" s="63"/>
      <c r="S7" s="68" t="s">
        <v>25</v>
      </c>
      <c r="T7" s="63"/>
      <c r="U7" s="67" t="str">
        <f>TEXT($AO$494,"YYYY")</f>
        <v>2007</v>
      </c>
      <c r="V7" s="63"/>
      <c r="W7" s="78">
        <f>+U7-1</f>
        <v>2006</v>
      </c>
      <c r="X7" s="63"/>
      <c r="Y7" s="63" t="s">
        <v>24</v>
      </c>
      <c r="Z7" s="63"/>
      <c r="AA7" s="68" t="s">
        <v>25</v>
      </c>
      <c r="AB7" s="63"/>
      <c r="AC7" s="67" t="str">
        <f>TEXT($AO$494,"YYYY")</f>
        <v>2007</v>
      </c>
      <c r="AD7" s="63"/>
      <c r="AE7" s="78">
        <f>+AC7-1</f>
        <v>2006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462063.06</v>
      </c>
      <c r="G10" s="5">
        <v>528102.81</v>
      </c>
      <c r="I10" s="9">
        <f aca="true" t="shared" si="0" ref="I10:I41">+E10-G10</f>
        <v>-66039.75000000006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-0.12505093468447942</v>
      </c>
      <c r="M10" s="9">
        <v>1113426.44</v>
      </c>
      <c r="O10" s="9">
        <v>1224951.04</v>
      </c>
      <c r="Q10" s="9">
        <f aca="true" t="shared" si="2" ref="Q10:Q41">+M10-O10</f>
        <v>-111524.6000000001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-0.09104412858819247</v>
      </c>
      <c r="U10" s="9">
        <v>1772024.51</v>
      </c>
      <c r="W10" s="9">
        <v>3367059.01</v>
      </c>
      <c r="Y10" s="9">
        <f aca="true" t="shared" si="4" ref="Y10:Y41">+U10-W10</f>
        <v>-1595034.4999999998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-0.4737174178601639</v>
      </c>
      <c r="AC10" s="9">
        <v>3022394.19</v>
      </c>
      <c r="AE10" s="9">
        <v>4241826.83</v>
      </c>
      <c r="AG10" s="9">
        <f aca="true" t="shared" si="6" ref="AG10:AG41">+AC10-AE10</f>
        <v>-1219432.6400000001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-0.2874781760008812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-94</v>
      </c>
      <c r="G11" s="5">
        <v>0</v>
      </c>
      <c r="I11" s="9">
        <f t="shared" si="0"/>
        <v>-94</v>
      </c>
      <c r="K11" s="21" t="str">
        <f t="shared" si="1"/>
        <v>N.M.</v>
      </c>
      <c r="M11" s="9">
        <v>-1194.92</v>
      </c>
      <c r="O11" s="9">
        <v>0</v>
      </c>
      <c r="Q11" s="9">
        <f t="shared" si="2"/>
        <v>-1194.92</v>
      </c>
      <c r="S11" s="21" t="str">
        <f t="shared" si="3"/>
        <v>N.M.</v>
      </c>
      <c r="U11" s="9">
        <v>-1194.92</v>
      </c>
      <c r="W11" s="9">
        <v>0</v>
      </c>
      <c r="Y11" s="9">
        <f t="shared" si="4"/>
        <v>-1194.92</v>
      </c>
      <c r="AA11" s="21" t="str">
        <f t="shared" si="5"/>
        <v>N.M.</v>
      </c>
      <c r="AC11" s="9">
        <v>-1194.92</v>
      </c>
      <c r="AE11" s="9">
        <v>0</v>
      </c>
      <c r="AG11" s="9">
        <f t="shared" si="6"/>
        <v>-1194.92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4624214.6</v>
      </c>
      <c r="G12" s="5">
        <v>7207874.03</v>
      </c>
      <c r="I12" s="9">
        <f t="shared" si="0"/>
        <v>-2583659.4300000006</v>
      </c>
      <c r="K12" s="21">
        <f t="shared" si="1"/>
        <v>-0.3584495815612916</v>
      </c>
      <c r="M12" s="9">
        <v>14072416.75</v>
      </c>
      <c r="O12" s="9">
        <v>18813927.78</v>
      </c>
      <c r="Q12" s="9">
        <f t="shared" si="2"/>
        <v>-4741511.030000001</v>
      </c>
      <c r="S12" s="21">
        <f t="shared" si="3"/>
        <v>-0.2520213261922068</v>
      </c>
      <c r="U12" s="9">
        <v>42159840.52</v>
      </c>
      <c r="W12" s="9">
        <v>49820143</v>
      </c>
      <c r="Y12" s="9">
        <f t="shared" si="4"/>
        <v>-7660302.479999997</v>
      </c>
      <c r="AA12" s="21">
        <f t="shared" si="5"/>
        <v>-0.1537591427627977</v>
      </c>
      <c r="AC12" s="9">
        <v>83562833.01</v>
      </c>
      <c r="AE12" s="9">
        <v>98010870.95</v>
      </c>
      <c r="AG12" s="9">
        <f t="shared" si="6"/>
        <v>-14448037.939999998</v>
      </c>
      <c r="AI12" s="21">
        <f t="shared" si="7"/>
        <v>-0.14741260637680312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3248935.6</v>
      </c>
      <c r="G13" s="5">
        <v>4583304.47</v>
      </c>
      <c r="I13" s="9">
        <f t="shared" si="0"/>
        <v>-1334368.8699999996</v>
      </c>
      <c r="K13" s="21">
        <f t="shared" si="1"/>
        <v>-0.291136859602958</v>
      </c>
      <c r="M13" s="9">
        <v>8868722.19</v>
      </c>
      <c r="O13" s="9">
        <v>11456973.38</v>
      </c>
      <c r="Q13" s="9">
        <f t="shared" si="2"/>
        <v>-2588251.1900000013</v>
      </c>
      <c r="S13" s="21">
        <f t="shared" si="3"/>
        <v>-0.22591055282699812</v>
      </c>
      <c r="U13" s="9">
        <v>20635593.38</v>
      </c>
      <c r="W13" s="9">
        <v>24868007.51</v>
      </c>
      <c r="Y13" s="9">
        <f t="shared" si="4"/>
        <v>-4232414.130000003</v>
      </c>
      <c r="AA13" s="21">
        <f t="shared" si="5"/>
        <v>-0.17019514443600078</v>
      </c>
      <c r="AC13" s="9">
        <v>44004521.519999996</v>
      </c>
      <c r="AE13" s="9">
        <v>52466451.82</v>
      </c>
      <c r="AG13" s="9">
        <f t="shared" si="6"/>
        <v>-8461930.300000004</v>
      </c>
      <c r="AI13" s="21">
        <f t="shared" si="7"/>
        <v>-0.1612826864875652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3390562.04</v>
      </c>
      <c r="G14" s="5">
        <v>0</v>
      </c>
      <c r="I14" s="9">
        <f t="shared" si="0"/>
        <v>3390562.04</v>
      </c>
      <c r="K14" s="21" t="str">
        <f t="shared" si="1"/>
        <v>N.M.</v>
      </c>
      <c r="M14" s="9">
        <v>8666950.61</v>
      </c>
      <c r="O14" s="9">
        <v>0</v>
      </c>
      <c r="Q14" s="9">
        <f t="shared" si="2"/>
        <v>8666950.61</v>
      </c>
      <c r="S14" s="21" t="str">
        <f t="shared" si="3"/>
        <v>N.M.</v>
      </c>
      <c r="U14" s="9">
        <v>24366066.62</v>
      </c>
      <c r="W14" s="9">
        <v>0</v>
      </c>
      <c r="Y14" s="9">
        <f t="shared" si="4"/>
        <v>24366066.62</v>
      </c>
      <c r="AA14" s="21" t="str">
        <f t="shared" si="5"/>
        <v>N.M.</v>
      </c>
      <c r="AC14" s="9">
        <v>41453002.84</v>
      </c>
      <c r="AE14" s="9">
        <v>0</v>
      </c>
      <c r="AG14" s="9">
        <f t="shared" si="6"/>
        <v>41453002.84</v>
      </c>
      <c r="AI14" s="21" t="str">
        <f t="shared" si="7"/>
        <v>N.M.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4419074.99</v>
      </c>
      <c r="G15" s="5">
        <v>6455568.15</v>
      </c>
      <c r="I15" s="9">
        <f t="shared" si="0"/>
        <v>-2036493.1600000001</v>
      </c>
      <c r="K15" s="21">
        <f t="shared" si="1"/>
        <v>-0.3154630410028279</v>
      </c>
      <c r="M15" s="9">
        <v>13461342.43</v>
      </c>
      <c r="O15" s="9">
        <v>17550357.53</v>
      </c>
      <c r="Q15" s="9">
        <f t="shared" si="2"/>
        <v>-4089015.1000000015</v>
      </c>
      <c r="S15" s="21">
        <f t="shared" si="3"/>
        <v>-0.23298756694901368</v>
      </c>
      <c r="U15" s="9">
        <v>27184580.47</v>
      </c>
      <c r="W15" s="9">
        <v>33289006.07</v>
      </c>
      <c r="Y15" s="9">
        <f t="shared" si="4"/>
        <v>-6104425.6000000015</v>
      </c>
      <c r="AA15" s="21">
        <f t="shared" si="5"/>
        <v>-0.18337662551905687</v>
      </c>
      <c r="AC15" s="9">
        <v>56867684.17</v>
      </c>
      <c r="AE15" s="9">
        <v>67092148.34</v>
      </c>
      <c r="AG15" s="9">
        <f t="shared" si="6"/>
        <v>-10224464.170000002</v>
      </c>
      <c r="AI15" s="21">
        <f t="shared" si="7"/>
        <v>-0.15239434752015873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3699702.86</v>
      </c>
      <c r="G16" s="5">
        <v>7920651.21</v>
      </c>
      <c r="I16" s="9">
        <f t="shared" si="0"/>
        <v>-4220948.35</v>
      </c>
      <c r="K16" s="21">
        <f t="shared" si="1"/>
        <v>-0.5329042067489296</v>
      </c>
      <c r="M16" s="9">
        <v>11559522.87</v>
      </c>
      <c r="O16" s="9">
        <v>22598079.86</v>
      </c>
      <c r="Q16" s="9">
        <f t="shared" si="2"/>
        <v>-11038556.99</v>
      </c>
      <c r="S16" s="21">
        <f t="shared" si="3"/>
        <v>-0.4884732268576026</v>
      </c>
      <c r="U16" s="9">
        <v>22991491.32</v>
      </c>
      <c r="W16" s="9">
        <v>42507671.19</v>
      </c>
      <c r="Y16" s="9">
        <f t="shared" si="4"/>
        <v>-19516179.869999997</v>
      </c>
      <c r="AA16" s="21">
        <f t="shared" si="5"/>
        <v>-0.4591213614777187</v>
      </c>
      <c r="AC16" s="9">
        <v>50449456.94</v>
      </c>
      <c r="AE16" s="9">
        <v>83889525.97</v>
      </c>
      <c r="AG16" s="9">
        <f t="shared" si="6"/>
        <v>-33440069.03</v>
      </c>
      <c r="AI16" s="21">
        <f t="shared" si="7"/>
        <v>-0.3986203121705397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2492830.45</v>
      </c>
      <c r="G17" s="5">
        <v>4809251.87</v>
      </c>
      <c r="I17" s="9">
        <f t="shared" si="0"/>
        <v>-2316421.42</v>
      </c>
      <c r="K17" s="21">
        <f t="shared" si="1"/>
        <v>-0.48165941036479754</v>
      </c>
      <c r="M17" s="9">
        <v>8540325.63</v>
      </c>
      <c r="O17" s="9">
        <v>14539418.58</v>
      </c>
      <c r="Q17" s="9">
        <f t="shared" si="2"/>
        <v>-5999092.949999999</v>
      </c>
      <c r="S17" s="21">
        <f t="shared" si="3"/>
        <v>-0.41260886169493577</v>
      </c>
      <c r="U17" s="9">
        <v>17818539.8</v>
      </c>
      <c r="W17" s="9">
        <v>28185577.25</v>
      </c>
      <c r="Y17" s="9">
        <f t="shared" si="4"/>
        <v>-10367037.45</v>
      </c>
      <c r="AA17" s="21">
        <f t="shared" si="5"/>
        <v>-0.36781355790752873</v>
      </c>
      <c r="AC17" s="9">
        <v>37814021.64</v>
      </c>
      <c r="AE17" s="9">
        <v>54267976.129999995</v>
      </c>
      <c r="AG17" s="9">
        <f t="shared" si="6"/>
        <v>-16453954.489999995</v>
      </c>
      <c r="AI17" s="21">
        <f t="shared" si="7"/>
        <v>-0.3031982333482315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675416.39</v>
      </c>
      <c r="G18" s="5">
        <v>848508.24</v>
      </c>
      <c r="I18" s="9">
        <f t="shared" si="0"/>
        <v>-173091.84999999998</v>
      </c>
      <c r="K18" s="21">
        <f t="shared" si="1"/>
        <v>-0.2039954850644703</v>
      </c>
      <c r="M18" s="9">
        <v>2321115.07</v>
      </c>
      <c r="O18" s="9">
        <v>2801313.49</v>
      </c>
      <c r="Q18" s="9">
        <f t="shared" si="2"/>
        <v>-480198.4200000004</v>
      </c>
      <c r="S18" s="21">
        <f t="shared" si="3"/>
        <v>-0.17141902243864907</v>
      </c>
      <c r="U18" s="9">
        <v>4921974.18</v>
      </c>
      <c r="W18" s="9">
        <v>5721193.54</v>
      </c>
      <c r="Y18" s="9">
        <f t="shared" si="4"/>
        <v>-799219.3600000003</v>
      </c>
      <c r="AA18" s="21">
        <f t="shared" si="5"/>
        <v>-0.1396945155608213</v>
      </c>
      <c r="AC18" s="9">
        <v>10034884.66</v>
      </c>
      <c r="AE18" s="9">
        <v>11619828.77</v>
      </c>
      <c r="AG18" s="9">
        <f t="shared" si="6"/>
        <v>-1584944.1099999994</v>
      </c>
      <c r="AI18" s="21">
        <f t="shared" si="7"/>
        <v>-0.13639995402445154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691658.5</v>
      </c>
      <c r="G19" s="5">
        <v>1070897.93</v>
      </c>
      <c r="I19" s="9">
        <f t="shared" si="0"/>
        <v>-379239.42999999993</v>
      </c>
      <c r="K19" s="21">
        <f t="shared" si="1"/>
        <v>-0.35413219073081964</v>
      </c>
      <c r="M19" s="9">
        <v>2189777.59</v>
      </c>
      <c r="O19" s="9">
        <v>2882404.17</v>
      </c>
      <c r="Q19" s="9">
        <f t="shared" si="2"/>
        <v>-692626.5800000001</v>
      </c>
      <c r="S19" s="21">
        <f t="shared" si="3"/>
        <v>-0.24029474672873516</v>
      </c>
      <c r="U19" s="9">
        <v>4335108.97</v>
      </c>
      <c r="W19" s="9">
        <v>5318101.95</v>
      </c>
      <c r="Y19" s="9">
        <f t="shared" si="4"/>
        <v>-982992.9800000004</v>
      </c>
      <c r="AA19" s="21">
        <f t="shared" si="5"/>
        <v>-0.18483906274117223</v>
      </c>
      <c r="AC19" s="9">
        <v>9055365.3</v>
      </c>
      <c r="AE19" s="9">
        <v>10653214.17</v>
      </c>
      <c r="AG19" s="9">
        <f t="shared" si="6"/>
        <v>-1597848.8699999992</v>
      </c>
      <c r="AI19" s="21">
        <f t="shared" si="7"/>
        <v>-0.1499874915215376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2488274.71</v>
      </c>
      <c r="G20" s="5">
        <v>0</v>
      </c>
      <c r="I20" s="9">
        <f t="shared" si="0"/>
        <v>2488274.71</v>
      </c>
      <c r="K20" s="21" t="str">
        <f t="shared" si="1"/>
        <v>N.M.</v>
      </c>
      <c r="M20" s="9">
        <v>6798378.68</v>
      </c>
      <c r="O20" s="9">
        <v>0</v>
      </c>
      <c r="Q20" s="9">
        <f t="shared" si="2"/>
        <v>6798378.68</v>
      </c>
      <c r="S20" s="21" t="str">
        <f t="shared" si="3"/>
        <v>N.M.</v>
      </c>
      <c r="U20" s="9">
        <v>13613303.25</v>
      </c>
      <c r="W20" s="9">
        <v>0</v>
      </c>
      <c r="Y20" s="9">
        <f t="shared" si="4"/>
        <v>13613303.25</v>
      </c>
      <c r="AA20" s="21" t="str">
        <f t="shared" si="5"/>
        <v>N.M.</v>
      </c>
      <c r="AC20" s="9">
        <v>23427355.65</v>
      </c>
      <c r="AE20" s="9">
        <v>0</v>
      </c>
      <c r="AG20" s="9">
        <f t="shared" si="6"/>
        <v>23427355.65</v>
      </c>
      <c r="AI20" s="21" t="str">
        <f t="shared" si="7"/>
        <v>N.M.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5226295.23</v>
      </c>
      <c r="G21" s="5">
        <v>0</v>
      </c>
      <c r="I21" s="9">
        <f t="shared" si="0"/>
        <v>5226295.23</v>
      </c>
      <c r="K21" s="21" t="str">
        <f t="shared" si="1"/>
        <v>N.M.</v>
      </c>
      <c r="M21" s="9">
        <v>15673218.57</v>
      </c>
      <c r="O21" s="9">
        <v>0</v>
      </c>
      <c r="Q21" s="9">
        <f t="shared" si="2"/>
        <v>15673218.57</v>
      </c>
      <c r="S21" s="21" t="str">
        <f t="shared" si="3"/>
        <v>N.M.</v>
      </c>
      <c r="U21" s="9">
        <v>30740776.96</v>
      </c>
      <c r="W21" s="9">
        <v>0</v>
      </c>
      <c r="Y21" s="9">
        <f t="shared" si="4"/>
        <v>30740776.96</v>
      </c>
      <c r="AA21" s="21" t="str">
        <f t="shared" si="5"/>
        <v>N.M.</v>
      </c>
      <c r="AC21" s="9">
        <v>53221188.019999996</v>
      </c>
      <c r="AE21" s="9">
        <v>0</v>
      </c>
      <c r="AG21" s="9">
        <f t="shared" si="6"/>
        <v>53221188.019999996</v>
      </c>
      <c r="AI21" s="21" t="str">
        <f t="shared" si="7"/>
        <v>N.M.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76212.01</v>
      </c>
      <c r="G22" s="5">
        <v>96371.9</v>
      </c>
      <c r="I22" s="9">
        <f t="shared" si="0"/>
        <v>-20159.89</v>
      </c>
      <c r="K22" s="21">
        <f t="shared" si="1"/>
        <v>-0.20918846676261443</v>
      </c>
      <c r="M22" s="9">
        <v>248126.72</v>
      </c>
      <c r="O22" s="9">
        <v>283157.56</v>
      </c>
      <c r="Q22" s="9">
        <f t="shared" si="2"/>
        <v>-35030.84</v>
      </c>
      <c r="S22" s="21">
        <f t="shared" si="3"/>
        <v>-0.12371500870398797</v>
      </c>
      <c r="U22" s="9">
        <v>484392.19</v>
      </c>
      <c r="W22" s="9">
        <v>528964.06</v>
      </c>
      <c r="Y22" s="9">
        <f t="shared" si="4"/>
        <v>-44571.87000000005</v>
      </c>
      <c r="AA22" s="21">
        <f t="shared" si="5"/>
        <v>-0.08426256785763488</v>
      </c>
      <c r="AC22" s="9">
        <v>984574.1</v>
      </c>
      <c r="AE22" s="9">
        <v>1023303.02</v>
      </c>
      <c r="AG22" s="9">
        <f t="shared" si="6"/>
        <v>-38728.92000000004</v>
      </c>
      <c r="AI22" s="21">
        <f t="shared" si="7"/>
        <v>-0.037846971271520376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11440.08</v>
      </c>
      <c r="G23" s="5">
        <v>0</v>
      </c>
      <c r="I23" s="9">
        <f t="shared" si="0"/>
        <v>11440.08</v>
      </c>
      <c r="K23" s="21" t="str">
        <f t="shared" si="1"/>
        <v>N.M.</v>
      </c>
      <c r="M23" s="9">
        <v>38894.04</v>
      </c>
      <c r="O23" s="9">
        <v>0</v>
      </c>
      <c r="Q23" s="9">
        <f t="shared" si="2"/>
        <v>38894.04</v>
      </c>
      <c r="S23" s="21" t="str">
        <f t="shared" si="3"/>
        <v>N.M.</v>
      </c>
      <c r="U23" s="9">
        <v>89682.45</v>
      </c>
      <c r="W23" s="9">
        <v>0</v>
      </c>
      <c r="Y23" s="9">
        <f t="shared" si="4"/>
        <v>89682.45</v>
      </c>
      <c r="AA23" s="21" t="str">
        <f t="shared" si="5"/>
        <v>N.M.</v>
      </c>
      <c r="AC23" s="9">
        <v>162216.8</v>
      </c>
      <c r="AE23" s="9">
        <v>0</v>
      </c>
      <c r="AG23" s="9">
        <f t="shared" si="6"/>
        <v>162216.8</v>
      </c>
      <c r="AI23" s="21" t="str">
        <f t="shared" si="7"/>
        <v>N.M.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3815029.51</v>
      </c>
      <c r="G24" s="5">
        <v>4148526.57</v>
      </c>
      <c r="I24" s="9">
        <f t="shared" si="0"/>
        <v>-333497.06000000006</v>
      </c>
      <c r="K24" s="21">
        <f t="shared" si="1"/>
        <v>-0.08038927903021724</v>
      </c>
      <c r="M24" s="9">
        <v>9376296.68</v>
      </c>
      <c r="O24" s="9">
        <v>8885935.69</v>
      </c>
      <c r="Q24" s="9">
        <f t="shared" si="2"/>
        <v>490360.9900000002</v>
      </c>
      <c r="S24" s="21">
        <f t="shared" si="3"/>
        <v>0.05518394540620407</v>
      </c>
      <c r="U24" s="9">
        <v>17472617.37</v>
      </c>
      <c r="W24" s="9">
        <v>18196149.9</v>
      </c>
      <c r="Y24" s="9">
        <f t="shared" si="4"/>
        <v>-723532.5299999975</v>
      </c>
      <c r="AA24" s="21">
        <f t="shared" si="5"/>
        <v>-0.03976294622633316</v>
      </c>
      <c r="AC24" s="9">
        <v>37736240.019999996</v>
      </c>
      <c r="AE24" s="9">
        <v>34302302.53</v>
      </c>
      <c r="AG24" s="9">
        <f t="shared" si="6"/>
        <v>3433937.4899999946</v>
      </c>
      <c r="AI24" s="21">
        <f t="shared" si="7"/>
        <v>0.1001080754563561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1497.8</v>
      </c>
      <c r="G25" s="5">
        <v>2172.83</v>
      </c>
      <c r="I25" s="9">
        <f t="shared" si="0"/>
        <v>-675.03</v>
      </c>
      <c r="K25" s="21">
        <f t="shared" si="1"/>
        <v>-0.3106685750841069</v>
      </c>
      <c r="M25" s="9">
        <v>4535.59</v>
      </c>
      <c r="O25" s="9">
        <v>6846.53</v>
      </c>
      <c r="Q25" s="9">
        <f t="shared" si="2"/>
        <v>-2310.9399999999996</v>
      </c>
      <c r="S25" s="21">
        <f t="shared" si="3"/>
        <v>-0.33753448827362176</v>
      </c>
      <c r="U25" s="9">
        <v>11665.38</v>
      </c>
      <c r="W25" s="9">
        <v>14202.72</v>
      </c>
      <c r="Y25" s="9">
        <f t="shared" si="4"/>
        <v>-2537.34</v>
      </c>
      <c r="AA25" s="21">
        <f t="shared" si="5"/>
        <v>-0.17865169488661328</v>
      </c>
      <c r="AC25" s="9">
        <v>26347.25</v>
      </c>
      <c r="AE25" s="9">
        <v>28219.97</v>
      </c>
      <c r="AG25" s="9">
        <f t="shared" si="6"/>
        <v>-1872.7200000000012</v>
      </c>
      <c r="AI25" s="21">
        <f t="shared" si="7"/>
        <v>-0.06636151633045681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40053.39</v>
      </c>
      <c r="G26" s="5">
        <v>67272.23</v>
      </c>
      <c r="I26" s="9">
        <f t="shared" si="0"/>
        <v>-27218.839999999997</v>
      </c>
      <c r="K26" s="21">
        <f t="shared" si="1"/>
        <v>-0.4046073691923101</v>
      </c>
      <c r="M26" s="9">
        <v>175612.6</v>
      </c>
      <c r="O26" s="9">
        <v>201451.31</v>
      </c>
      <c r="Q26" s="9">
        <f t="shared" si="2"/>
        <v>-25838.709999999992</v>
      </c>
      <c r="S26" s="21">
        <f t="shared" si="3"/>
        <v>-0.12826280454567404</v>
      </c>
      <c r="U26" s="9">
        <v>370372.4</v>
      </c>
      <c r="W26" s="9">
        <v>384072.63</v>
      </c>
      <c r="Y26" s="9">
        <f t="shared" si="4"/>
        <v>-13700.229999999981</v>
      </c>
      <c r="AA26" s="21">
        <f t="shared" si="5"/>
        <v>-0.03567093546863775</v>
      </c>
      <c r="AC26" s="9">
        <v>761843.05</v>
      </c>
      <c r="AE26" s="9">
        <v>522796.95</v>
      </c>
      <c r="AG26" s="9">
        <f t="shared" si="6"/>
        <v>239046.10000000003</v>
      </c>
      <c r="AI26" s="21">
        <f t="shared" si="7"/>
        <v>0.4572446338870187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9889442.5</v>
      </c>
      <c r="G27" s="5">
        <v>11329640.06</v>
      </c>
      <c r="I27" s="9">
        <f t="shared" si="0"/>
        <v>-1440197.5600000005</v>
      </c>
      <c r="K27" s="21">
        <f t="shared" si="1"/>
        <v>-0.12711768002981028</v>
      </c>
      <c r="M27" s="9">
        <v>28670838.53</v>
      </c>
      <c r="O27" s="9">
        <v>33563559.57</v>
      </c>
      <c r="Q27" s="9">
        <f t="shared" si="2"/>
        <v>-4892721.039999999</v>
      </c>
      <c r="S27" s="21">
        <f t="shared" si="3"/>
        <v>-0.14577479572140623</v>
      </c>
      <c r="U27" s="9">
        <v>61896382.11</v>
      </c>
      <c r="W27" s="9">
        <v>101053745.24</v>
      </c>
      <c r="Y27" s="9">
        <f t="shared" si="4"/>
        <v>-39157363.129999995</v>
      </c>
      <c r="AA27" s="21">
        <f t="shared" si="5"/>
        <v>-0.3874904689282152</v>
      </c>
      <c r="AC27" s="9">
        <v>136809623.24</v>
      </c>
      <c r="AE27" s="9">
        <v>270682357.51</v>
      </c>
      <c r="AG27" s="9">
        <f t="shared" si="6"/>
        <v>-133872734.26999998</v>
      </c>
      <c r="AI27" s="21">
        <f t="shared" si="7"/>
        <v>-0.49457502698547406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0</v>
      </c>
      <c r="G28" s="5">
        <v>-5161.38</v>
      </c>
      <c r="I28" s="9">
        <f t="shared" si="0"/>
        <v>5161.38</v>
      </c>
      <c r="K28" s="21" t="str">
        <f t="shared" si="1"/>
        <v>N.M.</v>
      </c>
      <c r="M28" s="9">
        <v>0</v>
      </c>
      <c r="O28" s="9">
        <v>-16829.73</v>
      </c>
      <c r="Q28" s="9">
        <f t="shared" si="2"/>
        <v>16829.73</v>
      </c>
      <c r="S28" s="21" t="str">
        <f t="shared" si="3"/>
        <v>N.M.</v>
      </c>
      <c r="U28" s="9">
        <v>0</v>
      </c>
      <c r="W28" s="9">
        <v>-170574.46</v>
      </c>
      <c r="Y28" s="9">
        <f t="shared" si="4"/>
        <v>170574.46</v>
      </c>
      <c r="AA28" s="21" t="str">
        <f t="shared" si="5"/>
        <v>N.M.</v>
      </c>
      <c r="AC28" s="9">
        <v>289579.81</v>
      </c>
      <c r="AE28" s="9">
        <v>835764.85</v>
      </c>
      <c r="AG28" s="9">
        <f t="shared" si="6"/>
        <v>-546185.04</v>
      </c>
      <c r="AI28" s="21">
        <f t="shared" si="7"/>
        <v>-0.6535152082550493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-9650017.4</v>
      </c>
      <c r="G29" s="5">
        <v>-11091879.79</v>
      </c>
      <c r="I29" s="9">
        <f t="shared" si="0"/>
        <v>1441862.3899999987</v>
      </c>
      <c r="K29" s="21">
        <f t="shared" si="1"/>
        <v>0.12999260876410912</v>
      </c>
      <c r="M29" s="9">
        <v>-27568220.66</v>
      </c>
      <c r="O29" s="9">
        <v>-32519064.35</v>
      </c>
      <c r="Q29" s="9">
        <f t="shared" si="2"/>
        <v>4950843.690000001</v>
      </c>
      <c r="S29" s="21">
        <f t="shared" si="3"/>
        <v>0.1522443461692034</v>
      </c>
      <c r="U29" s="9">
        <v>-59849079.03</v>
      </c>
      <c r="W29" s="9">
        <v>-94788886.35</v>
      </c>
      <c r="Y29" s="9">
        <f t="shared" si="4"/>
        <v>34939807.31999999</v>
      </c>
      <c r="AA29" s="21">
        <f t="shared" si="5"/>
        <v>0.3686065810604388</v>
      </c>
      <c r="AC29" s="9">
        <v>-132612801.22</v>
      </c>
      <c r="AE29" s="9">
        <v>-260830174.37</v>
      </c>
      <c r="AG29" s="9">
        <f t="shared" si="6"/>
        <v>128217373.15</v>
      </c>
      <c r="AI29" s="21">
        <f t="shared" si="7"/>
        <v>0.49157415724500325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0</v>
      </c>
      <c r="G30" s="5">
        <v>0</v>
      </c>
      <c r="I30" s="9">
        <f t="shared" si="0"/>
        <v>0</v>
      </c>
      <c r="K30" s="21">
        <f t="shared" si="1"/>
        <v>0</v>
      </c>
      <c r="M30" s="9">
        <v>0</v>
      </c>
      <c r="O30" s="9">
        <v>0</v>
      </c>
      <c r="Q30" s="9">
        <f t="shared" si="2"/>
        <v>0</v>
      </c>
      <c r="S30" s="21">
        <f t="shared" si="3"/>
        <v>0</v>
      </c>
      <c r="U30" s="9">
        <v>0</v>
      </c>
      <c r="W30" s="9">
        <v>-318390.08</v>
      </c>
      <c r="Y30" s="9">
        <f t="shared" si="4"/>
        <v>318390.08</v>
      </c>
      <c r="AA30" s="21" t="str">
        <f t="shared" si="5"/>
        <v>N.M.</v>
      </c>
      <c r="AC30" s="9">
        <v>0</v>
      </c>
      <c r="AE30" s="9">
        <v>-1036960.67</v>
      </c>
      <c r="AG30" s="9">
        <f t="shared" si="6"/>
        <v>1036960.67</v>
      </c>
      <c r="AI30" s="21" t="str">
        <f t="shared" si="7"/>
        <v>N.M.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-967.2</v>
      </c>
      <c r="I31" s="9">
        <f t="shared" si="0"/>
        <v>967.2</v>
      </c>
      <c r="K31" s="21" t="str">
        <f t="shared" si="1"/>
        <v>N.M.</v>
      </c>
      <c r="M31" s="9">
        <v>1288.97</v>
      </c>
      <c r="O31" s="9">
        <v>98784.88</v>
      </c>
      <c r="Q31" s="9">
        <f t="shared" si="2"/>
        <v>-97495.91</v>
      </c>
      <c r="S31" s="21">
        <f t="shared" si="3"/>
        <v>-0.9869517480812853</v>
      </c>
      <c r="U31" s="9">
        <v>1288.97</v>
      </c>
      <c r="W31" s="9">
        <v>-214343.98</v>
      </c>
      <c r="Y31" s="9">
        <f t="shared" si="4"/>
        <v>215632.95</v>
      </c>
      <c r="AA31" s="21">
        <f t="shared" si="5"/>
        <v>1.0060135582067666</v>
      </c>
      <c r="AC31" s="9">
        <v>1617.16</v>
      </c>
      <c r="AE31" s="9">
        <v>-5181308.98</v>
      </c>
      <c r="AG31" s="9">
        <f t="shared" si="6"/>
        <v>5182926.140000001</v>
      </c>
      <c r="AI31" s="21">
        <f t="shared" si="7"/>
        <v>1.0003121141793014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123010.9</v>
      </c>
      <c r="G32" s="5">
        <v>114735.41</v>
      </c>
      <c r="I32" s="9">
        <f t="shared" si="0"/>
        <v>8275.48999999999</v>
      </c>
      <c r="K32" s="21">
        <f t="shared" si="1"/>
        <v>0.07212673053593473</v>
      </c>
      <c r="M32" s="9">
        <v>431543.65</v>
      </c>
      <c r="O32" s="9">
        <v>385248.38</v>
      </c>
      <c r="Q32" s="9">
        <f t="shared" si="2"/>
        <v>46295.27000000002</v>
      </c>
      <c r="S32" s="21">
        <f t="shared" si="3"/>
        <v>0.12016992777490723</v>
      </c>
      <c r="U32" s="9">
        <v>1009292.12</v>
      </c>
      <c r="W32" s="9">
        <v>873181.68</v>
      </c>
      <c r="Y32" s="9">
        <f t="shared" si="4"/>
        <v>136110.43999999994</v>
      </c>
      <c r="AA32" s="21">
        <f t="shared" si="5"/>
        <v>0.15587871701568445</v>
      </c>
      <c r="AC32" s="9">
        <v>1880844.1</v>
      </c>
      <c r="AE32" s="9">
        <v>1837721.01</v>
      </c>
      <c r="AG32" s="9">
        <f t="shared" si="6"/>
        <v>43123.090000000084</v>
      </c>
      <c r="AI32" s="21">
        <f t="shared" si="7"/>
        <v>0.02346552592332831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2633965.64</v>
      </c>
      <c r="G33" s="5">
        <v>2672846.35</v>
      </c>
      <c r="I33" s="9">
        <f t="shared" si="0"/>
        <v>-38880.70999999996</v>
      </c>
      <c r="K33" s="21">
        <f t="shared" si="1"/>
        <v>-0.014546556333101587</v>
      </c>
      <c r="M33" s="9">
        <v>10268118.07</v>
      </c>
      <c r="O33" s="9">
        <v>7716260.03</v>
      </c>
      <c r="Q33" s="9">
        <f t="shared" si="2"/>
        <v>2551858.04</v>
      </c>
      <c r="S33" s="21">
        <f t="shared" si="3"/>
        <v>0.33071177358962073</v>
      </c>
      <c r="U33" s="9">
        <v>20636045.51</v>
      </c>
      <c r="W33" s="9">
        <v>12455622.75</v>
      </c>
      <c r="Y33" s="9">
        <f t="shared" si="4"/>
        <v>8180422.760000002</v>
      </c>
      <c r="AA33" s="21">
        <f t="shared" si="5"/>
        <v>0.6567654563879596</v>
      </c>
      <c r="AC33" s="9">
        <v>39578094.18000001</v>
      </c>
      <c r="AE33" s="9">
        <v>26133669.310000002</v>
      </c>
      <c r="AG33" s="9">
        <f t="shared" si="6"/>
        <v>13444424.870000005</v>
      </c>
      <c r="AI33" s="21">
        <f t="shared" si="7"/>
        <v>0.5144484194133244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185909.76</v>
      </c>
      <c r="G34" s="5">
        <v>185693.42</v>
      </c>
      <c r="I34" s="9">
        <f t="shared" si="0"/>
        <v>216.3399999999965</v>
      </c>
      <c r="K34" s="21">
        <f t="shared" si="1"/>
        <v>0.001165038588874051</v>
      </c>
      <c r="M34" s="9">
        <v>628390.96</v>
      </c>
      <c r="O34" s="9">
        <v>471138.44</v>
      </c>
      <c r="Q34" s="9">
        <f t="shared" si="2"/>
        <v>157252.51999999996</v>
      </c>
      <c r="S34" s="21">
        <f t="shared" si="3"/>
        <v>0.3337713645271652</v>
      </c>
      <c r="U34" s="9">
        <v>1259824.95</v>
      </c>
      <c r="W34" s="9">
        <v>973615.13</v>
      </c>
      <c r="Y34" s="9">
        <f t="shared" si="4"/>
        <v>286209.81999999995</v>
      </c>
      <c r="AA34" s="21">
        <f t="shared" si="5"/>
        <v>0.29396607671863106</v>
      </c>
      <c r="AC34" s="9">
        <v>2360664.48</v>
      </c>
      <c r="AE34" s="9">
        <v>1884795.93</v>
      </c>
      <c r="AG34" s="9">
        <f t="shared" si="6"/>
        <v>475868.55000000005</v>
      </c>
      <c r="AI34" s="21">
        <f t="shared" si="7"/>
        <v>0.25247749235112155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-1102216.15</v>
      </c>
      <c r="G35" s="5">
        <v>-1151148.42</v>
      </c>
      <c r="I35" s="9">
        <f t="shared" si="0"/>
        <v>48932.27000000002</v>
      </c>
      <c r="K35" s="21">
        <f t="shared" si="1"/>
        <v>0.04250735105035372</v>
      </c>
      <c r="M35" s="9">
        <v>-4800207.41</v>
      </c>
      <c r="O35" s="9">
        <v>-4981713.58</v>
      </c>
      <c r="Q35" s="9">
        <f t="shared" si="2"/>
        <v>181506.16999999993</v>
      </c>
      <c r="S35" s="21">
        <f t="shared" si="3"/>
        <v>0.03643448525998958</v>
      </c>
      <c r="U35" s="9">
        <v>-13595816.73</v>
      </c>
      <c r="W35" s="9">
        <v>-6991853.35</v>
      </c>
      <c r="Y35" s="9">
        <f t="shared" si="4"/>
        <v>-6603963.380000001</v>
      </c>
      <c r="AA35" s="21">
        <f t="shared" si="5"/>
        <v>-0.9445225821276703</v>
      </c>
      <c r="AC35" s="9">
        <v>-23336518.68</v>
      </c>
      <c r="AE35" s="9">
        <v>-8948834.549999999</v>
      </c>
      <c r="AG35" s="9">
        <f t="shared" si="6"/>
        <v>-14387684.13</v>
      </c>
      <c r="AI35" s="21">
        <f t="shared" si="7"/>
        <v>-1.607771833260679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-37192</v>
      </c>
      <c r="G36" s="5">
        <v>-23230</v>
      </c>
      <c r="I36" s="9">
        <f t="shared" si="0"/>
        <v>-13962</v>
      </c>
      <c r="K36" s="21">
        <f t="shared" si="1"/>
        <v>-0.6010331467929402</v>
      </c>
      <c r="M36" s="9">
        <v>-94449</v>
      </c>
      <c r="O36" s="9">
        <v>-41090</v>
      </c>
      <c r="Q36" s="9">
        <f t="shared" si="2"/>
        <v>-53359</v>
      </c>
      <c r="S36" s="21">
        <f t="shared" si="3"/>
        <v>-1.2985884643465564</v>
      </c>
      <c r="U36" s="9">
        <v>-222297</v>
      </c>
      <c r="W36" s="9">
        <v>-154118</v>
      </c>
      <c r="Y36" s="9">
        <f t="shared" si="4"/>
        <v>-68179</v>
      </c>
      <c r="AA36" s="21">
        <f t="shared" si="5"/>
        <v>-0.44238181133936333</v>
      </c>
      <c r="AC36" s="9">
        <v>-301010.41</v>
      </c>
      <c r="AE36" s="9">
        <v>-283032.83</v>
      </c>
      <c r="AG36" s="9">
        <f t="shared" si="6"/>
        <v>-17977.579999999958</v>
      </c>
      <c r="AI36" s="21">
        <f t="shared" si="7"/>
        <v>-0.06351764917165248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0</v>
      </c>
      <c r="G37" s="5">
        <v>-58085</v>
      </c>
      <c r="I37" s="9">
        <f t="shared" si="0"/>
        <v>58085</v>
      </c>
      <c r="K37" s="21" t="str">
        <f t="shared" si="1"/>
        <v>N.M.</v>
      </c>
      <c r="M37" s="9">
        <v>0</v>
      </c>
      <c r="O37" s="9">
        <v>-82988</v>
      </c>
      <c r="Q37" s="9">
        <f t="shared" si="2"/>
        <v>82988</v>
      </c>
      <c r="S37" s="21" t="str">
        <f t="shared" si="3"/>
        <v>N.M.</v>
      </c>
      <c r="U37" s="9">
        <v>0</v>
      </c>
      <c r="W37" s="9">
        <v>-206139</v>
      </c>
      <c r="Y37" s="9">
        <f t="shared" si="4"/>
        <v>206139</v>
      </c>
      <c r="AA37" s="21" t="str">
        <f t="shared" si="5"/>
        <v>N.M.</v>
      </c>
      <c r="AC37" s="9">
        <v>-244002.45</v>
      </c>
      <c r="AE37" s="9">
        <v>-4234339</v>
      </c>
      <c r="AG37" s="9">
        <f t="shared" si="6"/>
        <v>3990336.55</v>
      </c>
      <c r="AI37" s="21">
        <f t="shared" si="7"/>
        <v>0.9423753152499126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66719.46</v>
      </c>
      <c r="G38" s="5">
        <v>114333.46</v>
      </c>
      <c r="I38" s="9">
        <f t="shared" si="0"/>
        <v>-47614</v>
      </c>
      <c r="K38" s="21">
        <f t="shared" si="1"/>
        <v>-0.4164485182203005</v>
      </c>
      <c r="M38" s="9">
        <v>279636.16</v>
      </c>
      <c r="O38" s="9">
        <v>365949.3</v>
      </c>
      <c r="Q38" s="9">
        <f t="shared" si="2"/>
        <v>-86313.14000000001</v>
      </c>
      <c r="S38" s="21">
        <f t="shared" si="3"/>
        <v>-0.23586092390393976</v>
      </c>
      <c r="U38" s="9">
        <v>428916.47</v>
      </c>
      <c r="W38" s="9">
        <v>-1320211.14</v>
      </c>
      <c r="Y38" s="9">
        <f t="shared" si="4"/>
        <v>1749127.6099999999</v>
      </c>
      <c r="AA38" s="21">
        <f t="shared" si="5"/>
        <v>1.3248847529039938</v>
      </c>
      <c r="AC38" s="9">
        <v>1179974.99</v>
      </c>
      <c r="AE38" s="9">
        <v>-1742759.44</v>
      </c>
      <c r="AG38" s="9">
        <f t="shared" si="6"/>
        <v>2922734.4299999997</v>
      </c>
      <c r="AI38" s="21">
        <f t="shared" si="7"/>
        <v>1.677072786362299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308465.62</v>
      </c>
      <c r="G39" s="5">
        <v>-1101525.61</v>
      </c>
      <c r="I39" s="9">
        <f t="shared" si="0"/>
        <v>1409991.23</v>
      </c>
      <c r="K39" s="21">
        <f t="shared" si="1"/>
        <v>1.2800349054072377</v>
      </c>
      <c r="M39" s="9">
        <v>1437403.43</v>
      </c>
      <c r="O39" s="9">
        <v>-423308.83</v>
      </c>
      <c r="Q39" s="9">
        <f t="shared" si="2"/>
        <v>1860712.26</v>
      </c>
      <c r="S39" s="21">
        <f t="shared" si="3"/>
        <v>4.395637719156484</v>
      </c>
      <c r="U39" s="9">
        <v>3092417.39</v>
      </c>
      <c r="W39" s="9">
        <v>-1845977.77</v>
      </c>
      <c r="Y39" s="9">
        <f t="shared" si="4"/>
        <v>4938395.16</v>
      </c>
      <c r="AA39" s="21">
        <f t="shared" si="5"/>
        <v>2.6752191929158498</v>
      </c>
      <c r="AC39" s="9">
        <v>2139554.86</v>
      </c>
      <c r="AE39" s="9">
        <v>-2035670.45</v>
      </c>
      <c r="AG39" s="9">
        <f t="shared" si="6"/>
        <v>4175225.3099999996</v>
      </c>
      <c r="AI39" s="21">
        <f t="shared" si="7"/>
        <v>2.05103203713548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1690344.57</v>
      </c>
      <c r="G40" s="5">
        <v>360141.47</v>
      </c>
      <c r="I40" s="9">
        <f t="shared" si="0"/>
        <v>1330203.1</v>
      </c>
      <c r="K40" s="21">
        <f t="shared" si="1"/>
        <v>3.6935571457516407</v>
      </c>
      <c r="M40" s="9">
        <v>1470480.77</v>
      </c>
      <c r="O40" s="9">
        <v>233234.56</v>
      </c>
      <c r="Q40" s="9">
        <f t="shared" si="2"/>
        <v>1237246.21</v>
      </c>
      <c r="S40" s="21">
        <f t="shared" si="3"/>
        <v>5.304729324847913</v>
      </c>
      <c r="U40" s="9">
        <v>246771.96</v>
      </c>
      <c r="W40" s="9">
        <v>1232739.42</v>
      </c>
      <c r="Y40" s="9">
        <f t="shared" si="4"/>
        <v>-985967.46</v>
      </c>
      <c r="AA40" s="21">
        <f t="shared" si="5"/>
        <v>-0.7998182292247943</v>
      </c>
      <c r="AC40" s="9">
        <v>213151.48</v>
      </c>
      <c r="AE40" s="9">
        <v>9497680.44</v>
      </c>
      <c r="AG40" s="9">
        <f t="shared" si="6"/>
        <v>-9284528.959999999</v>
      </c>
      <c r="AI40" s="21">
        <f t="shared" si="7"/>
        <v>-0.9775575224554512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-1208498.11</v>
      </c>
      <c r="G41" s="5">
        <v>-440364.97</v>
      </c>
      <c r="I41" s="9">
        <f t="shared" si="0"/>
        <v>-768133.1400000001</v>
      </c>
      <c r="K41" s="21">
        <f t="shared" si="1"/>
        <v>-1.7443102706375582</v>
      </c>
      <c r="M41" s="9">
        <v>-2858944.67</v>
      </c>
      <c r="O41" s="9">
        <v>-1560127.52</v>
      </c>
      <c r="Q41" s="9">
        <f t="shared" si="2"/>
        <v>-1298817.15</v>
      </c>
      <c r="S41" s="21">
        <f t="shared" si="3"/>
        <v>-0.8325070440395794</v>
      </c>
      <c r="U41" s="9">
        <v>-5783723.03</v>
      </c>
      <c r="W41" s="9">
        <v>-3975375.37</v>
      </c>
      <c r="Y41" s="9">
        <f t="shared" si="4"/>
        <v>-1808347.6600000001</v>
      </c>
      <c r="AA41" s="21">
        <f t="shared" si="5"/>
        <v>-0.4548872726954587</v>
      </c>
      <c r="AC41" s="9">
        <v>-10271160.55</v>
      </c>
      <c r="AE41" s="9">
        <v>-12060456.81</v>
      </c>
      <c r="AG41" s="9">
        <f t="shared" si="6"/>
        <v>1789296.2599999998</v>
      </c>
      <c r="AI41" s="21">
        <f t="shared" si="7"/>
        <v>0.14836057109515072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-25355.32</v>
      </c>
      <c r="G42" s="5">
        <v>-44058.88</v>
      </c>
      <c r="I42" s="9">
        <f aca="true" t="shared" si="8" ref="I42:I73">+E42-G42</f>
        <v>18703.559999999998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0.42451283373521975</v>
      </c>
      <c r="M42" s="9">
        <v>-42621.37</v>
      </c>
      <c r="O42" s="9">
        <v>-60183.59</v>
      </c>
      <c r="Q42" s="9">
        <f aca="true" t="shared" si="10" ref="Q42:Q73">+M42-O42</f>
        <v>17562.219999999994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0.2918107743323387</v>
      </c>
      <c r="U42" s="9">
        <v>-161307.66</v>
      </c>
      <c r="W42" s="9">
        <v>-197403.3</v>
      </c>
      <c r="Y42" s="9">
        <f aca="true" t="shared" si="12" ref="Y42:Y73">+U42-W42</f>
        <v>36095.639999999985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0.18285226234819776</v>
      </c>
      <c r="AC42" s="9">
        <v>-478749.86</v>
      </c>
      <c r="AE42" s="9">
        <v>-498438.89</v>
      </c>
      <c r="AG42" s="9">
        <f aca="true" t="shared" si="14" ref="AG42:AG73">+AC42-AE42</f>
        <v>19689.030000000028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0.039501392036243456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-20493.9</v>
      </c>
      <c r="G43" s="5">
        <v>-154119.15</v>
      </c>
      <c r="I43" s="9">
        <f t="shared" si="8"/>
        <v>133625.25</v>
      </c>
      <c r="K43" s="21">
        <f t="shared" si="9"/>
        <v>0.8670256097311723</v>
      </c>
      <c r="M43" s="9">
        <v>-147027.24</v>
      </c>
      <c r="O43" s="9">
        <v>-311348.56</v>
      </c>
      <c r="Q43" s="9">
        <f t="shared" si="10"/>
        <v>164321.32</v>
      </c>
      <c r="S43" s="21">
        <f t="shared" si="11"/>
        <v>0.5277728601025167</v>
      </c>
      <c r="U43" s="9">
        <v>-569526.72</v>
      </c>
      <c r="W43" s="9">
        <v>-856241.68</v>
      </c>
      <c r="Y43" s="9">
        <f t="shared" si="12"/>
        <v>286714.9600000001</v>
      </c>
      <c r="AA43" s="21">
        <f t="shared" si="13"/>
        <v>0.33485284201535254</v>
      </c>
      <c r="AC43" s="9">
        <v>-1386124.36</v>
      </c>
      <c r="AE43" s="9">
        <v>-2354693.81</v>
      </c>
      <c r="AG43" s="9">
        <f t="shared" si="14"/>
        <v>968569.45</v>
      </c>
      <c r="AI43" s="21">
        <f t="shared" si="15"/>
        <v>0.41133562499151427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-1729209.64</v>
      </c>
      <c r="G44" s="5">
        <v>-772013.06</v>
      </c>
      <c r="I44" s="9">
        <f t="shared" si="8"/>
        <v>-957196.5799999998</v>
      </c>
      <c r="K44" s="21">
        <f t="shared" si="9"/>
        <v>-1.2398709679859559</v>
      </c>
      <c r="M44" s="9">
        <v>-1981213.57</v>
      </c>
      <c r="O44" s="9">
        <v>-1787405.4</v>
      </c>
      <c r="Q44" s="9">
        <f t="shared" si="10"/>
        <v>-193808.17000000016</v>
      </c>
      <c r="S44" s="21">
        <f t="shared" si="11"/>
        <v>-0.10842988949233351</v>
      </c>
      <c r="U44" s="9">
        <v>-3719388.91</v>
      </c>
      <c r="W44" s="9">
        <v>-5972338.58</v>
      </c>
      <c r="Y44" s="9">
        <f t="shared" si="12"/>
        <v>2252949.67</v>
      </c>
      <c r="AA44" s="21">
        <f t="shared" si="13"/>
        <v>0.3772307346312573</v>
      </c>
      <c r="AC44" s="9">
        <v>-8100039.24</v>
      </c>
      <c r="AE44" s="9">
        <v>-16213894.72</v>
      </c>
      <c r="AG44" s="9">
        <f t="shared" si="14"/>
        <v>8113855.48</v>
      </c>
      <c r="AI44" s="21">
        <f t="shared" si="15"/>
        <v>0.5004260617278758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-1034.73</v>
      </c>
      <c r="G45" s="5">
        <v>302.79</v>
      </c>
      <c r="I45" s="9">
        <f t="shared" si="8"/>
        <v>-1337.52</v>
      </c>
      <c r="K45" s="21">
        <f t="shared" si="9"/>
        <v>-4.4173189339145935</v>
      </c>
      <c r="M45" s="9">
        <v>12617.27</v>
      </c>
      <c r="O45" s="9">
        <v>9052.42</v>
      </c>
      <c r="Q45" s="9">
        <f t="shared" si="10"/>
        <v>3564.8500000000004</v>
      </c>
      <c r="S45" s="21">
        <f t="shared" si="11"/>
        <v>0.39380077371575783</v>
      </c>
      <c r="U45" s="9">
        <v>29027.64</v>
      </c>
      <c r="W45" s="9">
        <v>24130.9</v>
      </c>
      <c r="Y45" s="9">
        <f t="shared" si="12"/>
        <v>4896.739999999998</v>
      </c>
      <c r="AA45" s="21">
        <f t="shared" si="13"/>
        <v>0.20292405173449798</v>
      </c>
      <c r="AC45" s="9">
        <v>75147.6</v>
      </c>
      <c r="AE45" s="9">
        <v>77167.11</v>
      </c>
      <c r="AG45" s="9">
        <f t="shared" si="14"/>
        <v>-2019.5099999999948</v>
      </c>
      <c r="AI45" s="21">
        <f t="shared" si="15"/>
        <v>-0.02617060558572162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0.66</v>
      </c>
      <c r="G46" s="5">
        <v>0</v>
      </c>
      <c r="I46" s="9">
        <f t="shared" si="8"/>
        <v>0.66</v>
      </c>
      <c r="K46" s="21" t="str">
        <f t="shared" si="9"/>
        <v>N.M.</v>
      </c>
      <c r="M46" s="9">
        <v>0.66</v>
      </c>
      <c r="O46" s="9">
        <v>0</v>
      </c>
      <c r="Q46" s="9">
        <f t="shared" si="10"/>
        <v>0.66</v>
      </c>
      <c r="S46" s="21" t="str">
        <f t="shared" si="11"/>
        <v>N.M.</v>
      </c>
      <c r="U46" s="9">
        <v>0.66</v>
      </c>
      <c r="W46" s="9">
        <v>0</v>
      </c>
      <c r="Y46" s="9">
        <f t="shared" si="12"/>
        <v>0.66</v>
      </c>
      <c r="AA46" s="21" t="str">
        <f t="shared" si="13"/>
        <v>N.M.</v>
      </c>
      <c r="AC46" s="9">
        <v>0.66</v>
      </c>
      <c r="AE46" s="9">
        <v>44666.66</v>
      </c>
      <c r="AG46" s="9">
        <f t="shared" si="14"/>
        <v>-44666</v>
      </c>
      <c r="AI46" s="21">
        <f t="shared" si="15"/>
        <v>-0.9999852238783915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6000.91</v>
      </c>
      <c r="I47" s="9">
        <f t="shared" si="8"/>
        <v>-6000.91</v>
      </c>
      <c r="K47" s="21" t="str">
        <f t="shared" si="9"/>
        <v>N.M.</v>
      </c>
      <c r="M47" s="9">
        <v>0</v>
      </c>
      <c r="O47" s="9">
        <v>27058.48</v>
      </c>
      <c r="Q47" s="9">
        <f t="shared" si="10"/>
        <v>-27058.48</v>
      </c>
      <c r="S47" s="21" t="str">
        <f t="shared" si="11"/>
        <v>N.M.</v>
      </c>
      <c r="U47" s="9">
        <v>0</v>
      </c>
      <c r="W47" s="9">
        <v>37592.76</v>
      </c>
      <c r="Y47" s="9">
        <f t="shared" si="12"/>
        <v>-37592.76</v>
      </c>
      <c r="AA47" s="21" t="str">
        <f t="shared" si="13"/>
        <v>N.M.</v>
      </c>
      <c r="AC47" s="9">
        <v>13096.26</v>
      </c>
      <c r="AE47" s="9">
        <v>161593.83</v>
      </c>
      <c r="AG47" s="9">
        <f t="shared" si="14"/>
        <v>-148497.56999999998</v>
      </c>
      <c r="AI47" s="21">
        <f t="shared" si="15"/>
        <v>-0.9189556928008946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61604.09</v>
      </c>
      <c r="G48" s="5">
        <v>50689.18</v>
      </c>
      <c r="I48" s="9">
        <f t="shared" si="8"/>
        <v>10914.909999999996</v>
      </c>
      <c r="K48" s="21">
        <f t="shared" si="9"/>
        <v>0.2153301749998717</v>
      </c>
      <c r="M48" s="9">
        <v>141042.08</v>
      </c>
      <c r="O48" s="9">
        <v>96623.21</v>
      </c>
      <c r="Q48" s="9">
        <f t="shared" si="10"/>
        <v>44418.86999999998</v>
      </c>
      <c r="S48" s="21">
        <f t="shared" si="11"/>
        <v>0.45971221614351226</v>
      </c>
      <c r="U48" s="9">
        <v>311014.69</v>
      </c>
      <c r="W48" s="9">
        <v>282700.4</v>
      </c>
      <c r="Y48" s="9">
        <f t="shared" si="12"/>
        <v>28314.28999999998</v>
      </c>
      <c r="AA48" s="21">
        <f t="shared" si="13"/>
        <v>0.1001565261315512</v>
      </c>
      <c r="AC48" s="9">
        <v>783512.66</v>
      </c>
      <c r="AE48" s="9">
        <v>876817.98</v>
      </c>
      <c r="AG48" s="9">
        <f t="shared" si="14"/>
        <v>-93305.31999999995</v>
      </c>
      <c r="AI48" s="21">
        <f t="shared" si="15"/>
        <v>-0.10641355689352988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179412.8</v>
      </c>
      <c r="G49" s="5">
        <v>0</v>
      </c>
      <c r="I49" s="9">
        <f t="shared" si="8"/>
        <v>179412.8</v>
      </c>
      <c r="K49" s="21" t="str">
        <f t="shared" si="9"/>
        <v>N.M.</v>
      </c>
      <c r="M49" s="9">
        <v>179100.55</v>
      </c>
      <c r="O49" s="9">
        <v>-37.56</v>
      </c>
      <c r="Q49" s="9">
        <f t="shared" si="10"/>
        <v>179138.11</v>
      </c>
      <c r="S49" s="21" t="str">
        <f t="shared" si="11"/>
        <v>N.M.</v>
      </c>
      <c r="U49" s="9">
        <v>178499.05</v>
      </c>
      <c r="W49" s="9">
        <v>4550.86</v>
      </c>
      <c r="Y49" s="9">
        <f t="shared" si="12"/>
        <v>173948.19</v>
      </c>
      <c r="AA49" s="21" t="str">
        <f t="shared" si="13"/>
        <v>N.M.</v>
      </c>
      <c r="AC49" s="9">
        <v>179685.56</v>
      </c>
      <c r="AE49" s="9">
        <v>2700.11</v>
      </c>
      <c r="AG49" s="9">
        <f t="shared" si="14"/>
        <v>176985.45</v>
      </c>
      <c r="AI49" s="21" t="str">
        <f t="shared" si="15"/>
        <v>N.M.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279650.5</v>
      </c>
      <c r="G50" s="5">
        <v>96598.85</v>
      </c>
      <c r="I50" s="9">
        <f t="shared" si="8"/>
        <v>183051.65</v>
      </c>
      <c r="K50" s="21">
        <f t="shared" si="9"/>
        <v>1.8949671761102744</v>
      </c>
      <c r="M50" s="9">
        <v>369779.58</v>
      </c>
      <c r="O50" s="9">
        <v>450904.57</v>
      </c>
      <c r="Q50" s="9">
        <f t="shared" si="10"/>
        <v>-81124.98999999999</v>
      </c>
      <c r="S50" s="21">
        <f t="shared" si="11"/>
        <v>-0.17991609621521465</v>
      </c>
      <c r="U50" s="9">
        <v>1029741.04</v>
      </c>
      <c r="W50" s="9">
        <v>1358113.01</v>
      </c>
      <c r="Y50" s="9">
        <f t="shared" si="12"/>
        <v>-328371.97</v>
      </c>
      <c r="AA50" s="21">
        <f t="shared" si="13"/>
        <v>-0.2417854534800458</v>
      </c>
      <c r="AC50" s="9">
        <v>1944898.43</v>
      </c>
      <c r="AE50" s="9">
        <v>3653150.22</v>
      </c>
      <c r="AG50" s="9">
        <f t="shared" si="14"/>
        <v>-1708251.7900000003</v>
      </c>
      <c r="AI50" s="21">
        <f t="shared" si="15"/>
        <v>-0.4676106064973151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1402841.73</v>
      </c>
      <c r="G51" s="5">
        <v>1574335.19</v>
      </c>
      <c r="I51" s="9">
        <f t="shared" si="8"/>
        <v>-171493.45999999996</v>
      </c>
      <c r="K51" s="21">
        <f t="shared" si="9"/>
        <v>-0.1089307163362079</v>
      </c>
      <c r="M51" s="9">
        <v>1737116.62</v>
      </c>
      <c r="O51" s="9">
        <v>4276559.44</v>
      </c>
      <c r="Q51" s="9">
        <f t="shared" si="10"/>
        <v>-2539442.8200000003</v>
      </c>
      <c r="S51" s="21">
        <f t="shared" si="11"/>
        <v>-0.5938051032911634</v>
      </c>
      <c r="U51" s="9">
        <v>3467302.37</v>
      </c>
      <c r="W51" s="9">
        <v>11914726.06</v>
      </c>
      <c r="Y51" s="9">
        <f t="shared" si="12"/>
        <v>-8447423.690000001</v>
      </c>
      <c r="AA51" s="21">
        <f t="shared" si="13"/>
        <v>-0.7089901729557684</v>
      </c>
      <c r="AC51" s="9">
        <v>10532652.58</v>
      </c>
      <c r="AE51" s="9">
        <v>29103464.96</v>
      </c>
      <c r="AG51" s="9">
        <f t="shared" si="14"/>
        <v>-18570812.380000003</v>
      </c>
      <c r="AI51" s="21">
        <f t="shared" si="15"/>
        <v>-0.6380962681084144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4942664.11</v>
      </c>
      <c r="G52" s="5">
        <v>3716041.24</v>
      </c>
      <c r="I52" s="9">
        <f t="shared" si="8"/>
        <v>1226622.87</v>
      </c>
      <c r="K52" s="21">
        <f t="shared" si="9"/>
        <v>0.33008860525993516</v>
      </c>
      <c r="M52" s="9">
        <v>11064099.96</v>
      </c>
      <c r="O52" s="9">
        <v>10810128.91</v>
      </c>
      <c r="Q52" s="9">
        <f t="shared" si="10"/>
        <v>253971.05000000075</v>
      </c>
      <c r="S52" s="21">
        <f t="shared" si="11"/>
        <v>0.02349380401607077</v>
      </c>
      <c r="U52" s="9">
        <v>22425740.01</v>
      </c>
      <c r="W52" s="9">
        <v>22994862.36</v>
      </c>
      <c r="Y52" s="9">
        <f t="shared" si="12"/>
        <v>-569122.3499999978</v>
      </c>
      <c r="AA52" s="21">
        <f t="shared" si="13"/>
        <v>-0.024749978542598146</v>
      </c>
      <c r="AC52" s="9">
        <v>44588307.05</v>
      </c>
      <c r="AE52" s="9">
        <v>45033994.69</v>
      </c>
      <c r="AG52" s="9">
        <f t="shared" si="14"/>
        <v>-445687.6400000006</v>
      </c>
      <c r="AI52" s="21">
        <f t="shared" si="15"/>
        <v>-0.009896693443874468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-9426.53</v>
      </c>
      <c r="G53" s="5">
        <v>1319.63</v>
      </c>
      <c r="I53" s="9">
        <f t="shared" si="8"/>
        <v>-10746.16</v>
      </c>
      <c r="K53" s="21">
        <f t="shared" si="9"/>
        <v>-8.143312898312406</v>
      </c>
      <c r="M53" s="9">
        <v>-9570.99</v>
      </c>
      <c r="O53" s="9">
        <v>2181.06</v>
      </c>
      <c r="Q53" s="9">
        <f t="shared" si="10"/>
        <v>-11752.05</v>
      </c>
      <c r="S53" s="21">
        <f t="shared" si="11"/>
        <v>-5.388228659459162</v>
      </c>
      <c r="U53" s="9">
        <v>-34174.44</v>
      </c>
      <c r="W53" s="9">
        <v>-29530.5</v>
      </c>
      <c r="Y53" s="9">
        <f t="shared" si="12"/>
        <v>-4643.940000000002</v>
      </c>
      <c r="AA53" s="21">
        <f t="shared" si="13"/>
        <v>-0.15725910499314277</v>
      </c>
      <c r="AC53" s="9">
        <v>-45922.59</v>
      </c>
      <c r="AE53" s="9">
        <v>-76727.92</v>
      </c>
      <c r="AG53" s="9">
        <f t="shared" si="14"/>
        <v>30805.33</v>
      </c>
      <c r="AI53" s="21">
        <f t="shared" si="15"/>
        <v>0.4014878808131382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-14441.28</v>
      </c>
      <c r="G54" s="5">
        <v>133.6</v>
      </c>
      <c r="I54" s="9">
        <f t="shared" si="8"/>
        <v>-14574.880000000001</v>
      </c>
      <c r="K54" s="21" t="str">
        <f t="shared" si="9"/>
        <v>N.M.</v>
      </c>
      <c r="M54" s="9">
        <v>-47619.83</v>
      </c>
      <c r="O54" s="9">
        <v>-1214.54</v>
      </c>
      <c r="Q54" s="9">
        <f t="shared" si="10"/>
        <v>-46405.29</v>
      </c>
      <c r="S54" s="21" t="str">
        <f t="shared" si="11"/>
        <v>N.M.</v>
      </c>
      <c r="U54" s="9">
        <v>-96409.77</v>
      </c>
      <c r="W54" s="9">
        <v>-4680.47</v>
      </c>
      <c r="Y54" s="9">
        <f t="shared" si="12"/>
        <v>-91729.3</v>
      </c>
      <c r="AA54" s="21" t="str">
        <f t="shared" si="13"/>
        <v>N.M.</v>
      </c>
      <c r="AC54" s="9">
        <v>-111396.79</v>
      </c>
      <c r="AE54" s="9">
        <v>-181.81</v>
      </c>
      <c r="AG54" s="9">
        <f t="shared" si="14"/>
        <v>-111214.98</v>
      </c>
      <c r="AI54" s="21" t="str">
        <f t="shared" si="15"/>
        <v>N.M.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0</v>
      </c>
      <c r="G55" s="5">
        <v>-121851.65</v>
      </c>
      <c r="I55" s="9">
        <f t="shared" si="8"/>
        <v>121851.65</v>
      </c>
      <c r="K55" s="21" t="str">
        <f t="shared" si="9"/>
        <v>N.M.</v>
      </c>
      <c r="M55" s="9">
        <v>0</v>
      </c>
      <c r="O55" s="9">
        <v>-290060.47</v>
      </c>
      <c r="Q55" s="9">
        <f t="shared" si="10"/>
        <v>290060.47</v>
      </c>
      <c r="S55" s="21" t="str">
        <f t="shared" si="11"/>
        <v>N.M.</v>
      </c>
      <c r="U55" s="9">
        <v>0</v>
      </c>
      <c r="W55" s="9">
        <v>-593358.38</v>
      </c>
      <c r="Y55" s="9">
        <f t="shared" si="12"/>
        <v>593358.38</v>
      </c>
      <c r="AA55" s="21" t="str">
        <f t="shared" si="13"/>
        <v>N.M.</v>
      </c>
      <c r="AC55" s="9">
        <v>-159469.27</v>
      </c>
      <c r="AE55" s="9">
        <v>-2451136.22</v>
      </c>
      <c r="AG55" s="9">
        <f t="shared" si="14"/>
        <v>2291666.95</v>
      </c>
      <c r="AI55" s="21">
        <f t="shared" si="15"/>
        <v>0.9349406741662036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52957.48</v>
      </c>
      <c r="G56" s="5">
        <v>-53415.81</v>
      </c>
      <c r="I56" s="9">
        <f t="shared" si="8"/>
        <v>106373.29000000001</v>
      </c>
      <c r="K56" s="21">
        <f t="shared" si="9"/>
        <v>1.9914195815808093</v>
      </c>
      <c r="M56" s="9">
        <v>203.92</v>
      </c>
      <c r="O56" s="9">
        <v>-99798.71</v>
      </c>
      <c r="Q56" s="9">
        <f t="shared" si="10"/>
        <v>100002.63</v>
      </c>
      <c r="S56" s="21">
        <f t="shared" si="11"/>
        <v>1.0020433129847068</v>
      </c>
      <c r="U56" s="9">
        <v>293337.36</v>
      </c>
      <c r="W56" s="9">
        <v>-105869.62</v>
      </c>
      <c r="Y56" s="9">
        <f t="shared" si="12"/>
        <v>399206.98</v>
      </c>
      <c r="AA56" s="21">
        <f t="shared" si="13"/>
        <v>3.7707415970700566</v>
      </c>
      <c r="AC56" s="9">
        <v>-439693.07</v>
      </c>
      <c r="AE56" s="9">
        <v>178483.41</v>
      </c>
      <c r="AG56" s="9">
        <f t="shared" si="14"/>
        <v>-618176.48</v>
      </c>
      <c r="AI56" s="21">
        <f t="shared" si="15"/>
        <v>-3.4634954587656073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588.27</v>
      </c>
      <c r="G57" s="5">
        <v>8409.82</v>
      </c>
      <c r="I57" s="9">
        <f t="shared" si="8"/>
        <v>-7821.549999999999</v>
      </c>
      <c r="K57" s="21">
        <f t="shared" si="9"/>
        <v>-0.9300496324534888</v>
      </c>
      <c r="M57" s="9">
        <v>3804.27</v>
      </c>
      <c r="O57" s="9">
        <v>1914.66</v>
      </c>
      <c r="Q57" s="9">
        <f t="shared" si="10"/>
        <v>1889.61</v>
      </c>
      <c r="S57" s="21">
        <f t="shared" si="11"/>
        <v>0.9869167371752686</v>
      </c>
      <c r="U57" s="9">
        <v>-12029.45</v>
      </c>
      <c r="W57" s="9">
        <v>-5270.9</v>
      </c>
      <c r="Y57" s="9">
        <f t="shared" si="12"/>
        <v>-6758.550000000001</v>
      </c>
      <c r="AA57" s="21">
        <f t="shared" si="13"/>
        <v>-1.282238327420365</v>
      </c>
      <c r="AC57" s="9">
        <v>-17844.71</v>
      </c>
      <c r="AE57" s="9">
        <v>-24885.84</v>
      </c>
      <c r="AG57" s="9">
        <f t="shared" si="14"/>
        <v>7041.130000000001</v>
      </c>
      <c r="AI57" s="21">
        <f t="shared" si="15"/>
        <v>0.2829372044504024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1208479.19</v>
      </c>
      <c r="G58" s="5">
        <v>2580503.57</v>
      </c>
      <c r="I58" s="9">
        <f t="shared" si="8"/>
        <v>-1372024.38</v>
      </c>
      <c r="K58" s="21">
        <f t="shared" si="9"/>
        <v>-0.5316886192100869</v>
      </c>
      <c r="M58" s="9">
        <v>3480203.37</v>
      </c>
      <c r="O58" s="9">
        <v>4447829.2</v>
      </c>
      <c r="Q58" s="9">
        <f t="shared" si="10"/>
        <v>-967625.8300000001</v>
      </c>
      <c r="S58" s="21">
        <f t="shared" si="11"/>
        <v>-0.21755013209589974</v>
      </c>
      <c r="U58" s="9">
        <v>7115999.51</v>
      </c>
      <c r="W58" s="9">
        <v>7157552.13</v>
      </c>
      <c r="Y58" s="9">
        <f t="shared" si="12"/>
        <v>-41552.62000000011</v>
      </c>
      <c r="AA58" s="21">
        <f t="shared" si="13"/>
        <v>-0.005805423313067803</v>
      </c>
      <c r="AC58" s="9">
        <v>15310328.17</v>
      </c>
      <c r="AE58" s="9">
        <v>13410702.33</v>
      </c>
      <c r="AG58" s="9">
        <f t="shared" si="14"/>
        <v>1899625.8399999999</v>
      </c>
      <c r="AI58" s="21">
        <f t="shared" si="15"/>
        <v>0.14164998918442176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-4868.52</v>
      </c>
      <c r="G59" s="5">
        <v>-8932.03</v>
      </c>
      <c r="I59" s="9">
        <f t="shared" si="8"/>
        <v>4063.51</v>
      </c>
      <c r="K59" s="21">
        <f t="shared" si="9"/>
        <v>0.4549368956441033</v>
      </c>
      <c r="M59" s="9">
        <v>41716.96</v>
      </c>
      <c r="O59" s="9">
        <v>9490.71</v>
      </c>
      <c r="Q59" s="9">
        <f t="shared" si="10"/>
        <v>32226.25</v>
      </c>
      <c r="S59" s="21">
        <f t="shared" si="11"/>
        <v>3.395557339756457</v>
      </c>
      <c r="U59" s="9">
        <v>86497.9</v>
      </c>
      <c r="W59" s="9">
        <v>37528.03</v>
      </c>
      <c r="Y59" s="9">
        <f t="shared" si="12"/>
        <v>48969.869999999995</v>
      </c>
      <c r="AA59" s="21">
        <f t="shared" si="13"/>
        <v>1.3048878398359838</v>
      </c>
      <c r="AC59" s="9">
        <v>227653.53</v>
      </c>
      <c r="AE59" s="9">
        <v>123867.29</v>
      </c>
      <c r="AG59" s="9">
        <f t="shared" si="14"/>
        <v>103786.24</v>
      </c>
      <c r="AI59" s="21">
        <f t="shared" si="15"/>
        <v>0.8378825434866624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12915.94</v>
      </c>
      <c r="G60" s="5">
        <v>-16011.9</v>
      </c>
      <c r="I60" s="9">
        <f t="shared" si="8"/>
        <v>28927.84</v>
      </c>
      <c r="K60" s="21">
        <f t="shared" si="9"/>
        <v>1.8066463068093106</v>
      </c>
      <c r="M60" s="9">
        <v>32144.45</v>
      </c>
      <c r="O60" s="9">
        <v>-37702.72</v>
      </c>
      <c r="Q60" s="9">
        <f t="shared" si="10"/>
        <v>69847.17</v>
      </c>
      <c r="S60" s="21">
        <f t="shared" si="11"/>
        <v>1.8525764188896716</v>
      </c>
      <c r="U60" s="9">
        <v>6183.58</v>
      </c>
      <c r="W60" s="9">
        <v>-40040.34</v>
      </c>
      <c r="Y60" s="9">
        <f t="shared" si="12"/>
        <v>46223.92</v>
      </c>
      <c r="AA60" s="21">
        <f t="shared" si="13"/>
        <v>1.1544337535595353</v>
      </c>
      <c r="AC60" s="9">
        <v>-72203.64</v>
      </c>
      <c r="AE60" s="9">
        <v>-16004.57</v>
      </c>
      <c r="AG60" s="9">
        <f t="shared" si="14"/>
        <v>-56199.07</v>
      </c>
      <c r="AI60" s="21">
        <f t="shared" si="15"/>
        <v>-3.511438920258401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8849.77</v>
      </c>
      <c r="G61" s="5">
        <v>18298.3</v>
      </c>
      <c r="I61" s="9">
        <f t="shared" si="8"/>
        <v>-9448.529999999999</v>
      </c>
      <c r="K61" s="21">
        <f t="shared" si="9"/>
        <v>-0.5163610827235317</v>
      </c>
      <c r="M61" s="9">
        <v>81688.76</v>
      </c>
      <c r="O61" s="9">
        <v>38267.03</v>
      </c>
      <c r="Q61" s="9">
        <f t="shared" si="10"/>
        <v>43421.729999999996</v>
      </c>
      <c r="S61" s="21">
        <f t="shared" si="11"/>
        <v>1.1347034248542414</v>
      </c>
      <c r="U61" s="9">
        <v>153297.24</v>
      </c>
      <c r="W61" s="9">
        <v>157375.94</v>
      </c>
      <c r="Y61" s="9">
        <f t="shared" si="12"/>
        <v>-4078.7000000000116</v>
      </c>
      <c r="AA61" s="21">
        <f t="shared" si="13"/>
        <v>-0.025916922243641637</v>
      </c>
      <c r="AC61" s="9">
        <v>104853.16</v>
      </c>
      <c r="AE61" s="9">
        <v>260321.35</v>
      </c>
      <c r="AG61" s="9">
        <f t="shared" si="14"/>
        <v>-155468.19</v>
      </c>
      <c r="AI61" s="21">
        <f t="shared" si="15"/>
        <v>-0.5972164403726394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6964.33</v>
      </c>
      <c r="O62" s="9">
        <v>5101</v>
      </c>
      <c r="Q62" s="9">
        <f t="shared" si="10"/>
        <v>1863.33</v>
      </c>
      <c r="S62" s="21">
        <f t="shared" si="11"/>
        <v>0.36528719858851205</v>
      </c>
      <c r="U62" s="9">
        <v>6964.33</v>
      </c>
      <c r="W62" s="9">
        <v>-629067</v>
      </c>
      <c r="Y62" s="9">
        <f t="shared" si="12"/>
        <v>636031.33</v>
      </c>
      <c r="AA62" s="21">
        <f t="shared" si="13"/>
        <v>1.011070887520725</v>
      </c>
      <c r="AC62" s="9">
        <v>6964.33</v>
      </c>
      <c r="AE62" s="9">
        <v>-617730</v>
      </c>
      <c r="AG62" s="9">
        <f t="shared" si="14"/>
        <v>624694.33</v>
      </c>
      <c r="AI62" s="21">
        <f t="shared" si="15"/>
        <v>1.011274067958493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-748.29</v>
      </c>
      <c r="I63" s="9">
        <f t="shared" si="8"/>
        <v>748.29</v>
      </c>
      <c r="K63" s="21" t="str">
        <f t="shared" si="9"/>
        <v>N.M.</v>
      </c>
      <c r="M63" s="9">
        <v>3340.86</v>
      </c>
      <c r="O63" s="9">
        <v>-65666.25</v>
      </c>
      <c r="Q63" s="9">
        <f t="shared" si="10"/>
        <v>69007.11</v>
      </c>
      <c r="S63" s="21">
        <f t="shared" si="11"/>
        <v>1.050876363428702</v>
      </c>
      <c r="U63" s="9">
        <v>3340.86</v>
      </c>
      <c r="W63" s="9">
        <v>-177601.25</v>
      </c>
      <c r="Y63" s="9">
        <f t="shared" si="12"/>
        <v>180942.11</v>
      </c>
      <c r="AA63" s="21">
        <f t="shared" si="13"/>
        <v>1.0188110162512931</v>
      </c>
      <c r="AC63" s="9">
        <v>3340.86</v>
      </c>
      <c r="AE63" s="9">
        <v>-348890.25</v>
      </c>
      <c r="AG63" s="9">
        <f t="shared" si="14"/>
        <v>352231.11</v>
      </c>
      <c r="AI63" s="21">
        <f t="shared" si="15"/>
        <v>1.0095756760184613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0</v>
      </c>
      <c r="G64" s="5">
        <v>0</v>
      </c>
      <c r="I64" s="9">
        <f t="shared" si="8"/>
        <v>0</v>
      </c>
      <c r="K64" s="21">
        <f t="shared" si="9"/>
        <v>0</v>
      </c>
      <c r="M64" s="9">
        <v>0</v>
      </c>
      <c r="O64" s="9">
        <v>9643.57</v>
      </c>
      <c r="Q64" s="9">
        <f t="shared" si="10"/>
        <v>-9643.57</v>
      </c>
      <c r="S64" s="21" t="str">
        <f t="shared" si="11"/>
        <v>N.M.</v>
      </c>
      <c r="U64" s="9">
        <v>0</v>
      </c>
      <c r="W64" s="9">
        <v>-358031.08</v>
      </c>
      <c r="Y64" s="9">
        <f t="shared" si="12"/>
        <v>358031.08</v>
      </c>
      <c r="AA64" s="21" t="str">
        <f t="shared" si="13"/>
        <v>N.M.</v>
      </c>
      <c r="AC64" s="9">
        <v>0</v>
      </c>
      <c r="AE64" s="9">
        <v>-1015485.22</v>
      </c>
      <c r="AG64" s="9">
        <f t="shared" si="14"/>
        <v>1015485.22</v>
      </c>
      <c r="AI64" s="21" t="str">
        <f t="shared" si="15"/>
        <v>N.M.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28009.01</v>
      </c>
      <c r="G65" s="5">
        <v>14.29</v>
      </c>
      <c r="I65" s="9">
        <f t="shared" si="8"/>
        <v>27994.719999999998</v>
      </c>
      <c r="K65" s="21" t="str">
        <f t="shared" si="9"/>
        <v>N.M.</v>
      </c>
      <c r="M65" s="9">
        <v>37013.61</v>
      </c>
      <c r="O65" s="9">
        <v>-19970.81</v>
      </c>
      <c r="Q65" s="9">
        <f t="shared" si="10"/>
        <v>56984.42</v>
      </c>
      <c r="S65" s="21">
        <f t="shared" si="11"/>
        <v>2.8533855161608366</v>
      </c>
      <c r="U65" s="9">
        <v>52906.39</v>
      </c>
      <c r="W65" s="9">
        <v>-19739.38</v>
      </c>
      <c r="Y65" s="9">
        <f t="shared" si="12"/>
        <v>72645.77</v>
      </c>
      <c r="AA65" s="21">
        <f t="shared" si="13"/>
        <v>3.6802457827956094</v>
      </c>
      <c r="AC65" s="9">
        <v>13061.74</v>
      </c>
      <c r="AE65" s="9">
        <v>-71937.88</v>
      </c>
      <c r="AG65" s="9">
        <f t="shared" si="14"/>
        <v>84999.62000000001</v>
      </c>
      <c r="AI65" s="21">
        <f t="shared" si="15"/>
        <v>1.1815697098663458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634.03</v>
      </c>
      <c r="G66" s="5">
        <v>-57273.64</v>
      </c>
      <c r="I66" s="9">
        <f t="shared" si="8"/>
        <v>57907.67</v>
      </c>
      <c r="K66" s="21">
        <f t="shared" si="9"/>
        <v>1.0110701886592157</v>
      </c>
      <c r="M66" s="9">
        <v>-2222.73</v>
      </c>
      <c r="O66" s="9">
        <v>-66624.03</v>
      </c>
      <c r="Q66" s="9">
        <f t="shared" si="10"/>
        <v>64401.299999999996</v>
      </c>
      <c r="S66" s="21">
        <f t="shared" si="11"/>
        <v>0.9666377131494447</v>
      </c>
      <c r="U66" s="9">
        <v>-3170.73</v>
      </c>
      <c r="W66" s="9">
        <v>-75083.66</v>
      </c>
      <c r="Y66" s="9">
        <f t="shared" si="12"/>
        <v>71912.93000000001</v>
      </c>
      <c r="AA66" s="21">
        <f t="shared" si="13"/>
        <v>0.9577707053705161</v>
      </c>
      <c r="AC66" s="9">
        <v>43902.49</v>
      </c>
      <c r="AE66" s="9">
        <v>-87846.11</v>
      </c>
      <c r="AG66" s="9">
        <f t="shared" si="14"/>
        <v>131748.6</v>
      </c>
      <c r="AI66" s="21">
        <f t="shared" si="15"/>
        <v>1.4997658974313148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-726536.89</v>
      </c>
      <c r="G67" s="5">
        <v>-52003.42</v>
      </c>
      <c r="I67" s="9">
        <f t="shared" si="8"/>
        <v>-674533.47</v>
      </c>
      <c r="K67" s="21" t="str">
        <f t="shared" si="9"/>
        <v>N.M.</v>
      </c>
      <c r="M67" s="9">
        <v>-650296.22</v>
      </c>
      <c r="O67" s="9">
        <v>-132287.21</v>
      </c>
      <c r="Q67" s="9">
        <f t="shared" si="10"/>
        <v>-518009.01</v>
      </c>
      <c r="S67" s="21">
        <f t="shared" si="11"/>
        <v>-3.915790574160571</v>
      </c>
      <c r="U67" s="9">
        <v>-1559289.15</v>
      </c>
      <c r="W67" s="9">
        <v>-408091.75</v>
      </c>
      <c r="Y67" s="9">
        <f t="shared" si="12"/>
        <v>-1151197.4</v>
      </c>
      <c r="AA67" s="21">
        <f t="shared" si="13"/>
        <v>-2.8209278918282465</v>
      </c>
      <c r="AC67" s="9">
        <v>-1836312.98</v>
      </c>
      <c r="AE67" s="9">
        <v>-1090942.73</v>
      </c>
      <c r="AG67" s="9">
        <f t="shared" si="14"/>
        <v>-745370.25</v>
      </c>
      <c r="AI67" s="21">
        <f t="shared" si="15"/>
        <v>-0.6832349943795858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-354072.39</v>
      </c>
      <c r="G68" s="5">
        <v>-813565.85</v>
      </c>
      <c r="I68" s="9">
        <f t="shared" si="8"/>
        <v>459493.45999999996</v>
      </c>
      <c r="K68" s="21">
        <f t="shared" si="9"/>
        <v>0.564789512735816</v>
      </c>
      <c r="M68" s="9">
        <v>-1043057.76</v>
      </c>
      <c r="O68" s="9">
        <v>-2247076.44</v>
      </c>
      <c r="Q68" s="9">
        <f t="shared" si="10"/>
        <v>1204018.68</v>
      </c>
      <c r="S68" s="21">
        <f t="shared" si="11"/>
        <v>0.5358156307312804</v>
      </c>
      <c r="U68" s="9">
        <v>-2052415.84</v>
      </c>
      <c r="W68" s="9">
        <v>-4278045.4</v>
      </c>
      <c r="Y68" s="9">
        <f t="shared" si="12"/>
        <v>2225629.5600000005</v>
      </c>
      <c r="AA68" s="21">
        <f t="shared" si="13"/>
        <v>0.5202444929640065</v>
      </c>
      <c r="AC68" s="9">
        <v>-3915101.45</v>
      </c>
      <c r="AE68" s="9">
        <v>-11460433.54</v>
      </c>
      <c r="AG68" s="9">
        <f t="shared" si="14"/>
        <v>7545332.089999999</v>
      </c>
      <c r="AI68" s="21">
        <f t="shared" si="15"/>
        <v>0.6583810345101482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0</v>
      </c>
      <c r="G69" s="5">
        <v>0</v>
      </c>
      <c r="I69" s="9">
        <f t="shared" si="8"/>
        <v>0</v>
      </c>
      <c r="K69" s="21">
        <f t="shared" si="9"/>
        <v>0</v>
      </c>
      <c r="M69" s="9">
        <v>0</v>
      </c>
      <c r="O69" s="9">
        <v>0</v>
      </c>
      <c r="Q69" s="9">
        <f t="shared" si="10"/>
        <v>0</v>
      </c>
      <c r="S69" s="21">
        <f t="shared" si="11"/>
        <v>0</v>
      </c>
      <c r="U69" s="9">
        <v>0</v>
      </c>
      <c r="W69" s="9">
        <v>-14.09</v>
      </c>
      <c r="Y69" s="9">
        <f t="shared" si="12"/>
        <v>14.09</v>
      </c>
      <c r="AA69" s="21" t="str">
        <f t="shared" si="13"/>
        <v>N.M.</v>
      </c>
      <c r="AC69" s="9">
        <v>0</v>
      </c>
      <c r="AE69" s="9">
        <v>-890314.01</v>
      </c>
      <c r="AG69" s="9">
        <f t="shared" si="14"/>
        <v>890314.01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194458.04</v>
      </c>
      <c r="G70" s="5">
        <v>669935.11</v>
      </c>
      <c r="I70" s="9">
        <f t="shared" si="8"/>
        <v>-475477.06999999995</v>
      </c>
      <c r="K70" s="21">
        <f t="shared" si="9"/>
        <v>-0.7097360071186596</v>
      </c>
      <c r="M70" s="9">
        <v>-337227.36</v>
      </c>
      <c r="O70" s="9">
        <v>931045.39</v>
      </c>
      <c r="Q70" s="9">
        <f t="shared" si="10"/>
        <v>-1268272.75</v>
      </c>
      <c r="S70" s="21">
        <f t="shared" si="11"/>
        <v>-1.3622029211701483</v>
      </c>
      <c r="U70" s="9">
        <v>209088.49</v>
      </c>
      <c r="W70" s="9">
        <v>2537583.21</v>
      </c>
      <c r="Y70" s="9">
        <f t="shared" si="12"/>
        <v>-2328494.7199999997</v>
      </c>
      <c r="AA70" s="21">
        <f t="shared" si="13"/>
        <v>-0.9176032970363166</v>
      </c>
      <c r="AC70" s="9">
        <v>2381424.8</v>
      </c>
      <c r="AE70" s="9">
        <v>2537583.21</v>
      </c>
      <c r="AG70" s="9">
        <f t="shared" si="14"/>
        <v>-156158.41000000015</v>
      </c>
      <c r="AI70" s="21">
        <f t="shared" si="15"/>
        <v>-0.06153824212921087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-364</v>
      </c>
      <c r="G71" s="5">
        <v>33964</v>
      </c>
      <c r="I71" s="9">
        <f t="shared" si="8"/>
        <v>-34328</v>
      </c>
      <c r="K71" s="21">
        <f t="shared" si="9"/>
        <v>-1.010717230008244</v>
      </c>
      <c r="M71" s="9">
        <v>-364</v>
      </c>
      <c r="O71" s="9">
        <v>-25421</v>
      </c>
      <c r="Q71" s="9">
        <f t="shared" si="10"/>
        <v>25057</v>
      </c>
      <c r="S71" s="21">
        <f t="shared" si="11"/>
        <v>0.9856811297745958</v>
      </c>
      <c r="U71" s="9">
        <v>-364</v>
      </c>
      <c r="W71" s="9">
        <v>-25421</v>
      </c>
      <c r="Y71" s="9">
        <f t="shared" si="12"/>
        <v>25057</v>
      </c>
      <c r="AA71" s="21">
        <f t="shared" si="13"/>
        <v>0.9856811297745958</v>
      </c>
      <c r="AC71" s="9">
        <v>132</v>
      </c>
      <c r="AE71" s="9">
        <v>-25421</v>
      </c>
      <c r="AG71" s="9">
        <f t="shared" si="14"/>
        <v>25553</v>
      </c>
      <c r="AI71" s="21">
        <f t="shared" si="15"/>
        <v>1.0051925573344873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0</v>
      </c>
      <c r="G72" s="5">
        <v>-557668.09</v>
      </c>
      <c r="I72" s="9">
        <f t="shared" si="8"/>
        <v>557668.09</v>
      </c>
      <c r="K72" s="21" t="str">
        <f t="shared" si="9"/>
        <v>N.M.</v>
      </c>
      <c r="M72" s="9">
        <v>0</v>
      </c>
      <c r="O72" s="9">
        <v>-633446.38</v>
      </c>
      <c r="Q72" s="9">
        <f t="shared" si="10"/>
        <v>633446.38</v>
      </c>
      <c r="S72" s="21" t="str">
        <f t="shared" si="11"/>
        <v>N.M.</v>
      </c>
      <c r="U72" s="9">
        <v>0</v>
      </c>
      <c r="W72" s="9">
        <v>-633446.38</v>
      </c>
      <c r="Y72" s="9">
        <f t="shared" si="12"/>
        <v>633446.38</v>
      </c>
      <c r="AA72" s="21" t="str">
        <f t="shared" si="13"/>
        <v>N.M.</v>
      </c>
      <c r="AC72" s="9">
        <v>633446.38</v>
      </c>
      <c r="AE72" s="9">
        <v>-633446.38</v>
      </c>
      <c r="AG72" s="9">
        <f t="shared" si="14"/>
        <v>1266892.76</v>
      </c>
      <c r="AI72" s="21">
        <f t="shared" si="15"/>
        <v>2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41664.78</v>
      </c>
      <c r="G73" s="5">
        <v>0</v>
      </c>
      <c r="I73" s="9">
        <f t="shared" si="8"/>
        <v>41664.78</v>
      </c>
      <c r="K73" s="21" t="str">
        <f t="shared" si="9"/>
        <v>N.M.</v>
      </c>
      <c r="M73" s="9">
        <v>126146.22</v>
      </c>
      <c r="O73" s="9">
        <v>0</v>
      </c>
      <c r="Q73" s="9">
        <f t="shared" si="10"/>
        <v>126146.22</v>
      </c>
      <c r="S73" s="21" t="str">
        <f t="shared" si="11"/>
        <v>N.M.</v>
      </c>
      <c r="U73" s="9">
        <v>251763.44</v>
      </c>
      <c r="W73" s="9">
        <v>0</v>
      </c>
      <c r="Y73" s="9">
        <f t="shared" si="12"/>
        <v>251763.44</v>
      </c>
      <c r="AA73" s="21" t="str">
        <f t="shared" si="13"/>
        <v>N.M.</v>
      </c>
      <c r="AC73" s="9">
        <v>611435.92</v>
      </c>
      <c r="AE73" s="9">
        <v>0</v>
      </c>
      <c r="AG73" s="9">
        <f t="shared" si="14"/>
        <v>611435.92</v>
      </c>
      <c r="AI73" s="21" t="str">
        <f t="shared" si="15"/>
        <v>N.M.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-237146.2</v>
      </c>
      <c r="G74" s="5">
        <v>0</v>
      </c>
      <c r="I74" s="9">
        <f aca="true" t="shared" si="16" ref="I74:I105">+E74-G74</f>
        <v>-237146.2</v>
      </c>
      <c r="K74" s="21" t="str">
        <f aca="true" t="shared" si="17" ref="K74:K105">IF(G74&lt;0,IF(I74=0,0,IF(OR(G74=0,E74=0),"N.M.",IF(ABS(I74/G74)&gt;=10,"N.M.",I74/(-G74)))),IF(I74=0,0,IF(OR(G74=0,E74=0),"N.M.",IF(ABS(I74/G74)&gt;=10,"N.M.",I74/G74))))</f>
        <v>N.M.</v>
      </c>
      <c r="M74" s="9">
        <v>769480.401</v>
      </c>
      <c r="O74" s="9">
        <v>0</v>
      </c>
      <c r="Q74" s="9">
        <f aca="true" t="shared" si="18" ref="Q74:Q105">+M74-O74</f>
        <v>769480.401</v>
      </c>
      <c r="S74" s="21" t="str">
        <f aca="true" t="shared" si="19" ref="S74:S105">IF(O74&lt;0,IF(Q74=0,0,IF(OR(O74=0,M74=0),"N.M.",IF(ABS(Q74/O74)&gt;=10,"N.M.",Q74/(-O74)))),IF(Q74=0,0,IF(OR(O74=0,M74=0),"N.M.",IF(ABS(Q74/O74)&gt;=10,"N.M.",Q74/O74))))</f>
        <v>N.M.</v>
      </c>
      <c r="U74" s="9">
        <v>1190775.571</v>
      </c>
      <c r="W74" s="9">
        <v>0</v>
      </c>
      <c r="Y74" s="9">
        <f aca="true" t="shared" si="20" ref="Y74:Y105">+U74-W74</f>
        <v>1190775.571</v>
      </c>
      <c r="AA74" s="21" t="str">
        <f aca="true" t="shared" si="21" ref="AA74:AA105">IF(W74&lt;0,IF(Y74=0,0,IF(OR(W74=0,U74=0),"N.M.",IF(ABS(Y74/W74)&gt;=10,"N.M.",Y74/(-W74)))),IF(Y74=0,0,IF(OR(W74=0,U74=0),"N.M.",IF(ABS(Y74/W74)&gt;=10,"N.M.",Y74/W74))))</f>
        <v>N.M.</v>
      </c>
      <c r="AC74" s="9">
        <v>1190775.571</v>
      </c>
      <c r="AE74" s="9">
        <v>0</v>
      </c>
      <c r="AG74" s="9">
        <f aca="true" t="shared" si="22" ref="AG74:AG105">+AC74-AE74</f>
        <v>1190775.571</v>
      </c>
      <c r="AI74" s="21" t="str">
        <f aca="true" t="shared" si="23" ref="AI74:AI105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237146.2</v>
      </c>
      <c r="G75" s="5">
        <v>0</v>
      </c>
      <c r="I75" s="9">
        <f t="shared" si="16"/>
        <v>237146.2</v>
      </c>
      <c r="K75" s="21" t="str">
        <f t="shared" si="17"/>
        <v>N.M.</v>
      </c>
      <c r="M75" s="9">
        <v>-769480.401</v>
      </c>
      <c r="O75" s="9">
        <v>0</v>
      </c>
      <c r="Q75" s="9">
        <f t="shared" si="18"/>
        <v>-769480.401</v>
      </c>
      <c r="S75" s="21" t="str">
        <f t="shared" si="19"/>
        <v>N.M.</v>
      </c>
      <c r="U75" s="9">
        <v>-1190775.571</v>
      </c>
      <c r="W75" s="9">
        <v>0</v>
      </c>
      <c r="Y75" s="9">
        <f t="shared" si="20"/>
        <v>-1190775.571</v>
      </c>
      <c r="AA75" s="21" t="str">
        <f t="shared" si="21"/>
        <v>N.M.</v>
      </c>
      <c r="AC75" s="9">
        <v>-1190775.571</v>
      </c>
      <c r="AE75" s="9">
        <v>0</v>
      </c>
      <c r="AG75" s="9">
        <f t="shared" si="22"/>
        <v>-1190775.571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21753.92</v>
      </c>
      <c r="G76" s="5">
        <v>0</v>
      </c>
      <c r="I76" s="9">
        <f t="shared" si="16"/>
        <v>21753.92</v>
      </c>
      <c r="K76" s="21" t="str">
        <f t="shared" si="17"/>
        <v>N.M.</v>
      </c>
      <c r="M76" s="9">
        <v>56424.78</v>
      </c>
      <c r="O76" s="9">
        <v>0</v>
      </c>
      <c r="Q76" s="9">
        <f t="shared" si="18"/>
        <v>56424.78</v>
      </c>
      <c r="S76" s="21" t="str">
        <f t="shared" si="19"/>
        <v>N.M.</v>
      </c>
      <c r="U76" s="9">
        <v>87735.11</v>
      </c>
      <c r="W76" s="9">
        <v>0</v>
      </c>
      <c r="Y76" s="9">
        <f t="shared" si="20"/>
        <v>87735.11</v>
      </c>
      <c r="AA76" s="21" t="str">
        <f t="shared" si="21"/>
        <v>N.M.</v>
      </c>
      <c r="AC76" s="9">
        <v>264706.61</v>
      </c>
      <c r="AE76" s="9">
        <v>0</v>
      </c>
      <c r="AG76" s="9">
        <f t="shared" si="22"/>
        <v>264706.61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-186973.97</v>
      </c>
      <c r="G77" s="5">
        <v>0</v>
      </c>
      <c r="I77" s="9">
        <f t="shared" si="16"/>
        <v>-186973.97</v>
      </c>
      <c r="K77" s="21" t="str">
        <f t="shared" si="17"/>
        <v>N.M.</v>
      </c>
      <c r="M77" s="9">
        <v>-460609.69</v>
      </c>
      <c r="O77" s="9">
        <v>0</v>
      </c>
      <c r="Q77" s="9">
        <f t="shared" si="18"/>
        <v>-460609.69</v>
      </c>
      <c r="S77" s="21" t="str">
        <f t="shared" si="19"/>
        <v>N.M.</v>
      </c>
      <c r="U77" s="9">
        <v>-990120.07</v>
      </c>
      <c r="W77" s="9">
        <v>0</v>
      </c>
      <c r="Y77" s="9">
        <f t="shared" si="20"/>
        <v>-990120.07</v>
      </c>
      <c r="AA77" s="21" t="str">
        <f t="shared" si="21"/>
        <v>N.M.</v>
      </c>
      <c r="AC77" s="9">
        <v>-1779950.81</v>
      </c>
      <c r="AE77" s="9">
        <v>0</v>
      </c>
      <c r="AG77" s="9">
        <f t="shared" si="22"/>
        <v>-1779950.81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834.21</v>
      </c>
      <c r="G78" s="5">
        <v>0</v>
      </c>
      <c r="I78" s="9">
        <f t="shared" si="16"/>
        <v>834.21</v>
      </c>
      <c r="K78" s="21" t="str">
        <f t="shared" si="17"/>
        <v>N.M.</v>
      </c>
      <c r="M78" s="9">
        <v>-711.8</v>
      </c>
      <c r="O78" s="9">
        <v>0</v>
      </c>
      <c r="Q78" s="9">
        <f t="shared" si="18"/>
        <v>-711.8</v>
      </c>
      <c r="S78" s="21" t="str">
        <f t="shared" si="19"/>
        <v>N.M.</v>
      </c>
      <c r="U78" s="9">
        <v>10734.34</v>
      </c>
      <c r="W78" s="9">
        <v>0</v>
      </c>
      <c r="Y78" s="9">
        <f t="shared" si="20"/>
        <v>10734.34</v>
      </c>
      <c r="AA78" s="21" t="str">
        <f t="shared" si="21"/>
        <v>N.M.</v>
      </c>
      <c r="AC78" s="9">
        <v>12985.46</v>
      </c>
      <c r="AE78" s="9">
        <v>0</v>
      </c>
      <c r="AG78" s="9">
        <f t="shared" si="22"/>
        <v>12985.46</v>
      </c>
      <c r="AI78" s="21" t="str">
        <f t="shared" si="23"/>
        <v>N.M.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-408.43</v>
      </c>
      <c r="G79" s="5">
        <v>0</v>
      </c>
      <c r="I79" s="9">
        <f t="shared" si="16"/>
        <v>-408.43</v>
      </c>
      <c r="K79" s="21" t="str">
        <f t="shared" si="17"/>
        <v>N.M.</v>
      </c>
      <c r="M79" s="9">
        <v>-889.95</v>
      </c>
      <c r="O79" s="9">
        <v>0</v>
      </c>
      <c r="Q79" s="9">
        <f t="shared" si="18"/>
        <v>-889.95</v>
      </c>
      <c r="S79" s="21" t="str">
        <f t="shared" si="19"/>
        <v>N.M.</v>
      </c>
      <c r="U79" s="9">
        <v>-5314.53</v>
      </c>
      <c r="W79" s="9">
        <v>0</v>
      </c>
      <c r="Y79" s="9">
        <f t="shared" si="20"/>
        <v>-5314.53</v>
      </c>
      <c r="AA79" s="21" t="str">
        <f t="shared" si="21"/>
        <v>N.M.</v>
      </c>
      <c r="AC79" s="9">
        <v>-8572.07</v>
      </c>
      <c r="AE79" s="9">
        <v>0</v>
      </c>
      <c r="AG79" s="9">
        <f t="shared" si="22"/>
        <v>-8572.07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198839.44</v>
      </c>
      <c r="G80" s="5">
        <v>0</v>
      </c>
      <c r="I80" s="9">
        <f t="shared" si="16"/>
        <v>198839.44</v>
      </c>
      <c r="K80" s="21" t="str">
        <f t="shared" si="17"/>
        <v>N.M.</v>
      </c>
      <c r="M80" s="9">
        <v>198839.44</v>
      </c>
      <c r="O80" s="9">
        <v>0</v>
      </c>
      <c r="Q80" s="9">
        <f t="shared" si="18"/>
        <v>198839.44</v>
      </c>
      <c r="S80" s="21" t="str">
        <f t="shared" si="19"/>
        <v>N.M.</v>
      </c>
      <c r="U80" s="9">
        <v>198839.44</v>
      </c>
      <c r="W80" s="9">
        <v>0</v>
      </c>
      <c r="Y80" s="9">
        <f t="shared" si="20"/>
        <v>198839.44</v>
      </c>
      <c r="AA80" s="21" t="str">
        <f t="shared" si="21"/>
        <v>N.M.</v>
      </c>
      <c r="AC80" s="9">
        <v>198839.44</v>
      </c>
      <c r="AE80" s="9">
        <v>0</v>
      </c>
      <c r="AG80" s="9">
        <f t="shared" si="22"/>
        <v>198839.44</v>
      </c>
      <c r="AI80" s="21" t="str">
        <f t="shared" si="23"/>
        <v>N.M.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-2092442.32</v>
      </c>
      <c r="G81" s="5">
        <v>0</v>
      </c>
      <c r="I81" s="9">
        <f t="shared" si="16"/>
        <v>-2092442.32</v>
      </c>
      <c r="K81" s="21" t="str">
        <f t="shared" si="17"/>
        <v>N.M.</v>
      </c>
      <c r="M81" s="9">
        <v>-2092442.32</v>
      </c>
      <c r="O81" s="9">
        <v>0</v>
      </c>
      <c r="Q81" s="9">
        <f t="shared" si="18"/>
        <v>-2092442.32</v>
      </c>
      <c r="S81" s="21" t="str">
        <f t="shared" si="19"/>
        <v>N.M.</v>
      </c>
      <c r="U81" s="9">
        <v>-2092442.32</v>
      </c>
      <c r="W81" s="9">
        <v>0</v>
      </c>
      <c r="Y81" s="9">
        <f t="shared" si="20"/>
        <v>-2092442.32</v>
      </c>
      <c r="AA81" s="21" t="str">
        <f t="shared" si="21"/>
        <v>N.M.</v>
      </c>
      <c r="AC81" s="9">
        <v>-2092442.32</v>
      </c>
      <c r="AE81" s="9">
        <v>0</v>
      </c>
      <c r="AG81" s="9">
        <f t="shared" si="22"/>
        <v>-2092442.32</v>
      </c>
      <c r="AI81" s="21" t="str">
        <f t="shared" si="23"/>
        <v>N.M.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813497.55</v>
      </c>
      <c r="G82" s="5">
        <v>0</v>
      </c>
      <c r="I82" s="9">
        <f t="shared" si="16"/>
        <v>813497.55</v>
      </c>
      <c r="K82" s="21" t="str">
        <f t="shared" si="17"/>
        <v>N.M.</v>
      </c>
      <c r="M82" s="9">
        <v>813497.55</v>
      </c>
      <c r="O82" s="9">
        <v>0</v>
      </c>
      <c r="Q82" s="9">
        <f t="shared" si="18"/>
        <v>813497.55</v>
      </c>
      <c r="S82" s="21" t="str">
        <f t="shared" si="19"/>
        <v>N.M.</v>
      </c>
      <c r="U82" s="9">
        <v>813497.55</v>
      </c>
      <c r="W82" s="9">
        <v>0</v>
      </c>
      <c r="Y82" s="9">
        <f t="shared" si="20"/>
        <v>813497.55</v>
      </c>
      <c r="AA82" s="21" t="str">
        <f t="shared" si="21"/>
        <v>N.M.</v>
      </c>
      <c r="AC82" s="9">
        <v>813497.55</v>
      </c>
      <c r="AE82" s="9">
        <v>0</v>
      </c>
      <c r="AG82" s="9">
        <f t="shared" si="22"/>
        <v>813497.55</v>
      </c>
      <c r="AI82" s="21" t="str">
        <f t="shared" si="23"/>
        <v>N.M.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-317747.61</v>
      </c>
      <c r="G83" s="5">
        <v>0</v>
      </c>
      <c r="I83" s="9">
        <f t="shared" si="16"/>
        <v>-317747.61</v>
      </c>
      <c r="K83" s="21" t="str">
        <f t="shared" si="17"/>
        <v>N.M.</v>
      </c>
      <c r="M83" s="9">
        <v>-317747.61</v>
      </c>
      <c r="O83" s="9">
        <v>0</v>
      </c>
      <c r="Q83" s="9">
        <f t="shared" si="18"/>
        <v>-317747.61</v>
      </c>
      <c r="S83" s="21" t="str">
        <f t="shared" si="19"/>
        <v>N.M.</v>
      </c>
      <c r="U83" s="9">
        <v>-317747.61</v>
      </c>
      <c r="W83" s="9">
        <v>0</v>
      </c>
      <c r="Y83" s="9">
        <f t="shared" si="20"/>
        <v>-317747.61</v>
      </c>
      <c r="AA83" s="21" t="str">
        <f t="shared" si="21"/>
        <v>N.M.</v>
      </c>
      <c r="AC83" s="9">
        <v>-317747.61</v>
      </c>
      <c r="AE83" s="9">
        <v>0</v>
      </c>
      <c r="AG83" s="9">
        <f t="shared" si="22"/>
        <v>-317747.61</v>
      </c>
      <c r="AI83" s="21" t="str">
        <f t="shared" si="23"/>
        <v>N.M.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98613</v>
      </c>
      <c r="G84" s="5">
        <v>138361.06</v>
      </c>
      <c r="I84" s="9">
        <f t="shared" si="16"/>
        <v>-39748.06</v>
      </c>
      <c r="K84" s="21">
        <f t="shared" si="17"/>
        <v>-0.28727779333289294</v>
      </c>
      <c r="M84" s="9">
        <v>347636.18</v>
      </c>
      <c r="O84" s="9">
        <v>394102.98</v>
      </c>
      <c r="Q84" s="9">
        <f t="shared" si="18"/>
        <v>-46466.79999999999</v>
      </c>
      <c r="S84" s="21">
        <f t="shared" si="19"/>
        <v>-0.11790522365499492</v>
      </c>
      <c r="U84" s="9">
        <v>909254.85</v>
      </c>
      <c r="W84" s="9">
        <v>879918.3</v>
      </c>
      <c r="Y84" s="9">
        <f t="shared" si="20"/>
        <v>29336.54999999993</v>
      </c>
      <c r="AA84" s="21">
        <f t="shared" si="21"/>
        <v>0.033340083960067574</v>
      </c>
      <c r="AC84" s="9">
        <v>1807195.73</v>
      </c>
      <c r="AE84" s="9">
        <v>1629121.67</v>
      </c>
      <c r="AG84" s="9">
        <f t="shared" si="22"/>
        <v>178074.06000000006</v>
      </c>
      <c r="AI84" s="21">
        <f t="shared" si="23"/>
        <v>0.10930678983602254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38141.19</v>
      </c>
      <c r="G85" s="5">
        <v>30865.404</v>
      </c>
      <c r="I85" s="9">
        <f t="shared" si="16"/>
        <v>7275.786000000004</v>
      </c>
      <c r="K85" s="21">
        <f t="shared" si="17"/>
        <v>0.23572625195510172</v>
      </c>
      <c r="M85" s="9">
        <v>123016.681</v>
      </c>
      <c r="O85" s="9">
        <v>92531.26</v>
      </c>
      <c r="Q85" s="9">
        <f t="shared" si="18"/>
        <v>30485.421000000002</v>
      </c>
      <c r="S85" s="21">
        <f t="shared" si="19"/>
        <v>0.32946077898431303</v>
      </c>
      <c r="U85" s="9">
        <v>225441.848</v>
      </c>
      <c r="W85" s="9">
        <v>141830.185</v>
      </c>
      <c r="Y85" s="9">
        <f t="shared" si="20"/>
        <v>83611.663</v>
      </c>
      <c r="AA85" s="21">
        <f t="shared" si="21"/>
        <v>0.589519522942172</v>
      </c>
      <c r="AC85" s="9">
        <v>339854.336</v>
      </c>
      <c r="AE85" s="9">
        <v>200064.075</v>
      </c>
      <c r="AG85" s="9">
        <f t="shared" si="22"/>
        <v>139790.261</v>
      </c>
      <c r="AI85" s="21">
        <f t="shared" si="23"/>
        <v>0.6987274501931443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0</v>
      </c>
      <c r="G86" s="5">
        <v>0</v>
      </c>
      <c r="I86" s="9">
        <f t="shared" si="16"/>
        <v>0</v>
      </c>
      <c r="K86" s="21">
        <f t="shared" si="17"/>
        <v>0</v>
      </c>
      <c r="M86" s="9">
        <v>0</v>
      </c>
      <c r="O86" s="9">
        <v>0</v>
      </c>
      <c r="Q86" s="9">
        <f t="shared" si="18"/>
        <v>0</v>
      </c>
      <c r="S86" s="21">
        <f t="shared" si="19"/>
        <v>0</v>
      </c>
      <c r="U86" s="9">
        <v>0</v>
      </c>
      <c r="W86" s="9">
        <v>453.66</v>
      </c>
      <c r="Y86" s="9">
        <f t="shared" si="20"/>
        <v>-453.66</v>
      </c>
      <c r="AA86" s="21" t="str">
        <f t="shared" si="21"/>
        <v>N.M.</v>
      </c>
      <c r="AC86" s="9">
        <v>0</v>
      </c>
      <c r="AE86" s="9">
        <v>3288.24</v>
      </c>
      <c r="AG86" s="9">
        <f t="shared" si="22"/>
        <v>-3288.24</v>
      </c>
      <c r="AI86" s="21" t="str">
        <f t="shared" si="23"/>
        <v>N.M.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302495.16</v>
      </c>
      <c r="G87" s="5">
        <v>216989.31</v>
      </c>
      <c r="I87" s="9">
        <f t="shared" si="16"/>
        <v>85505.84999999998</v>
      </c>
      <c r="K87" s="21">
        <f t="shared" si="17"/>
        <v>0.3940555873466761</v>
      </c>
      <c r="M87" s="9">
        <v>861072.05</v>
      </c>
      <c r="O87" s="9">
        <v>655017.87</v>
      </c>
      <c r="Q87" s="9">
        <f t="shared" si="18"/>
        <v>206054.18000000005</v>
      </c>
      <c r="S87" s="21">
        <f t="shared" si="19"/>
        <v>0.3145779518961827</v>
      </c>
      <c r="U87" s="9">
        <v>1608900.57</v>
      </c>
      <c r="W87" s="9">
        <v>1380871.68</v>
      </c>
      <c r="Y87" s="9">
        <f t="shared" si="20"/>
        <v>228028.89000000013</v>
      </c>
      <c r="AA87" s="21">
        <f t="shared" si="21"/>
        <v>0.16513401882497883</v>
      </c>
      <c r="AC87" s="9">
        <v>3098184.57</v>
      </c>
      <c r="AE87" s="9">
        <v>2773152.36</v>
      </c>
      <c r="AG87" s="9">
        <f t="shared" si="22"/>
        <v>325032.20999999996</v>
      </c>
      <c r="AI87" s="21">
        <f t="shared" si="23"/>
        <v>0.11720676248743865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11923.89</v>
      </c>
      <c r="G88" s="5">
        <v>12362.4</v>
      </c>
      <c r="I88" s="9">
        <f t="shared" si="16"/>
        <v>-438.5100000000002</v>
      </c>
      <c r="K88" s="21">
        <f t="shared" si="17"/>
        <v>-0.03547126771500681</v>
      </c>
      <c r="M88" s="9">
        <v>33320.09</v>
      </c>
      <c r="O88" s="9">
        <v>36998.94</v>
      </c>
      <c r="Q88" s="9">
        <f t="shared" si="18"/>
        <v>-3678.850000000006</v>
      </c>
      <c r="S88" s="21">
        <f t="shared" si="19"/>
        <v>-0.09943122694866409</v>
      </c>
      <c r="U88" s="9">
        <v>51774.29</v>
      </c>
      <c r="W88" s="9">
        <v>55221.54</v>
      </c>
      <c r="Y88" s="9">
        <f t="shared" si="20"/>
        <v>-3447.25</v>
      </c>
      <c r="AA88" s="21">
        <f t="shared" si="21"/>
        <v>-0.06242582151819743</v>
      </c>
      <c r="AC88" s="9">
        <v>97469.09</v>
      </c>
      <c r="AE88" s="9">
        <v>102586.74</v>
      </c>
      <c r="AG88" s="9">
        <f t="shared" si="22"/>
        <v>-5117.650000000009</v>
      </c>
      <c r="AI88" s="21">
        <f t="shared" si="23"/>
        <v>-0.049886076894538306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39948.52</v>
      </c>
      <c r="G89" s="5">
        <v>46894.58</v>
      </c>
      <c r="I89" s="9">
        <f t="shared" si="16"/>
        <v>-6946.060000000005</v>
      </c>
      <c r="K89" s="21">
        <f t="shared" si="17"/>
        <v>-0.14812074231179817</v>
      </c>
      <c r="M89" s="9">
        <v>148039.08</v>
      </c>
      <c r="O89" s="9">
        <v>142702.09</v>
      </c>
      <c r="Q89" s="9">
        <f t="shared" si="18"/>
        <v>5336.989999999991</v>
      </c>
      <c r="S89" s="21">
        <f t="shared" si="19"/>
        <v>0.03739952231953989</v>
      </c>
      <c r="U89" s="9">
        <v>570963.46</v>
      </c>
      <c r="W89" s="9">
        <v>456526.72</v>
      </c>
      <c r="Y89" s="9">
        <f t="shared" si="20"/>
        <v>114436.73999999999</v>
      </c>
      <c r="AA89" s="21">
        <f t="shared" si="21"/>
        <v>0.2506682193760751</v>
      </c>
      <c r="AC89" s="9">
        <v>1034842.89</v>
      </c>
      <c r="AE89" s="9">
        <v>812266.99</v>
      </c>
      <c r="AG89" s="9">
        <f t="shared" si="22"/>
        <v>222575.90000000002</v>
      </c>
      <c r="AI89" s="21">
        <f t="shared" si="23"/>
        <v>0.274018152578132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-4570.35</v>
      </c>
      <c r="G90" s="5">
        <v>-134.37</v>
      </c>
      <c r="I90" s="9">
        <f t="shared" si="16"/>
        <v>-4435.9800000000005</v>
      </c>
      <c r="K90" s="21" t="str">
        <f t="shared" si="17"/>
        <v>N.M.</v>
      </c>
      <c r="M90" s="9">
        <v>8033.65</v>
      </c>
      <c r="O90" s="9">
        <v>-195.01</v>
      </c>
      <c r="Q90" s="9">
        <f t="shared" si="18"/>
        <v>8228.66</v>
      </c>
      <c r="S90" s="21" t="str">
        <f t="shared" si="19"/>
        <v>N.M.</v>
      </c>
      <c r="U90" s="9">
        <v>8033.65</v>
      </c>
      <c r="W90" s="9">
        <v>-195.01</v>
      </c>
      <c r="Y90" s="9">
        <f t="shared" si="20"/>
        <v>8228.66</v>
      </c>
      <c r="AA90" s="21" t="str">
        <f t="shared" si="21"/>
        <v>N.M.</v>
      </c>
      <c r="AC90" s="9">
        <v>21331.72</v>
      </c>
      <c r="AE90" s="9">
        <v>2302.82</v>
      </c>
      <c r="AG90" s="9">
        <f t="shared" si="22"/>
        <v>19028.9</v>
      </c>
      <c r="AI90" s="21">
        <f t="shared" si="23"/>
        <v>8.26330325427085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5112</v>
      </c>
      <c r="G91" s="5">
        <v>44685.03</v>
      </c>
      <c r="I91" s="9">
        <f t="shared" si="16"/>
        <v>-39573.03</v>
      </c>
      <c r="K91" s="21">
        <f t="shared" si="17"/>
        <v>-0.8855992711653097</v>
      </c>
      <c r="M91" s="9">
        <v>18936</v>
      </c>
      <c r="O91" s="9">
        <v>135145.31</v>
      </c>
      <c r="Q91" s="9">
        <f t="shared" si="18"/>
        <v>-116209.31</v>
      </c>
      <c r="S91" s="21">
        <f t="shared" si="19"/>
        <v>-0.8598841498828187</v>
      </c>
      <c r="U91" s="9">
        <v>43308</v>
      </c>
      <c r="W91" s="9">
        <v>243655.01</v>
      </c>
      <c r="Y91" s="9">
        <f t="shared" si="20"/>
        <v>-200347.01</v>
      </c>
      <c r="AA91" s="21">
        <f t="shared" si="21"/>
        <v>-0.8222568868992269</v>
      </c>
      <c r="AC91" s="9">
        <v>-45185.43</v>
      </c>
      <c r="AE91" s="9">
        <v>276686.84</v>
      </c>
      <c r="AG91" s="9">
        <f t="shared" si="22"/>
        <v>-321872.27</v>
      </c>
      <c r="AI91" s="21">
        <f t="shared" si="23"/>
        <v>-1.163308923546924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23292.84</v>
      </c>
      <c r="G92" s="5">
        <v>86601.92</v>
      </c>
      <c r="I92" s="9">
        <f t="shared" si="16"/>
        <v>-63309.08</v>
      </c>
      <c r="K92" s="21">
        <f t="shared" si="17"/>
        <v>-0.7310355243856026</v>
      </c>
      <c r="M92" s="9">
        <v>32104.06</v>
      </c>
      <c r="O92" s="9">
        <v>62207.18</v>
      </c>
      <c r="Q92" s="9">
        <f t="shared" si="18"/>
        <v>-30103.12</v>
      </c>
      <c r="S92" s="21">
        <f t="shared" si="19"/>
        <v>-0.4839171298232776</v>
      </c>
      <c r="U92" s="9">
        <v>117479.99</v>
      </c>
      <c r="W92" s="9">
        <v>256066.26</v>
      </c>
      <c r="Y92" s="9">
        <f t="shared" si="20"/>
        <v>-138586.27000000002</v>
      </c>
      <c r="AA92" s="21">
        <f t="shared" si="21"/>
        <v>-0.5412125361615389</v>
      </c>
      <c r="AC92" s="9">
        <v>773168.12</v>
      </c>
      <c r="AE92" s="9">
        <v>896039.56</v>
      </c>
      <c r="AG92" s="9">
        <f t="shared" si="22"/>
        <v>-122871.44000000006</v>
      </c>
      <c r="AI92" s="21">
        <f t="shared" si="23"/>
        <v>-0.13712724915850819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0</v>
      </c>
      <c r="G93" s="5">
        <v>0</v>
      </c>
      <c r="I93" s="9">
        <f t="shared" si="16"/>
        <v>0</v>
      </c>
      <c r="K93" s="21">
        <f t="shared" si="17"/>
        <v>0</v>
      </c>
      <c r="M93" s="9">
        <v>0</v>
      </c>
      <c r="O93" s="9">
        <v>0</v>
      </c>
      <c r="Q93" s="9">
        <f t="shared" si="18"/>
        <v>0</v>
      </c>
      <c r="S93" s="21">
        <f t="shared" si="19"/>
        <v>0</v>
      </c>
      <c r="U93" s="9">
        <v>0</v>
      </c>
      <c r="W93" s="9">
        <v>0</v>
      </c>
      <c r="Y93" s="9">
        <f t="shared" si="20"/>
        <v>0</v>
      </c>
      <c r="AA93" s="21">
        <f t="shared" si="21"/>
        <v>0</v>
      </c>
      <c r="AC93" s="9">
        <v>0</v>
      </c>
      <c r="AE93" s="9">
        <v>-0.02</v>
      </c>
      <c r="AG93" s="9">
        <f t="shared" si="22"/>
        <v>0.02</v>
      </c>
      <c r="AI93" s="21" t="str">
        <f t="shared" si="23"/>
        <v>N.M.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0</v>
      </c>
      <c r="G94" s="5">
        <v>1.34</v>
      </c>
      <c r="I94" s="9">
        <f t="shared" si="16"/>
        <v>-1.34</v>
      </c>
      <c r="K94" s="21" t="str">
        <f t="shared" si="17"/>
        <v>N.M.</v>
      </c>
      <c r="M94" s="9">
        <v>-1.6</v>
      </c>
      <c r="O94" s="9">
        <v>-1.74</v>
      </c>
      <c r="Q94" s="9">
        <f t="shared" si="18"/>
        <v>0.1399999999999999</v>
      </c>
      <c r="S94" s="21">
        <f t="shared" si="19"/>
        <v>0.08045977011494247</v>
      </c>
      <c r="U94" s="9">
        <v>-1.6</v>
      </c>
      <c r="W94" s="9">
        <v>5249.12</v>
      </c>
      <c r="Y94" s="9">
        <f t="shared" si="20"/>
        <v>-5250.72</v>
      </c>
      <c r="AA94" s="21">
        <f t="shared" si="21"/>
        <v>-1.0003048129972263</v>
      </c>
      <c r="AC94" s="9">
        <v>1671.56</v>
      </c>
      <c r="AE94" s="9">
        <v>27631.35</v>
      </c>
      <c r="AG94" s="9">
        <f t="shared" si="22"/>
        <v>-25959.789999999997</v>
      </c>
      <c r="AI94" s="21">
        <f t="shared" si="23"/>
        <v>-0.9395049463743175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-14243.41</v>
      </c>
      <c r="G95" s="5">
        <v>-943.77</v>
      </c>
      <c r="I95" s="9">
        <f t="shared" si="16"/>
        <v>-13299.64</v>
      </c>
      <c r="K95" s="21" t="str">
        <f t="shared" si="17"/>
        <v>N.M.</v>
      </c>
      <c r="M95" s="9">
        <v>-65617.97</v>
      </c>
      <c r="O95" s="9">
        <v>18586.85</v>
      </c>
      <c r="Q95" s="9">
        <f t="shared" si="18"/>
        <v>-84204.82</v>
      </c>
      <c r="S95" s="21">
        <f t="shared" si="19"/>
        <v>-4.530343764543213</v>
      </c>
      <c r="U95" s="9">
        <v>-82658.44</v>
      </c>
      <c r="W95" s="9">
        <v>49560.54</v>
      </c>
      <c r="Y95" s="9">
        <f t="shared" si="20"/>
        <v>-132218.98</v>
      </c>
      <c r="AA95" s="21">
        <f t="shared" si="21"/>
        <v>-2.6678276709656514</v>
      </c>
      <c r="AC95" s="9">
        <v>-98340.763</v>
      </c>
      <c r="AE95" s="9">
        <v>-2012652.638</v>
      </c>
      <c r="AG95" s="9">
        <f t="shared" si="22"/>
        <v>1914311.875</v>
      </c>
      <c r="AI95" s="21">
        <f t="shared" si="23"/>
        <v>0.9511387304777428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-53165.89</v>
      </c>
      <c r="G96" s="5">
        <v>-29464.71</v>
      </c>
      <c r="I96" s="9">
        <f t="shared" si="16"/>
        <v>-23701.18</v>
      </c>
      <c r="K96" s="21">
        <f t="shared" si="17"/>
        <v>-0.8043921016022219</v>
      </c>
      <c r="M96" s="9">
        <v>-225734.52</v>
      </c>
      <c r="O96" s="9">
        <v>-81846.82</v>
      </c>
      <c r="Q96" s="9">
        <f t="shared" si="18"/>
        <v>-143887.69999999998</v>
      </c>
      <c r="S96" s="21">
        <f t="shared" si="19"/>
        <v>-1.7580121011421088</v>
      </c>
      <c r="U96" s="9">
        <v>-605041.59</v>
      </c>
      <c r="W96" s="9">
        <v>-145878.2</v>
      </c>
      <c r="Y96" s="9">
        <f t="shared" si="20"/>
        <v>-459163.38999999996</v>
      </c>
      <c r="AA96" s="21">
        <f t="shared" si="21"/>
        <v>-3.1475805843505054</v>
      </c>
      <c r="AC96" s="9">
        <v>-590107.64</v>
      </c>
      <c r="AE96" s="9">
        <v>-241618.13</v>
      </c>
      <c r="AG96" s="9">
        <f t="shared" si="22"/>
        <v>-348489.51</v>
      </c>
      <c r="AI96" s="21">
        <f t="shared" si="23"/>
        <v>-1.442315235201928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331148.22</v>
      </c>
      <c r="G97" s="5">
        <v>350292.13</v>
      </c>
      <c r="I97" s="9">
        <f t="shared" si="16"/>
        <v>-19143.910000000033</v>
      </c>
      <c r="K97" s="21">
        <f t="shared" si="17"/>
        <v>-0.05465127064087918</v>
      </c>
      <c r="M97" s="9">
        <v>1054044.89</v>
      </c>
      <c r="O97" s="9">
        <v>1090135.95</v>
      </c>
      <c r="Q97" s="9">
        <f t="shared" si="18"/>
        <v>-36091.060000000056</v>
      </c>
      <c r="S97" s="21">
        <f t="shared" si="19"/>
        <v>-0.03310693496531333</v>
      </c>
      <c r="U97" s="9">
        <v>2088798.78</v>
      </c>
      <c r="W97" s="9">
        <v>1843882.52</v>
      </c>
      <c r="Y97" s="9">
        <f t="shared" si="20"/>
        <v>244916.26</v>
      </c>
      <c r="AA97" s="21">
        <f t="shared" si="21"/>
        <v>0.13282639069651792</v>
      </c>
      <c r="AC97" s="9">
        <v>4229015.55</v>
      </c>
      <c r="AE97" s="9">
        <v>3376143.66</v>
      </c>
      <c r="AG97" s="9">
        <f t="shared" si="22"/>
        <v>852871.8899999997</v>
      </c>
      <c r="AI97" s="21">
        <f t="shared" si="23"/>
        <v>0.25261717980330245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65606.56</v>
      </c>
      <c r="G98" s="5">
        <v>52931.84</v>
      </c>
      <c r="I98" s="9">
        <f t="shared" si="16"/>
        <v>12674.720000000001</v>
      </c>
      <c r="K98" s="21">
        <f t="shared" si="17"/>
        <v>0.23945360675162627</v>
      </c>
      <c r="M98" s="9">
        <v>186485.59</v>
      </c>
      <c r="O98" s="9">
        <v>198647.04</v>
      </c>
      <c r="Q98" s="9">
        <f t="shared" si="18"/>
        <v>-12161.450000000012</v>
      </c>
      <c r="S98" s="21">
        <f t="shared" si="19"/>
        <v>-0.06122140053030748</v>
      </c>
      <c r="U98" s="9">
        <v>379251.11</v>
      </c>
      <c r="W98" s="9">
        <v>494512.6</v>
      </c>
      <c r="Y98" s="9">
        <f t="shared" si="20"/>
        <v>-115261.48999999999</v>
      </c>
      <c r="AA98" s="21">
        <f t="shared" si="21"/>
        <v>-0.2330809973294917</v>
      </c>
      <c r="AC98" s="9">
        <v>726531.8</v>
      </c>
      <c r="AE98" s="9">
        <v>1132944.64</v>
      </c>
      <c r="AG98" s="9">
        <f t="shared" si="22"/>
        <v>-406412.83999999985</v>
      </c>
      <c r="AI98" s="21">
        <f t="shared" si="23"/>
        <v>-0.3587225938947907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11797.77</v>
      </c>
      <c r="G99" s="5">
        <v>17422.67</v>
      </c>
      <c r="I99" s="9">
        <f t="shared" si="16"/>
        <v>-5624.899999999998</v>
      </c>
      <c r="K99" s="21">
        <f t="shared" si="17"/>
        <v>-0.32284948288637727</v>
      </c>
      <c r="M99" s="9">
        <v>41578.35</v>
      </c>
      <c r="O99" s="9">
        <v>47443.27</v>
      </c>
      <c r="Q99" s="9">
        <f t="shared" si="18"/>
        <v>-5864.919999999998</v>
      </c>
      <c r="S99" s="21">
        <f t="shared" si="19"/>
        <v>-0.12361964088900278</v>
      </c>
      <c r="U99" s="9">
        <v>82708.04</v>
      </c>
      <c r="W99" s="9">
        <v>95053.83</v>
      </c>
      <c r="Y99" s="9">
        <f t="shared" si="20"/>
        <v>-12345.790000000008</v>
      </c>
      <c r="AA99" s="21">
        <f t="shared" si="21"/>
        <v>-0.12988208891740616</v>
      </c>
      <c r="AC99" s="9">
        <v>177738</v>
      </c>
      <c r="AE99" s="9">
        <v>220758.46</v>
      </c>
      <c r="AG99" s="9">
        <f t="shared" si="22"/>
        <v>-43020.45999999999</v>
      </c>
      <c r="AI99" s="21">
        <f t="shared" si="23"/>
        <v>-0.19487570261180476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0</v>
      </c>
      <c r="G100" s="5">
        <v>755.88</v>
      </c>
      <c r="I100" s="9">
        <f t="shared" si="16"/>
        <v>-755.88</v>
      </c>
      <c r="K100" s="21" t="str">
        <f t="shared" si="17"/>
        <v>N.M.</v>
      </c>
      <c r="M100" s="9">
        <v>1497.6</v>
      </c>
      <c r="O100" s="9">
        <v>17612.92</v>
      </c>
      <c r="Q100" s="9">
        <f t="shared" si="18"/>
        <v>-16115.319999999998</v>
      </c>
      <c r="S100" s="21">
        <f t="shared" si="19"/>
        <v>-0.9149715095509433</v>
      </c>
      <c r="U100" s="9">
        <v>3679.7</v>
      </c>
      <c r="W100" s="9">
        <v>48464.28</v>
      </c>
      <c r="Y100" s="9">
        <f t="shared" si="20"/>
        <v>-44784.58</v>
      </c>
      <c r="AA100" s="21">
        <f t="shared" si="21"/>
        <v>-0.9240739777832252</v>
      </c>
      <c r="AC100" s="9">
        <v>8064.4</v>
      </c>
      <c r="AE100" s="9">
        <v>110031.61</v>
      </c>
      <c r="AG100" s="9">
        <f t="shared" si="22"/>
        <v>-101967.21</v>
      </c>
      <c r="AI100" s="21">
        <f t="shared" si="23"/>
        <v>-0.9267083340869047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0</v>
      </c>
      <c r="G101" s="5">
        <v>-1364451.8</v>
      </c>
      <c r="I101" s="9">
        <f t="shared" si="16"/>
        <v>1364451.8</v>
      </c>
      <c r="K101" s="21" t="str">
        <f t="shared" si="17"/>
        <v>N.M.</v>
      </c>
      <c r="M101" s="9">
        <v>0</v>
      </c>
      <c r="O101" s="9">
        <v>-1422959.33</v>
      </c>
      <c r="Q101" s="9">
        <f t="shared" si="18"/>
        <v>1422959.33</v>
      </c>
      <c r="S101" s="21" t="str">
        <f t="shared" si="19"/>
        <v>N.M.</v>
      </c>
      <c r="U101" s="9">
        <v>0</v>
      </c>
      <c r="W101" s="9">
        <v>1595702.1</v>
      </c>
      <c r="Y101" s="9">
        <f t="shared" si="20"/>
        <v>-1595702.1</v>
      </c>
      <c r="AA101" s="21" t="str">
        <f t="shared" si="21"/>
        <v>N.M.</v>
      </c>
      <c r="AC101" s="9">
        <v>-1161707.4</v>
      </c>
      <c r="AE101" s="9">
        <v>7498487.6</v>
      </c>
      <c r="AG101" s="9">
        <f t="shared" si="22"/>
        <v>-8660195</v>
      </c>
      <c r="AI101" s="21">
        <f t="shared" si="23"/>
        <v>-1.1549255612558458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1497.45</v>
      </c>
      <c r="G102" s="5">
        <v>-4401.39</v>
      </c>
      <c r="I102" s="9">
        <f t="shared" si="16"/>
        <v>5898.84</v>
      </c>
      <c r="K102" s="21">
        <f t="shared" si="17"/>
        <v>1.3402220662109015</v>
      </c>
      <c r="M102" s="9">
        <v>21396.28</v>
      </c>
      <c r="O102" s="9">
        <v>10660.31</v>
      </c>
      <c r="Q102" s="9">
        <f t="shared" si="18"/>
        <v>10735.97</v>
      </c>
      <c r="S102" s="21">
        <f t="shared" si="19"/>
        <v>1.0070973545797448</v>
      </c>
      <c r="U102" s="9">
        <v>41464.99</v>
      </c>
      <c r="W102" s="9">
        <v>36345.8</v>
      </c>
      <c r="Y102" s="9">
        <f t="shared" si="20"/>
        <v>5119.189999999995</v>
      </c>
      <c r="AA102" s="21">
        <f t="shared" si="21"/>
        <v>0.14084681036048166</v>
      </c>
      <c r="AC102" s="9">
        <v>70240.91</v>
      </c>
      <c r="AE102" s="9">
        <v>107645.55</v>
      </c>
      <c r="AG102" s="9">
        <f t="shared" si="22"/>
        <v>-37404.64</v>
      </c>
      <c r="AI102" s="21">
        <f t="shared" si="23"/>
        <v>-0.3474796682259508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1299.05</v>
      </c>
      <c r="G103" s="5">
        <v>2170.3</v>
      </c>
      <c r="I103" s="9">
        <f t="shared" si="16"/>
        <v>-871.2500000000002</v>
      </c>
      <c r="K103" s="21">
        <f t="shared" si="17"/>
        <v>-0.4014421969312999</v>
      </c>
      <c r="M103" s="9">
        <v>3927.53</v>
      </c>
      <c r="O103" s="9">
        <v>7027.14</v>
      </c>
      <c r="Q103" s="9">
        <f t="shared" si="18"/>
        <v>-3099.61</v>
      </c>
      <c r="S103" s="21">
        <f t="shared" si="19"/>
        <v>-0.4410912547636734</v>
      </c>
      <c r="U103" s="9">
        <v>7814.13</v>
      </c>
      <c r="W103" s="9">
        <v>11343.88</v>
      </c>
      <c r="Y103" s="9">
        <f t="shared" si="20"/>
        <v>-3529.749999999999</v>
      </c>
      <c r="AA103" s="21">
        <f t="shared" si="21"/>
        <v>-0.31115896853633845</v>
      </c>
      <c r="AC103" s="9">
        <v>16711.96</v>
      </c>
      <c r="AE103" s="9">
        <v>14563.37</v>
      </c>
      <c r="AG103" s="9">
        <f t="shared" si="22"/>
        <v>2148.5899999999983</v>
      </c>
      <c r="AI103" s="21">
        <f t="shared" si="23"/>
        <v>0.14753384690494015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0</v>
      </c>
      <c r="I104" s="9">
        <f t="shared" si="16"/>
        <v>0</v>
      </c>
      <c r="K104" s="21">
        <f t="shared" si="17"/>
        <v>0</v>
      </c>
      <c r="M104" s="9">
        <v>0</v>
      </c>
      <c r="O104" s="9">
        <v>0</v>
      </c>
      <c r="Q104" s="9">
        <f t="shared" si="18"/>
        <v>0</v>
      </c>
      <c r="S104" s="21">
        <f t="shared" si="19"/>
        <v>0</v>
      </c>
      <c r="U104" s="9">
        <v>0</v>
      </c>
      <c r="W104" s="9">
        <v>0</v>
      </c>
      <c r="Y104" s="9">
        <f t="shared" si="20"/>
        <v>0</v>
      </c>
      <c r="AA104" s="21">
        <f t="shared" si="21"/>
        <v>0</v>
      </c>
      <c r="AC104" s="9">
        <v>355.59</v>
      </c>
      <c r="AE104" s="9">
        <v>0</v>
      </c>
      <c r="AG104" s="9">
        <f t="shared" si="22"/>
        <v>355.59</v>
      </c>
      <c r="AI104" s="21" t="str">
        <f t="shared" si="23"/>
        <v>N.M.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-5990.4</v>
      </c>
      <c r="G105" s="5">
        <v>0</v>
      </c>
      <c r="I105" s="9">
        <f t="shared" si="16"/>
        <v>-5990.4</v>
      </c>
      <c r="K105" s="21" t="str">
        <f t="shared" si="17"/>
        <v>N.M.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0</v>
      </c>
      <c r="AE105" s="9">
        <v>0</v>
      </c>
      <c r="AG105" s="9">
        <f t="shared" si="22"/>
        <v>0</v>
      </c>
      <c r="AI105" s="21">
        <f t="shared" si="23"/>
        <v>0</v>
      </c>
    </row>
    <row r="106" spans="1:68" s="17" customFormat="1" ht="12.75">
      <c r="A106" s="17" t="s">
        <v>88</v>
      </c>
      <c r="B106" s="98"/>
      <c r="C106" s="17" t="s">
        <v>89</v>
      </c>
      <c r="D106" s="18"/>
      <c r="E106" s="18">
        <v>43082287.599999994</v>
      </c>
      <c r="F106" s="99"/>
      <c r="G106" s="99">
        <v>44349352.57399999</v>
      </c>
      <c r="H106" s="100"/>
      <c r="I106" s="18">
        <f aca="true" t="shared" si="24" ref="I106:I115">+E106-G106</f>
        <v>-1267064.9739999995</v>
      </c>
      <c r="J106" s="37" t="str">
        <f>IF((+E106-G106)=(I106),"  ",$AO$501)</f>
        <v>  </v>
      </c>
      <c r="K106" s="40">
        <f aca="true" t="shared" si="25" ref="K106:K115">IF(G106&lt;0,IF(I106=0,0,IF(OR(G106=0,E106=0),"N.M.",IF(ABS(I106/G106)&gt;=10,"N.M.",I106/(-G106)))),IF(I106=0,0,IF(OR(G106=0,E106=0),"N.M.",IF(ABS(I106/G106)&gt;=10,"N.M.",I106/G106))))</f>
        <v>-0.028570089538191408</v>
      </c>
      <c r="L106" s="39"/>
      <c r="M106" s="8">
        <v>124815203.08100002</v>
      </c>
      <c r="N106" s="18"/>
      <c r="O106" s="8">
        <v>121195242.26000004</v>
      </c>
      <c r="P106" s="18"/>
      <c r="Q106" s="18">
        <f aca="true" t="shared" si="26" ref="Q106:Q115">+M106-O106</f>
        <v>3619960.82099998</v>
      </c>
      <c r="R106" s="37" t="str">
        <f>IF((+M106-O106)=(Q106),"  ",$AO$501)</f>
        <v>  </v>
      </c>
      <c r="S106" s="40">
        <f aca="true" t="shared" si="27" ref="S106:S115">IF(O106&lt;0,IF(Q106=0,0,IF(OR(O106=0,M106=0),"N.M.",IF(ABS(Q106/O106)&gt;=10,"N.M.",Q106/(-O106)))),IF(Q106=0,0,IF(OR(O106=0,M106=0),"N.M.",IF(ABS(Q106/O106)&gt;=10,"N.M.",Q106/O106))))</f>
        <v>0.029868836049141943</v>
      </c>
      <c r="T106" s="39"/>
      <c r="U106" s="18">
        <v>268655840.11800003</v>
      </c>
      <c r="V106" s="18"/>
      <c r="W106" s="18">
        <v>258349209.265</v>
      </c>
      <c r="X106" s="18"/>
      <c r="Y106" s="18">
        <f aca="true" t="shared" si="28" ref="Y106:Y115">+U106-W106</f>
        <v>10306630.853000045</v>
      </c>
      <c r="Z106" s="37" t="str">
        <f>IF((+U106-W106)=(Y106),"  ",$AO$501)</f>
        <v>  </v>
      </c>
      <c r="AA106" s="40">
        <f aca="true" t="shared" si="29" ref="AA106:AA115">IF(W106&lt;0,IF(Y106=0,0,IF(OR(W106=0,U106=0),"N.M.",IF(ABS(Y106/W106)&gt;=10,"N.M.",Y106/(-W106)))),IF(Y106=0,0,IF(OR(W106=0,U106=0),"N.M.",IF(ABS(Y106/W106)&gt;=10,"N.M.",Y106/W106))))</f>
        <v>0.039894183854180434</v>
      </c>
      <c r="AB106" s="39"/>
      <c r="AC106" s="18">
        <v>538759682.6930001</v>
      </c>
      <c r="AD106" s="18"/>
      <c r="AE106" s="18">
        <v>507152464.3970001</v>
      </c>
      <c r="AF106" s="18"/>
      <c r="AG106" s="18">
        <f aca="true" t="shared" si="30" ref="AG106:AG115">+AC106-AE106</f>
        <v>31607218.296000004</v>
      </c>
      <c r="AH106" s="37" t="str">
        <f>IF((+AC106-AE106)=(AG106),"  ",$AO$501)</f>
        <v>  </v>
      </c>
      <c r="AI106" s="40">
        <f aca="true" t="shared" si="31" ref="AI106:AI115">IF(AE106&lt;0,IF(AG106=0,0,IF(OR(AE106=0,AC106=0),"N.M.",IF(ABS(AG106/AE106)&gt;=10,"N.M.",AG106/(-AE106)))),IF(AG106=0,0,IF(OR(AE106=0,AC106=0),"N.M.",IF(ABS(AG106/AE106)&gt;=10,"N.M.",AG106/AE106))))</f>
        <v>0.062322911776798155</v>
      </c>
      <c r="AJ106" s="39"/>
      <c r="AK106" s="99"/>
      <c r="AL106" s="101"/>
      <c r="AM106" s="100"/>
      <c r="AN106" s="101"/>
      <c r="AO106" s="100"/>
      <c r="AP106" s="100"/>
      <c r="AQ106" s="102"/>
      <c r="AR106" s="100"/>
      <c r="AS106" s="99"/>
      <c r="AT106" s="99"/>
      <c r="AU106" s="99"/>
      <c r="AV106" s="99"/>
      <c r="AW106" s="100"/>
      <c r="AX106" s="100"/>
      <c r="AY106" s="102"/>
      <c r="AZ106" s="100"/>
      <c r="BA106" s="99"/>
      <c r="BB106" s="99"/>
      <c r="BC106" s="100"/>
      <c r="BD106" s="100"/>
      <c r="BE106" s="102"/>
      <c r="BF106" s="103"/>
      <c r="BG106" s="18"/>
      <c r="BH106" s="104"/>
      <c r="BI106" s="18"/>
      <c r="BJ106" s="104"/>
      <c r="BK106" s="18"/>
      <c r="BL106" s="104"/>
      <c r="BM106" s="18"/>
      <c r="BN106" s="104"/>
      <c r="BO106" s="104"/>
      <c r="BP106" s="104"/>
    </row>
    <row r="107" spans="1:35" ht="12.75" outlineLevel="1">
      <c r="A107" s="1" t="s">
        <v>383</v>
      </c>
      <c r="B107" s="16" t="s">
        <v>384</v>
      </c>
      <c r="C107" s="1" t="s">
        <v>385</v>
      </c>
      <c r="E107" s="5">
        <v>68465.01</v>
      </c>
      <c r="G107" s="5">
        <v>126935.77</v>
      </c>
      <c r="I107" s="9">
        <f t="shared" si="24"/>
        <v>-58470.76000000001</v>
      </c>
      <c r="K107" s="21">
        <f t="shared" si="25"/>
        <v>-0.4606326490948927</v>
      </c>
      <c r="M107" s="9">
        <v>245490.24</v>
      </c>
      <c r="O107" s="9">
        <v>361485.69</v>
      </c>
      <c r="Q107" s="9">
        <f t="shared" si="26"/>
        <v>-115995.45000000001</v>
      </c>
      <c r="S107" s="21">
        <f t="shared" si="27"/>
        <v>-0.3208853163731046</v>
      </c>
      <c r="U107" s="9">
        <v>500732.44</v>
      </c>
      <c r="W107" s="9">
        <v>989575.07</v>
      </c>
      <c r="Y107" s="9">
        <f t="shared" si="28"/>
        <v>-488842.62999999995</v>
      </c>
      <c r="AA107" s="21">
        <f t="shared" si="29"/>
        <v>-0.49399246688783294</v>
      </c>
      <c r="AC107" s="9">
        <v>1006861.77</v>
      </c>
      <c r="AE107" s="9">
        <v>2775958.53</v>
      </c>
      <c r="AG107" s="9">
        <f t="shared" si="30"/>
        <v>-1769096.7599999998</v>
      </c>
      <c r="AI107" s="21">
        <f t="shared" si="31"/>
        <v>-0.6372922148804578</v>
      </c>
    </row>
    <row r="108" spans="1:35" ht="12.75" outlineLevel="1">
      <c r="A108" s="1" t="s">
        <v>386</v>
      </c>
      <c r="B108" s="16" t="s">
        <v>387</v>
      </c>
      <c r="C108" s="1" t="s">
        <v>388</v>
      </c>
      <c r="E108" s="5">
        <v>188828.05</v>
      </c>
      <c r="G108" s="5">
        <v>229272.54</v>
      </c>
      <c r="I108" s="9">
        <f t="shared" si="24"/>
        <v>-40444.49000000002</v>
      </c>
      <c r="K108" s="21">
        <f t="shared" si="25"/>
        <v>-0.1764035501155089</v>
      </c>
      <c r="M108" s="9">
        <v>661934.82</v>
      </c>
      <c r="O108" s="9">
        <v>763088.24</v>
      </c>
      <c r="Q108" s="9">
        <f t="shared" si="26"/>
        <v>-101153.42000000004</v>
      </c>
      <c r="S108" s="21">
        <f t="shared" si="27"/>
        <v>-0.13255795948316546</v>
      </c>
      <c r="U108" s="9">
        <v>1491652.74</v>
      </c>
      <c r="W108" s="9">
        <v>1750486.28</v>
      </c>
      <c r="Y108" s="9">
        <f t="shared" si="28"/>
        <v>-258833.54000000004</v>
      </c>
      <c r="AA108" s="21">
        <f t="shared" si="29"/>
        <v>-0.14786379245428877</v>
      </c>
      <c r="AC108" s="9">
        <v>3046450.5</v>
      </c>
      <c r="AE108" s="9">
        <v>3732422.28</v>
      </c>
      <c r="AG108" s="9">
        <f t="shared" si="30"/>
        <v>-685971.7799999998</v>
      </c>
      <c r="AI108" s="21">
        <f t="shared" si="31"/>
        <v>-0.18378729107790018</v>
      </c>
    </row>
    <row r="109" spans="1:35" ht="12.75" outlineLevel="1">
      <c r="A109" s="1" t="s">
        <v>389</v>
      </c>
      <c r="B109" s="16" t="s">
        <v>390</v>
      </c>
      <c r="C109" s="1" t="s">
        <v>391</v>
      </c>
      <c r="E109" s="5">
        <v>0</v>
      </c>
      <c r="G109" s="5">
        <v>7502</v>
      </c>
      <c r="I109" s="9">
        <f t="shared" si="24"/>
        <v>-7502</v>
      </c>
      <c r="K109" s="21" t="str">
        <f t="shared" si="25"/>
        <v>N.M.</v>
      </c>
      <c r="M109" s="9">
        <v>0</v>
      </c>
      <c r="O109" s="9">
        <v>9178.33</v>
      </c>
      <c r="Q109" s="9">
        <f t="shared" si="26"/>
        <v>-9178.33</v>
      </c>
      <c r="S109" s="21" t="str">
        <f t="shared" si="27"/>
        <v>N.M.</v>
      </c>
      <c r="U109" s="9">
        <v>0</v>
      </c>
      <c r="W109" s="9">
        <v>20554.56</v>
      </c>
      <c r="Y109" s="9">
        <f t="shared" si="28"/>
        <v>-20554.56</v>
      </c>
      <c r="AA109" s="21" t="str">
        <f t="shared" si="29"/>
        <v>N.M.</v>
      </c>
      <c r="AC109" s="9">
        <v>13708.38</v>
      </c>
      <c r="AE109" s="9">
        <v>47526.67</v>
      </c>
      <c r="AG109" s="9">
        <f t="shared" si="30"/>
        <v>-33818.29</v>
      </c>
      <c r="AI109" s="21">
        <f t="shared" si="31"/>
        <v>-0.7115644752725154</v>
      </c>
    </row>
    <row r="110" spans="1:35" ht="12.75" outlineLevel="1">
      <c r="A110" s="1" t="s">
        <v>392</v>
      </c>
      <c r="B110" s="16" t="s">
        <v>393</v>
      </c>
      <c r="C110" s="1" t="s">
        <v>394</v>
      </c>
      <c r="E110" s="5">
        <v>5031118</v>
      </c>
      <c r="G110" s="5">
        <v>5498374.49</v>
      </c>
      <c r="I110" s="9">
        <f t="shared" si="24"/>
        <v>-467256.4900000002</v>
      </c>
      <c r="K110" s="21">
        <f t="shared" si="25"/>
        <v>-0.08498084131042886</v>
      </c>
      <c r="M110" s="9">
        <v>11141225</v>
      </c>
      <c r="O110" s="9">
        <v>13376661.49</v>
      </c>
      <c r="Q110" s="9">
        <f t="shared" si="26"/>
        <v>-2235436.49</v>
      </c>
      <c r="S110" s="21">
        <f t="shared" si="27"/>
        <v>-0.16711467892576537</v>
      </c>
      <c r="U110" s="9">
        <v>22017818</v>
      </c>
      <c r="W110" s="9">
        <v>26695006.49</v>
      </c>
      <c r="Y110" s="9">
        <f t="shared" si="28"/>
        <v>-4677188.489999998</v>
      </c>
      <c r="AA110" s="21">
        <f t="shared" si="29"/>
        <v>-0.17520836684389204</v>
      </c>
      <c r="AC110" s="9">
        <v>52259334.510000005</v>
      </c>
      <c r="AE110" s="9">
        <v>53768336.489999995</v>
      </c>
      <c r="AG110" s="9">
        <f t="shared" si="30"/>
        <v>-1509001.9799999893</v>
      </c>
      <c r="AI110" s="21">
        <f t="shared" si="31"/>
        <v>-0.02806488127600225</v>
      </c>
    </row>
    <row r="111" spans="1:35" ht="12.75" outlineLevel="1">
      <c r="A111" s="1" t="s">
        <v>395</v>
      </c>
      <c r="B111" s="16" t="s">
        <v>396</v>
      </c>
      <c r="C111" s="1" t="s">
        <v>397</v>
      </c>
      <c r="E111" s="5">
        <v>25147.37</v>
      </c>
      <c r="G111" s="5">
        <v>21937.94</v>
      </c>
      <c r="I111" s="9">
        <f t="shared" si="24"/>
        <v>3209.4300000000003</v>
      </c>
      <c r="K111" s="21">
        <f t="shared" si="25"/>
        <v>0.14629586916547316</v>
      </c>
      <c r="M111" s="9">
        <v>75442.11</v>
      </c>
      <c r="O111" s="9">
        <v>65813.82</v>
      </c>
      <c r="Q111" s="9">
        <f t="shared" si="26"/>
        <v>9628.289999999994</v>
      </c>
      <c r="S111" s="21">
        <f t="shared" si="27"/>
        <v>0.14629586916547305</v>
      </c>
      <c r="U111" s="9">
        <v>150884.22</v>
      </c>
      <c r="W111" s="9">
        <v>131627.64</v>
      </c>
      <c r="Y111" s="9">
        <f t="shared" si="28"/>
        <v>19256.579999999987</v>
      </c>
      <c r="AA111" s="21">
        <f t="shared" si="29"/>
        <v>0.14629586916547305</v>
      </c>
      <c r="AC111" s="9">
        <v>282511.86</v>
      </c>
      <c r="AE111" s="9">
        <v>283464.3</v>
      </c>
      <c r="AG111" s="9">
        <f t="shared" si="30"/>
        <v>-952.4400000000023</v>
      </c>
      <c r="AI111" s="21">
        <f t="shared" si="31"/>
        <v>-0.0033599998306665154</v>
      </c>
    </row>
    <row r="112" spans="1:68" s="17" customFormat="1" ht="12.75">
      <c r="A112" s="17" t="s">
        <v>90</v>
      </c>
      <c r="B112" s="98"/>
      <c r="C112" s="17" t="s">
        <v>1064</v>
      </c>
      <c r="D112" s="18"/>
      <c r="E112" s="18">
        <v>5313558.43</v>
      </c>
      <c r="F112" s="18"/>
      <c r="G112" s="18">
        <v>5884022.74</v>
      </c>
      <c r="H112" s="18"/>
      <c r="I112" s="18">
        <f t="shared" si="24"/>
        <v>-570464.3100000005</v>
      </c>
      <c r="J112" s="37" t="str">
        <f>IF((+E112-G112)=(I112),"  ",$AO$501)</f>
        <v>  </v>
      </c>
      <c r="K112" s="40">
        <f t="shared" si="25"/>
        <v>-0.09695141151001066</v>
      </c>
      <c r="L112" s="39"/>
      <c r="M112" s="8">
        <v>12124092.17</v>
      </c>
      <c r="N112" s="18"/>
      <c r="O112" s="8">
        <v>14576227.57</v>
      </c>
      <c r="P112" s="18"/>
      <c r="Q112" s="18">
        <f t="shared" si="26"/>
        <v>-2452135.4000000004</v>
      </c>
      <c r="R112" s="37" t="str">
        <f>IF((+M112-O112)=(Q112),"  ",$AO$501)</f>
        <v>  </v>
      </c>
      <c r="S112" s="40">
        <f t="shared" si="27"/>
        <v>-0.168228397109198</v>
      </c>
      <c r="T112" s="39"/>
      <c r="U112" s="18">
        <v>24161087.4</v>
      </c>
      <c r="V112" s="18"/>
      <c r="W112" s="18">
        <v>29587250.04</v>
      </c>
      <c r="X112" s="18"/>
      <c r="Y112" s="18">
        <f t="shared" si="28"/>
        <v>-5426162.640000001</v>
      </c>
      <c r="Z112" s="37" t="str">
        <f>IF((+U112-W112)=(Y112),"  ",$AO$501)</f>
        <v>  </v>
      </c>
      <c r="AA112" s="40">
        <f t="shared" si="29"/>
        <v>-0.18339530144451371</v>
      </c>
      <c r="AB112" s="39"/>
      <c r="AC112" s="18">
        <v>56608867.02</v>
      </c>
      <c r="AD112" s="18"/>
      <c r="AE112" s="18">
        <v>60607708.269999996</v>
      </c>
      <c r="AF112" s="18"/>
      <c r="AG112" s="18">
        <f t="shared" si="30"/>
        <v>-3998841.2499999925</v>
      </c>
      <c r="AH112" s="37" t="str">
        <f>IF((+AC112-AE112)=(AG112),"  ",$AO$501)</f>
        <v>  </v>
      </c>
      <c r="AI112" s="40">
        <f t="shared" si="31"/>
        <v>-0.06597908688752327</v>
      </c>
      <c r="AJ112" s="39"/>
      <c r="AK112" s="18"/>
      <c r="AL112" s="18"/>
      <c r="AM112" s="18"/>
      <c r="AN112" s="18"/>
      <c r="AO112" s="18"/>
      <c r="AP112" s="85"/>
      <c r="AQ112" s="117"/>
      <c r="AR112" s="39"/>
      <c r="AS112" s="18"/>
      <c r="AT112" s="18"/>
      <c r="AU112" s="18"/>
      <c r="AV112" s="18"/>
      <c r="AW112" s="18"/>
      <c r="AX112" s="85"/>
      <c r="AY112" s="117"/>
      <c r="AZ112" s="39"/>
      <c r="BA112" s="18"/>
      <c r="BB112" s="18"/>
      <c r="BC112" s="18"/>
      <c r="BD112" s="85"/>
      <c r="BE112" s="117"/>
      <c r="BF112" s="39"/>
      <c r="BG112" s="18"/>
      <c r="BH112" s="104"/>
      <c r="BI112" s="18"/>
      <c r="BJ112" s="104"/>
      <c r="BK112" s="18"/>
      <c r="BL112" s="104"/>
      <c r="BM112" s="18"/>
      <c r="BN112" s="104"/>
      <c r="BO112" s="104"/>
      <c r="BP112" s="104"/>
    </row>
    <row r="113" spans="1:68" s="17" customFormat="1" ht="12.75">
      <c r="A113" s="17" t="s">
        <v>91</v>
      </c>
      <c r="B113" s="98"/>
      <c r="C113" s="17" t="s">
        <v>1065</v>
      </c>
      <c r="D113" s="18"/>
      <c r="E113" s="18">
        <v>48395846.03</v>
      </c>
      <c r="F113" s="18"/>
      <c r="G113" s="18">
        <v>50233375.31400001</v>
      </c>
      <c r="H113" s="18"/>
      <c r="I113" s="18">
        <f t="shared" si="24"/>
        <v>-1837529.2840000093</v>
      </c>
      <c r="J113" s="37" t="str">
        <f>IF((+E113-G113)=(I113),"  ",$AO$501)</f>
        <v>  </v>
      </c>
      <c r="K113" s="40">
        <f t="shared" si="25"/>
        <v>-0.03657984900504767</v>
      </c>
      <c r="L113" s="39"/>
      <c r="M113" s="8">
        <v>136939295.25100002</v>
      </c>
      <c r="N113" s="18"/>
      <c r="O113" s="8">
        <v>135771469.83</v>
      </c>
      <c r="P113" s="18"/>
      <c r="Q113" s="18">
        <f t="shared" si="26"/>
        <v>1167825.4210000038</v>
      </c>
      <c r="R113" s="37" t="str">
        <f>IF((+M113-O113)=(Q113),"  ",$AO$501)</f>
        <v>  </v>
      </c>
      <c r="S113" s="40">
        <f t="shared" si="27"/>
        <v>0.008601405158699707</v>
      </c>
      <c r="T113" s="39"/>
      <c r="U113" s="18">
        <v>292816927.51799995</v>
      </c>
      <c r="V113" s="18"/>
      <c r="W113" s="18">
        <v>287936459.30500007</v>
      </c>
      <c r="X113" s="18"/>
      <c r="Y113" s="18">
        <f t="shared" si="28"/>
        <v>4880468.21299988</v>
      </c>
      <c r="Z113" s="37" t="str">
        <f>IF((+U113-W113)=(Y113),"  ",$AO$501)</f>
        <v>  </v>
      </c>
      <c r="AA113" s="40">
        <f t="shared" si="29"/>
        <v>0.01694980977671253</v>
      </c>
      <c r="AB113" s="39"/>
      <c r="AC113" s="18">
        <v>595368549.7130002</v>
      </c>
      <c r="AD113" s="18"/>
      <c r="AE113" s="18">
        <v>567760172.6669999</v>
      </c>
      <c r="AF113" s="18"/>
      <c r="AG113" s="18">
        <f t="shared" si="30"/>
        <v>27608377.046000242</v>
      </c>
      <c r="AH113" s="37" t="str">
        <f>IF((+AC113-AE113)=(AG113),"  ",$AO$501)</f>
        <v>  </v>
      </c>
      <c r="AI113" s="40">
        <f t="shared" si="31"/>
        <v>0.0486268293816956</v>
      </c>
      <c r="AJ113" s="39"/>
      <c r="AK113" s="18"/>
      <c r="AL113" s="18"/>
      <c r="AM113" s="18"/>
      <c r="AN113" s="18"/>
      <c r="AO113" s="18"/>
      <c r="AP113" s="85"/>
      <c r="AQ113" s="117"/>
      <c r="AR113" s="39"/>
      <c r="AS113" s="18"/>
      <c r="AT113" s="18"/>
      <c r="AU113" s="18"/>
      <c r="AV113" s="18"/>
      <c r="AW113" s="18"/>
      <c r="AX113" s="85"/>
      <c r="AY113" s="117"/>
      <c r="AZ113" s="39"/>
      <c r="BA113" s="18"/>
      <c r="BB113" s="18"/>
      <c r="BC113" s="18"/>
      <c r="BD113" s="85"/>
      <c r="BE113" s="117"/>
      <c r="BF113" s="39"/>
      <c r="BG113" s="18"/>
      <c r="BH113" s="104"/>
      <c r="BI113" s="18"/>
      <c r="BJ113" s="104"/>
      <c r="BK113" s="18"/>
      <c r="BL113" s="104"/>
      <c r="BM113" s="18"/>
      <c r="BN113" s="104"/>
      <c r="BO113" s="104"/>
      <c r="BP113" s="104"/>
    </row>
    <row r="114" spans="1:68" s="90" customFormat="1" ht="12.75">
      <c r="A114" s="90" t="s">
        <v>27</v>
      </c>
      <c r="B114" s="91"/>
      <c r="C114" s="77" t="s">
        <v>1066</v>
      </c>
      <c r="D114" s="105"/>
      <c r="E114" s="105">
        <v>0</v>
      </c>
      <c r="F114" s="105"/>
      <c r="G114" s="105">
        <v>0</v>
      </c>
      <c r="H114" s="105"/>
      <c r="I114" s="9">
        <f t="shared" si="24"/>
        <v>0</v>
      </c>
      <c r="J114" s="37" t="str">
        <f>IF((+E114-G114)=(I114),"  ",$AO$501)</f>
        <v>  </v>
      </c>
      <c r="K114" s="38">
        <f t="shared" si="25"/>
        <v>0</v>
      </c>
      <c r="L114" s="39"/>
      <c r="M114" s="5">
        <v>0</v>
      </c>
      <c r="N114" s="9"/>
      <c r="O114" s="5">
        <v>0</v>
      </c>
      <c r="P114" s="9"/>
      <c r="Q114" s="9">
        <f t="shared" si="26"/>
        <v>0</v>
      </c>
      <c r="R114" s="37" t="str">
        <f>IF((+M114-O114)=(Q114),"  ",$AO$501)</f>
        <v>  </v>
      </c>
      <c r="S114" s="38">
        <f t="shared" si="27"/>
        <v>0</v>
      </c>
      <c r="T114" s="39"/>
      <c r="U114" s="9">
        <v>0</v>
      </c>
      <c r="V114" s="9"/>
      <c r="W114" s="9">
        <v>0</v>
      </c>
      <c r="X114" s="9"/>
      <c r="Y114" s="9">
        <f t="shared" si="28"/>
        <v>0</v>
      </c>
      <c r="Z114" s="37" t="str">
        <f>IF((+U114-W114)=(Y114),"  ",$AO$501)</f>
        <v>  </v>
      </c>
      <c r="AA114" s="38">
        <f t="shared" si="29"/>
        <v>0</v>
      </c>
      <c r="AB114" s="39"/>
      <c r="AC114" s="9">
        <v>0</v>
      </c>
      <c r="AD114" s="9"/>
      <c r="AE114" s="9">
        <v>0</v>
      </c>
      <c r="AF114" s="9"/>
      <c r="AG114" s="9">
        <f t="shared" si="30"/>
        <v>0</v>
      </c>
      <c r="AH114" s="37" t="str">
        <f>IF((+AC114-AE114)=(AG114),"  ",$AO$501)</f>
        <v>  </v>
      </c>
      <c r="AI114" s="38">
        <f t="shared" si="31"/>
        <v>0</v>
      </c>
      <c r="AJ114" s="39"/>
      <c r="AK114" s="105"/>
      <c r="AL114" s="105"/>
      <c r="AM114" s="105"/>
      <c r="AN114" s="105"/>
      <c r="AO114" s="105"/>
      <c r="AP114" s="106"/>
      <c r="AQ114" s="107"/>
      <c r="AR114" s="108"/>
      <c r="AS114" s="105"/>
      <c r="AT114" s="105"/>
      <c r="AU114" s="105"/>
      <c r="AV114" s="105"/>
      <c r="AW114" s="105"/>
      <c r="AX114" s="106"/>
      <c r="AY114" s="107"/>
      <c r="AZ114" s="108"/>
      <c r="BA114" s="105"/>
      <c r="BB114" s="105"/>
      <c r="BC114" s="105"/>
      <c r="BD114" s="106"/>
      <c r="BE114" s="107"/>
      <c r="BF114" s="108"/>
      <c r="BG114" s="105"/>
      <c r="BH114" s="109"/>
      <c r="BI114" s="105"/>
      <c r="BJ114" s="109"/>
      <c r="BK114" s="105"/>
      <c r="BL114" s="109"/>
      <c r="BM114" s="105"/>
      <c r="BN114" s="97"/>
      <c r="BO114" s="97"/>
      <c r="BP114" s="97"/>
    </row>
    <row r="115" spans="1:68" s="77" customFormat="1" ht="12.75">
      <c r="A115" s="77" t="s">
        <v>28</v>
      </c>
      <c r="B115" s="110"/>
      <c r="C115" s="77" t="s">
        <v>29</v>
      </c>
      <c r="D115" s="105"/>
      <c r="E115" s="105">
        <v>48395846.03</v>
      </c>
      <c r="F115" s="105"/>
      <c r="G115" s="105">
        <v>50233375.31400001</v>
      </c>
      <c r="H115" s="105"/>
      <c r="I115" s="9">
        <f t="shared" si="24"/>
        <v>-1837529.2840000093</v>
      </c>
      <c r="J115" s="37" t="str">
        <f>IF((+E115-G115)=(I115),"  ",$AO$501)</f>
        <v>  </v>
      </c>
      <c r="K115" s="38">
        <f t="shared" si="25"/>
        <v>-0.03657984900504767</v>
      </c>
      <c r="L115" s="39"/>
      <c r="M115" s="5">
        <v>136939295.25100002</v>
      </c>
      <c r="N115" s="9"/>
      <c r="O115" s="5">
        <v>135771469.83</v>
      </c>
      <c r="P115" s="9"/>
      <c r="Q115" s="9">
        <f t="shared" si="26"/>
        <v>1167825.4210000038</v>
      </c>
      <c r="R115" s="37" t="str">
        <f>IF((+M115-O115)=(Q115),"  ",$AO$501)</f>
        <v>  </v>
      </c>
      <c r="S115" s="38">
        <f t="shared" si="27"/>
        <v>0.008601405158699707</v>
      </c>
      <c r="T115" s="39"/>
      <c r="U115" s="9">
        <v>292816927.51799995</v>
      </c>
      <c r="V115" s="9"/>
      <c r="W115" s="9">
        <v>287936459.30500007</v>
      </c>
      <c r="X115" s="9"/>
      <c r="Y115" s="9">
        <f t="shared" si="28"/>
        <v>4880468.21299988</v>
      </c>
      <c r="Z115" s="37" t="str">
        <f>IF((+U115-W115)=(Y115),"  ",$AO$501)</f>
        <v>  </v>
      </c>
      <c r="AA115" s="38">
        <f t="shared" si="29"/>
        <v>0.01694980977671253</v>
      </c>
      <c r="AB115" s="39"/>
      <c r="AC115" s="9">
        <v>595368549.7130002</v>
      </c>
      <c r="AD115" s="9"/>
      <c r="AE115" s="9">
        <v>567760172.6669999</v>
      </c>
      <c r="AF115" s="9"/>
      <c r="AG115" s="9">
        <f t="shared" si="30"/>
        <v>27608377.046000242</v>
      </c>
      <c r="AH115" s="37" t="str">
        <f>IF((+AC115-AE115)=(AG115),"  ",$AO$501)</f>
        <v>  </v>
      </c>
      <c r="AI115" s="38">
        <f t="shared" si="31"/>
        <v>0.0486268293816956</v>
      </c>
      <c r="AJ115" s="39"/>
      <c r="AK115" s="105"/>
      <c r="AL115" s="105"/>
      <c r="AM115" s="105"/>
      <c r="AN115" s="105"/>
      <c r="AO115" s="105"/>
      <c r="AP115" s="106"/>
      <c r="AQ115" s="107"/>
      <c r="AR115" s="108"/>
      <c r="AS115" s="105"/>
      <c r="AT115" s="105"/>
      <c r="AU115" s="105"/>
      <c r="AV115" s="105"/>
      <c r="AW115" s="105"/>
      <c r="AX115" s="106"/>
      <c r="AY115" s="107"/>
      <c r="AZ115" s="108"/>
      <c r="BA115" s="105"/>
      <c r="BB115" s="105"/>
      <c r="BC115" s="105"/>
      <c r="BD115" s="106"/>
      <c r="BE115" s="107"/>
      <c r="BF115" s="108"/>
      <c r="BG115" s="105"/>
      <c r="BH115" s="109"/>
      <c r="BI115" s="105"/>
      <c r="BJ115" s="109"/>
      <c r="BK115" s="105"/>
      <c r="BL115" s="109"/>
      <c r="BM115" s="105"/>
      <c r="BN115" s="109"/>
      <c r="BO115" s="109"/>
      <c r="BP115" s="109"/>
    </row>
    <row r="116" spans="2:68" s="90" customFormat="1" ht="12.75">
      <c r="B116" s="91"/>
      <c r="D116" s="71"/>
      <c r="E116" s="41" t="str">
        <f>IF(ABS(E106+E112+E114-E115)&gt;$AO$497,$AO$500," ")</f>
        <v> </v>
      </c>
      <c r="F116" s="111"/>
      <c r="G116" s="41" t="str">
        <f>IF(ABS(G106+G112+G114-G115)&gt;$AO$497,$AO$500," ")</f>
        <v> </v>
      </c>
      <c r="H116" s="111"/>
      <c r="I116" s="41" t="str">
        <f>IF(ABS(I106+I112+I114-I115)&gt;$AO$497,$AO$500," ")</f>
        <v> </v>
      </c>
      <c r="J116" s="111"/>
      <c r="K116" s="111"/>
      <c r="L116" s="111"/>
      <c r="M116" s="41" t="str">
        <f>IF(ABS(M106+M112+M114-M115)&gt;$AO$497,$AO$500," ")</f>
        <v> </v>
      </c>
      <c r="N116" s="111"/>
      <c r="O116" s="41" t="str">
        <f>IF(ABS(O106+O112+O114-O115)&gt;$AO$497,$AO$500," ")</f>
        <v> </v>
      </c>
      <c r="P116" s="111"/>
      <c r="Q116" s="41" t="str">
        <f>IF(ABS(Q106+Q112+Q114-Q115)&gt;$AO$497,$AO$500," ")</f>
        <v> </v>
      </c>
      <c r="R116" s="111"/>
      <c r="S116" s="111"/>
      <c r="T116" s="111"/>
      <c r="U116" s="41" t="str">
        <f>IF(ABS(U106+U112+U114-U115)&gt;$AO$497,$AO$500," ")</f>
        <v> </v>
      </c>
      <c r="V116" s="111"/>
      <c r="W116" s="41" t="str">
        <f>IF(ABS(W106+W112+W114-W115)&gt;$AO$497,$AO$500," ")</f>
        <v> </v>
      </c>
      <c r="X116" s="111"/>
      <c r="Y116" s="41" t="str">
        <f>IF(ABS(Y106+Y112+Y114-Y115)&gt;$AO$497,$AO$500," ")</f>
        <v> </v>
      </c>
      <c r="Z116" s="111"/>
      <c r="AA116" s="111"/>
      <c r="AB116" s="111"/>
      <c r="AC116" s="41" t="str">
        <f>IF(ABS(AC106+AC112+AC114-AC115)&gt;$AO$497,$AO$500," ")</f>
        <v> </v>
      </c>
      <c r="AD116" s="111"/>
      <c r="AE116" s="41" t="str">
        <f>IF(ABS(AE106+AE112+AE114-AE115)&gt;$AO$497,$AO$500," ")</f>
        <v> </v>
      </c>
      <c r="AF116" s="111"/>
      <c r="AG116" s="41" t="str">
        <f>IF(ABS(AG106+AG112+AG114-AG115)&gt;$AO$497,$AO$500," ")</f>
        <v> </v>
      </c>
      <c r="AH116" s="111"/>
      <c r="AI116" s="111"/>
      <c r="AJ116" s="112"/>
      <c r="AK116" s="111"/>
      <c r="AL116" s="112"/>
      <c r="AM116" s="111"/>
      <c r="AN116" s="112"/>
      <c r="AO116" s="111"/>
      <c r="AP116" s="71"/>
      <c r="AQ116" s="113"/>
      <c r="AR116" s="71"/>
      <c r="AS116" s="111"/>
      <c r="AT116" s="112"/>
      <c r="AU116" s="111"/>
      <c r="AV116" s="112"/>
      <c r="AW116" s="111"/>
      <c r="AX116" s="71"/>
      <c r="AY116" s="113"/>
      <c r="AZ116" s="71"/>
      <c r="BA116" s="111"/>
      <c r="BB116" s="112"/>
      <c r="BC116" s="111"/>
      <c r="BD116" s="71"/>
      <c r="BE116" s="113"/>
      <c r="BG116" s="71"/>
      <c r="BH116" s="97"/>
      <c r="BI116" s="71"/>
      <c r="BJ116" s="97"/>
      <c r="BK116" s="71"/>
      <c r="BL116" s="97"/>
      <c r="BM116" s="71"/>
      <c r="BN116" s="97"/>
      <c r="BO116" s="97"/>
      <c r="BP116" s="97"/>
    </row>
    <row r="117" spans="2:68" s="90" customFormat="1" ht="12.75">
      <c r="B117" s="91"/>
      <c r="C117" s="77" t="s">
        <v>30</v>
      </c>
      <c r="D117" s="71"/>
      <c r="E117" s="71"/>
      <c r="F117" s="97"/>
      <c r="G117" s="71"/>
      <c r="H117" s="97"/>
      <c r="I117" s="71"/>
      <c r="J117" s="97"/>
      <c r="K117" s="71"/>
      <c r="L117" s="97"/>
      <c r="M117" s="71"/>
      <c r="N117" s="97"/>
      <c r="O117" s="71"/>
      <c r="P117" s="97"/>
      <c r="Q117" s="71"/>
      <c r="R117" s="97"/>
      <c r="S117" s="71"/>
      <c r="T117" s="97"/>
      <c r="U117" s="71"/>
      <c r="V117" s="97"/>
      <c r="W117" s="71"/>
      <c r="X117" s="97"/>
      <c r="Y117" s="71"/>
      <c r="Z117" s="97"/>
      <c r="AA117" s="71"/>
      <c r="AB117" s="97"/>
      <c r="AC117" s="71"/>
      <c r="AD117" s="97"/>
      <c r="AE117" s="71"/>
      <c r="AF117" s="97"/>
      <c r="AG117" s="71"/>
      <c r="AH117" s="97"/>
      <c r="AI117" s="71"/>
      <c r="AJ117" s="71"/>
      <c r="AK117" s="71"/>
      <c r="AL117" s="71"/>
      <c r="AM117" s="71"/>
      <c r="AN117" s="71"/>
      <c r="AO117" s="71"/>
      <c r="AP117" s="71"/>
      <c r="AQ117" s="113"/>
      <c r="AR117" s="71"/>
      <c r="AS117" s="71"/>
      <c r="AT117" s="97"/>
      <c r="AU117" s="71"/>
      <c r="AV117" s="71"/>
      <c r="AW117" s="71"/>
      <c r="AX117" s="71"/>
      <c r="AY117" s="113"/>
      <c r="AZ117" s="71"/>
      <c r="BA117" s="71"/>
      <c r="BB117" s="71"/>
      <c r="BC117" s="71"/>
      <c r="BD117" s="71"/>
      <c r="BE117" s="113"/>
      <c r="BG117" s="71"/>
      <c r="BH117" s="97"/>
      <c r="BI117" s="71"/>
      <c r="BJ117" s="97"/>
      <c r="BK117" s="71"/>
      <c r="BL117" s="97"/>
      <c r="BM117" s="71"/>
      <c r="BN117" s="97"/>
      <c r="BO117" s="97"/>
      <c r="BP117" s="97"/>
    </row>
    <row r="118" spans="2:68" s="90" customFormat="1" ht="12.75">
      <c r="B118" s="91"/>
      <c r="C118" s="77" t="s">
        <v>31</v>
      </c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113"/>
      <c r="AR118" s="71"/>
      <c r="AS118" s="71"/>
      <c r="AT118" s="71"/>
      <c r="AU118" s="71"/>
      <c r="AV118" s="71"/>
      <c r="AW118" s="71"/>
      <c r="AX118" s="71"/>
      <c r="AY118" s="113"/>
      <c r="AZ118" s="71"/>
      <c r="BA118" s="71"/>
      <c r="BB118" s="71"/>
      <c r="BC118" s="71"/>
      <c r="BD118" s="71"/>
      <c r="BE118" s="113"/>
      <c r="BG118" s="71"/>
      <c r="BH118" s="97"/>
      <c r="BI118" s="71"/>
      <c r="BJ118" s="97"/>
      <c r="BK118" s="71"/>
      <c r="BL118" s="97"/>
      <c r="BM118" s="71"/>
      <c r="BN118" s="97"/>
      <c r="BO118" s="97"/>
      <c r="BP118" s="97"/>
    </row>
    <row r="119" spans="1:35" ht="12.75" outlineLevel="1">
      <c r="A119" s="1" t="s">
        <v>398</v>
      </c>
      <c r="B119" s="16" t="s">
        <v>399</v>
      </c>
      <c r="C119" s="1" t="s">
        <v>400</v>
      </c>
      <c r="E119" s="5">
        <v>120417.036</v>
      </c>
      <c r="G119" s="5">
        <v>27206.825</v>
      </c>
      <c r="I119" s="9">
        <f aca="true" t="shared" si="32" ref="I119:I124">+E119-G119</f>
        <v>93210.211</v>
      </c>
      <c r="K119" s="21">
        <f aca="true" t="shared" si="33" ref="K119:K124">IF(G119&lt;0,IF(I119=0,0,IF(OR(G119=0,E119=0),"N.M.",IF(ABS(I119/G119)&gt;=10,"N.M.",I119/(-G119)))),IF(I119=0,0,IF(OR(G119=0,E119=0),"N.M.",IF(ABS(I119/G119)&gt;=10,"N.M.",I119/G119))))</f>
        <v>3.4259863471757543</v>
      </c>
      <c r="M119" s="9">
        <v>157368.996</v>
      </c>
      <c r="O119" s="9">
        <v>72920.424</v>
      </c>
      <c r="Q119" s="9">
        <f aca="true" t="shared" si="34" ref="Q119:Q124">(+M119-O119)</f>
        <v>84448.57200000001</v>
      </c>
      <c r="S119" s="21">
        <f aca="true" t="shared" si="35" ref="S119:S124">IF(O119&lt;0,IF(Q119=0,0,IF(OR(O119=0,M119=0),"N.M.",IF(ABS(Q119/O119)&gt;=10,"N.M.",Q119/(-O119)))),IF(Q119=0,0,IF(OR(O119=0,M119=0),"N.M.",IF(ABS(Q119/O119)&gt;=10,"N.M.",Q119/O119))))</f>
        <v>1.1580921690746069</v>
      </c>
      <c r="U119" s="9">
        <v>241329.154</v>
      </c>
      <c r="W119" s="9">
        <v>171502.918</v>
      </c>
      <c r="Y119" s="9">
        <f aca="true" t="shared" si="36" ref="Y119:Y124">(+U119-W119)</f>
        <v>69826.236</v>
      </c>
      <c r="AA119" s="21">
        <f aca="true" t="shared" si="37" ref="AA119:AA124">IF(W119&lt;0,IF(Y119=0,0,IF(OR(W119=0,U119=0),"N.M.",IF(ABS(Y119/W119)&gt;=10,"N.M.",Y119/(-W119)))),IF(Y119=0,0,IF(OR(W119=0,U119=0),"N.M.",IF(ABS(Y119/W119)&gt;=10,"N.M.",Y119/W119))))</f>
        <v>0.4071431367715854</v>
      </c>
      <c r="AC119" s="9">
        <v>618161.783</v>
      </c>
      <c r="AE119" s="9">
        <v>491084.57</v>
      </c>
      <c r="AG119" s="9">
        <f aca="true" t="shared" si="38" ref="AG119:AG124">(+AC119-AE119)</f>
        <v>127077.21300000005</v>
      </c>
      <c r="AI119" s="21">
        <f aca="true" t="shared" si="39" ref="AI119:AI124">IF(AE119&lt;0,IF(AG119=0,0,IF(OR(AE119=0,AC119=0),"N.M.",IF(ABS(AG119/AE119)&gt;=10,"N.M.",AG119/(-AE119)))),IF(AG119=0,0,IF(OR(AE119=0,AC119=0),"N.M.",IF(ABS(AG119/AE119)&gt;=10,"N.M.",AG119/AE119))))</f>
        <v>0.25876849073062924</v>
      </c>
    </row>
    <row r="120" spans="1:35" ht="12.75" outlineLevel="1">
      <c r="A120" s="1" t="s">
        <v>401</v>
      </c>
      <c r="B120" s="16" t="s">
        <v>402</v>
      </c>
      <c r="C120" s="1" t="s">
        <v>403</v>
      </c>
      <c r="E120" s="5">
        <v>11892201.7</v>
      </c>
      <c r="G120" s="5">
        <v>12113852.69</v>
      </c>
      <c r="I120" s="9">
        <f t="shared" si="32"/>
        <v>-221650.99000000022</v>
      </c>
      <c r="K120" s="21">
        <f t="shared" si="33"/>
        <v>-0.01829731594664127</v>
      </c>
      <c r="M120" s="9">
        <v>30201791.86</v>
      </c>
      <c r="O120" s="9">
        <v>28142441.89</v>
      </c>
      <c r="Q120" s="9">
        <f t="shared" si="34"/>
        <v>2059349.9699999988</v>
      </c>
      <c r="S120" s="21">
        <f t="shared" si="35"/>
        <v>0.07317595175462575</v>
      </c>
      <c r="U120" s="9">
        <v>66740843.27</v>
      </c>
      <c r="W120" s="9">
        <v>67597060.09</v>
      </c>
      <c r="Y120" s="9">
        <f t="shared" si="36"/>
        <v>-856216.8200000003</v>
      </c>
      <c r="AA120" s="21">
        <f t="shared" si="37"/>
        <v>-0.01266648015253943</v>
      </c>
      <c r="AC120" s="9">
        <v>139166521.91</v>
      </c>
      <c r="AE120" s="9">
        <v>143403576.97</v>
      </c>
      <c r="AG120" s="9">
        <f t="shared" si="38"/>
        <v>-4237055.060000002</v>
      </c>
      <c r="AI120" s="21">
        <f t="shared" si="39"/>
        <v>-0.029546369410899657</v>
      </c>
    </row>
    <row r="121" spans="1:35" ht="12.75" outlineLevel="1">
      <c r="A121" s="1" t="s">
        <v>404</v>
      </c>
      <c r="B121" s="16" t="s">
        <v>405</v>
      </c>
      <c r="C121" s="1" t="s">
        <v>406</v>
      </c>
      <c r="E121" s="5">
        <v>199474.44</v>
      </c>
      <c r="G121" s="5">
        <v>266319.9</v>
      </c>
      <c r="I121" s="9">
        <f t="shared" si="32"/>
        <v>-66845.46000000002</v>
      </c>
      <c r="K121" s="21">
        <f t="shared" si="33"/>
        <v>-0.25099686504838736</v>
      </c>
      <c r="M121" s="9">
        <v>535331.38</v>
      </c>
      <c r="O121" s="9">
        <v>531992.52</v>
      </c>
      <c r="Q121" s="9">
        <f t="shared" si="34"/>
        <v>3338.859999999986</v>
      </c>
      <c r="S121" s="21">
        <f t="shared" si="35"/>
        <v>0.006276140875063405</v>
      </c>
      <c r="U121" s="9">
        <v>1292692.49</v>
      </c>
      <c r="W121" s="9">
        <v>1178539.52</v>
      </c>
      <c r="Y121" s="9">
        <f t="shared" si="36"/>
        <v>114152.96999999997</v>
      </c>
      <c r="AA121" s="21">
        <f t="shared" si="37"/>
        <v>0.0968596878278634</v>
      </c>
      <c r="AC121" s="9">
        <v>2944736.37</v>
      </c>
      <c r="AE121" s="9">
        <v>2719270.88</v>
      </c>
      <c r="AG121" s="9">
        <f t="shared" si="38"/>
        <v>225465.49000000022</v>
      </c>
      <c r="AI121" s="21">
        <f t="shared" si="39"/>
        <v>0.08291395008061876</v>
      </c>
    </row>
    <row r="122" spans="1:35" ht="12.75" outlineLevel="1">
      <c r="A122" s="1" t="s">
        <v>407</v>
      </c>
      <c r="B122" s="16" t="s">
        <v>408</v>
      </c>
      <c r="C122" s="1" t="s">
        <v>409</v>
      </c>
      <c r="E122" s="5">
        <v>9709013</v>
      </c>
      <c r="G122" s="5">
        <v>2197237</v>
      </c>
      <c r="I122" s="9">
        <f t="shared" si="32"/>
        <v>7511776</v>
      </c>
      <c r="K122" s="21">
        <f t="shared" si="33"/>
        <v>3.4187372595673566</v>
      </c>
      <c r="M122" s="9">
        <v>7631313</v>
      </c>
      <c r="O122" s="9">
        <v>491139</v>
      </c>
      <c r="Q122" s="9">
        <f t="shared" si="34"/>
        <v>7140174</v>
      </c>
      <c r="S122" s="21" t="str">
        <f t="shared" si="35"/>
        <v>N.M.</v>
      </c>
      <c r="U122" s="9">
        <v>7642078</v>
      </c>
      <c r="W122" s="9">
        <v>3173407</v>
      </c>
      <c r="Y122" s="9">
        <f t="shared" si="36"/>
        <v>4468671</v>
      </c>
      <c r="AA122" s="21">
        <f t="shared" si="37"/>
        <v>1.408161953383225</v>
      </c>
      <c r="AC122" s="9">
        <v>6512544</v>
      </c>
      <c r="AE122" s="9">
        <v>4686024</v>
      </c>
      <c r="AG122" s="9">
        <f t="shared" si="38"/>
        <v>1826520</v>
      </c>
      <c r="AI122" s="21">
        <f t="shared" si="39"/>
        <v>0.38978033403157986</v>
      </c>
    </row>
    <row r="123" spans="1:35" ht="12.75" outlineLevel="1">
      <c r="A123" s="1" t="s">
        <v>410</v>
      </c>
      <c r="B123" s="16" t="s">
        <v>411</v>
      </c>
      <c r="C123" s="1" t="s">
        <v>412</v>
      </c>
      <c r="E123" s="5">
        <v>0</v>
      </c>
      <c r="G123" s="5">
        <v>0</v>
      </c>
      <c r="I123" s="9">
        <f t="shared" si="32"/>
        <v>0</v>
      </c>
      <c r="K123" s="21">
        <f t="shared" si="33"/>
        <v>0</v>
      </c>
      <c r="M123" s="9">
        <v>0</v>
      </c>
      <c r="O123" s="9">
        <v>0</v>
      </c>
      <c r="Q123" s="9">
        <f t="shared" si="34"/>
        <v>0</v>
      </c>
      <c r="S123" s="21">
        <f t="shared" si="35"/>
        <v>0</v>
      </c>
      <c r="U123" s="9">
        <v>0</v>
      </c>
      <c r="W123" s="9">
        <v>0</v>
      </c>
      <c r="Y123" s="9">
        <f t="shared" si="36"/>
        <v>0</v>
      </c>
      <c r="AA123" s="21">
        <f t="shared" si="37"/>
        <v>0</v>
      </c>
      <c r="AC123" s="9">
        <v>1</v>
      </c>
      <c r="AE123" s="9">
        <v>1</v>
      </c>
      <c r="AG123" s="9">
        <f t="shared" si="38"/>
        <v>0</v>
      </c>
      <c r="AI123" s="21">
        <f t="shared" si="39"/>
        <v>0</v>
      </c>
    </row>
    <row r="124" spans="1:35" ht="12.75" outlineLevel="1">
      <c r="A124" s="1" t="s">
        <v>413</v>
      </c>
      <c r="B124" s="16" t="s">
        <v>414</v>
      </c>
      <c r="C124" s="1" t="s">
        <v>415</v>
      </c>
      <c r="E124" s="5">
        <v>169264.24</v>
      </c>
      <c r="G124" s="5">
        <v>148920.88</v>
      </c>
      <c r="I124" s="9">
        <f t="shared" si="32"/>
        <v>20343.359999999986</v>
      </c>
      <c r="K124" s="21">
        <f t="shared" si="33"/>
        <v>0.13660515570415635</v>
      </c>
      <c r="M124" s="9">
        <v>567469.87</v>
      </c>
      <c r="O124" s="9">
        <v>1461063.07</v>
      </c>
      <c r="Q124" s="9">
        <f t="shared" si="34"/>
        <v>-893593.2000000001</v>
      </c>
      <c r="S124" s="21">
        <f t="shared" si="35"/>
        <v>-0.6116048090928751</v>
      </c>
      <c r="U124" s="9">
        <v>901653.75</v>
      </c>
      <c r="W124" s="9">
        <v>1589224.83</v>
      </c>
      <c r="Y124" s="9">
        <f t="shared" si="36"/>
        <v>-687571.0800000001</v>
      </c>
      <c r="AA124" s="21">
        <f t="shared" si="37"/>
        <v>-0.4326455684687484</v>
      </c>
      <c r="AC124" s="9">
        <v>1744663.64</v>
      </c>
      <c r="AE124" s="9">
        <v>1993879.09</v>
      </c>
      <c r="AG124" s="9">
        <f t="shared" si="38"/>
        <v>-249215.4500000002</v>
      </c>
      <c r="AI124" s="21">
        <f t="shared" si="39"/>
        <v>-0.12499025204181272</v>
      </c>
    </row>
    <row r="125" spans="1:68" s="90" customFormat="1" ht="12.75">
      <c r="A125" s="90" t="s">
        <v>32</v>
      </c>
      <c r="B125" s="91"/>
      <c r="C125" s="77" t="s">
        <v>1067</v>
      </c>
      <c r="D125" s="105"/>
      <c r="E125" s="105">
        <v>22090370.415999997</v>
      </c>
      <c r="F125" s="105"/>
      <c r="G125" s="105">
        <v>14753537.295</v>
      </c>
      <c r="H125" s="105"/>
      <c r="I125" s="9">
        <f>+E125-G125</f>
        <v>7336833.1209999975</v>
      </c>
      <c r="J125" s="37" t="str">
        <f>IF((+E125-G125)=(I125),"  ",$AO$501)</f>
        <v>  </v>
      </c>
      <c r="K125" s="38">
        <f>IF(G125&lt;0,IF(I125=0,0,IF(OR(G125=0,E125=0),"N.M.",IF(ABS(I125/G125)&gt;=10,"N.M.",I125/(-G125)))),IF(I125=0,0,IF(OR(G125=0,E125=0),"N.M.",IF(ABS(I125/G125)&gt;=10,"N.M.",I125/G125))))</f>
        <v>0.49729315582416045</v>
      </c>
      <c r="L125" s="39"/>
      <c r="M125" s="5">
        <v>39093275.106</v>
      </c>
      <c r="N125" s="9"/>
      <c r="O125" s="5">
        <v>30699556.904</v>
      </c>
      <c r="P125" s="9"/>
      <c r="Q125" s="9">
        <f>(+M125-O125)</f>
        <v>8393718.202</v>
      </c>
      <c r="R125" s="37" t="str">
        <f>IF((+M125-O125)=(Q125),"  ",$AO$501)</f>
        <v>  </v>
      </c>
      <c r="S125" s="38">
        <f>IF(O125&lt;0,IF(Q125=0,0,IF(OR(O125=0,M125=0),"N.M.",IF(ABS(Q125/O125)&gt;=10,"N.M.",Q125/(-O125)))),IF(Q125=0,0,IF(OR(O125=0,M125=0),"N.M.",IF(ABS(Q125/O125)&gt;=10,"N.M.",Q125/O125))))</f>
        <v>0.27341496257577386</v>
      </c>
      <c r="T125" s="39"/>
      <c r="U125" s="9">
        <v>76818596.664</v>
      </c>
      <c r="V125" s="9"/>
      <c r="W125" s="9">
        <v>73709734.358</v>
      </c>
      <c r="X125" s="9"/>
      <c r="Y125" s="9">
        <f>(+U125-W125)</f>
        <v>3108862.306000009</v>
      </c>
      <c r="Z125" s="37" t="str">
        <f>IF((+U125-W125)=(Y125),"  ",$AO$501)</f>
        <v>  </v>
      </c>
      <c r="AA125" s="38">
        <f>IF(W125&lt;0,IF(Y125=0,0,IF(OR(W125=0,U125=0),"N.M.",IF(ABS(Y125/W125)&gt;=10,"N.M.",Y125/(-W125)))),IF(Y125=0,0,IF(OR(W125=0,U125=0),"N.M.",IF(ABS(Y125/W125)&gt;=10,"N.M.",Y125/W125))))</f>
        <v>0.04217709279619175</v>
      </c>
      <c r="AB125" s="39"/>
      <c r="AC125" s="9">
        <v>150986628.703</v>
      </c>
      <c r="AD125" s="9"/>
      <c r="AE125" s="9">
        <v>153293836.51000002</v>
      </c>
      <c r="AF125" s="9"/>
      <c r="AG125" s="9">
        <f>(+AC125-AE125)</f>
        <v>-2307207.807000011</v>
      </c>
      <c r="AH125" s="37" t="str">
        <f>IF((+AC125-AE125)=(AG125),"  ",$AO$501)</f>
        <v>  </v>
      </c>
      <c r="AI125" s="38">
        <f>IF(AE125&lt;0,IF(AG125=0,0,IF(OR(AE125=0,AC125=0),"N.M.",IF(ABS(AG125/AE125)&gt;=10,"N.M.",AG125/(-AE125)))),IF(AG125=0,0,IF(OR(AE125=0,AC125=0),"N.M.",IF(ABS(AG125/AE125)&gt;=10,"N.M.",AG125/AE125))))</f>
        <v>-0.01505088436383091</v>
      </c>
      <c r="AJ125" s="105"/>
      <c r="AK125" s="105"/>
      <c r="AL125" s="105"/>
      <c r="AM125" s="105"/>
      <c r="AN125" s="105"/>
      <c r="AO125" s="105"/>
      <c r="AP125" s="106"/>
      <c r="AQ125" s="107"/>
      <c r="AR125" s="108"/>
      <c r="AS125" s="105"/>
      <c r="AT125" s="105"/>
      <c r="AU125" s="105"/>
      <c r="AV125" s="105"/>
      <c r="AW125" s="105"/>
      <c r="AX125" s="106"/>
      <c r="AY125" s="107"/>
      <c r="AZ125" s="108"/>
      <c r="BA125" s="105"/>
      <c r="BB125" s="105"/>
      <c r="BC125" s="105"/>
      <c r="BD125" s="106"/>
      <c r="BE125" s="107"/>
      <c r="BF125" s="108"/>
      <c r="BG125" s="105"/>
      <c r="BH125" s="109"/>
      <c r="BI125" s="105"/>
      <c r="BJ125" s="109"/>
      <c r="BK125" s="105"/>
      <c r="BL125" s="109"/>
      <c r="BM125" s="105"/>
      <c r="BN125" s="97"/>
      <c r="BO125" s="97"/>
      <c r="BP125" s="97"/>
    </row>
    <row r="126" spans="1:35" ht="12.75" outlineLevel="1">
      <c r="A126" s="1" t="s">
        <v>416</v>
      </c>
      <c r="B126" s="16" t="s">
        <v>417</v>
      </c>
      <c r="C126" s="1" t="s">
        <v>1068</v>
      </c>
      <c r="E126" s="5">
        <v>0</v>
      </c>
      <c r="G126" s="5">
        <v>3765.15</v>
      </c>
      <c r="I126" s="9">
        <f aca="true" t="shared" si="40" ref="I126:I148">+E126-G126</f>
        <v>-3765.15</v>
      </c>
      <c r="K126" s="21" t="str">
        <f aca="true" t="shared" si="41" ref="K126:K148">IF(G126&lt;0,IF(I126=0,0,IF(OR(G126=0,E126=0),"N.M.",IF(ABS(I126/G126)&gt;=10,"N.M.",I126/(-G126)))),IF(I126=0,0,IF(OR(G126=0,E126=0),"N.M.",IF(ABS(I126/G126)&gt;=10,"N.M.",I126/G126))))</f>
        <v>N.M.</v>
      </c>
      <c r="M126" s="9">
        <v>0</v>
      </c>
      <c r="O126" s="9">
        <v>8247.75</v>
      </c>
      <c r="Q126" s="9">
        <f aca="true" t="shared" si="42" ref="Q126:Q148">(+M126-O126)</f>
        <v>-8247.75</v>
      </c>
      <c r="S126" s="21" t="str">
        <f aca="true" t="shared" si="43" ref="S126:S148">IF(O126&lt;0,IF(Q126=0,0,IF(OR(O126=0,M126=0),"N.M.",IF(ABS(Q126/O126)&gt;=10,"N.M.",Q126/(-O126)))),IF(Q126=0,0,IF(OR(O126=0,M126=0),"N.M.",IF(ABS(Q126/O126)&gt;=10,"N.M.",Q126/O126))))</f>
        <v>N.M.</v>
      </c>
      <c r="U126" s="9">
        <v>0</v>
      </c>
      <c r="W126" s="9">
        <v>10197.64</v>
      </c>
      <c r="Y126" s="9">
        <f aca="true" t="shared" si="44" ref="Y126:Y148">(+U126-W126)</f>
        <v>-10197.64</v>
      </c>
      <c r="AA126" s="21" t="str">
        <f aca="true" t="shared" si="45" ref="AA126:AA148">IF(W126&lt;0,IF(Y126=0,0,IF(OR(W126=0,U126=0),"N.M.",IF(ABS(Y126/W126)&gt;=10,"N.M.",Y126/(-W126)))),IF(Y126=0,0,IF(OR(W126=0,U126=0),"N.M.",IF(ABS(Y126/W126)&gt;=10,"N.M.",Y126/W126))))</f>
        <v>N.M.</v>
      </c>
      <c r="AC126" s="9">
        <v>4364.12</v>
      </c>
      <c r="AE126" s="9">
        <v>21632.58</v>
      </c>
      <c r="AG126" s="9">
        <f aca="true" t="shared" si="46" ref="AG126:AG148">(+AC126-AE126)</f>
        <v>-17268.460000000003</v>
      </c>
      <c r="AI126" s="21">
        <f aca="true" t="shared" si="47" ref="AI126:AI148">IF(AE126&lt;0,IF(AG126=0,0,IF(OR(AE126=0,AC126=0),"N.M.",IF(ABS(AG126/AE126)&gt;=10,"N.M.",AG126/(-AE126)))),IF(AG126=0,0,IF(OR(AE126=0,AC126=0),"N.M.",IF(ABS(AG126/AE126)&gt;=10,"N.M.",AG126/AE126))))</f>
        <v>-0.7982616960159168</v>
      </c>
    </row>
    <row r="127" spans="1:35" ht="12.75" outlineLevel="1">
      <c r="A127" s="1" t="s">
        <v>418</v>
      </c>
      <c r="B127" s="16" t="s">
        <v>419</v>
      </c>
      <c r="C127" s="1" t="s">
        <v>1069</v>
      </c>
      <c r="E127" s="5">
        <v>91621.27</v>
      </c>
      <c r="G127" s="5">
        <v>54732.63</v>
      </c>
      <c r="I127" s="9">
        <f t="shared" si="40"/>
        <v>36888.64000000001</v>
      </c>
      <c r="K127" s="21">
        <f t="shared" si="41"/>
        <v>0.6739789408986926</v>
      </c>
      <c r="M127" s="9">
        <v>199992.66</v>
      </c>
      <c r="O127" s="9">
        <v>258841.08</v>
      </c>
      <c r="Q127" s="9">
        <f t="shared" si="42"/>
        <v>-58848.419999999984</v>
      </c>
      <c r="S127" s="21">
        <f t="shared" si="43"/>
        <v>-0.22735347882183146</v>
      </c>
      <c r="U127" s="9">
        <v>443770.52</v>
      </c>
      <c r="W127" s="9">
        <v>568114.97</v>
      </c>
      <c r="Y127" s="9">
        <f t="shared" si="44"/>
        <v>-124344.44999999995</v>
      </c>
      <c r="AA127" s="21">
        <f t="shared" si="45"/>
        <v>-0.21887198290162985</v>
      </c>
      <c r="AC127" s="9">
        <v>836681.29</v>
      </c>
      <c r="AE127" s="9">
        <v>1652435.99</v>
      </c>
      <c r="AG127" s="9">
        <f t="shared" si="46"/>
        <v>-815754.7</v>
      </c>
      <c r="AI127" s="21">
        <f t="shared" si="47"/>
        <v>-0.49366795744989794</v>
      </c>
    </row>
    <row r="128" spans="1:35" ht="12.75" outlineLevel="1">
      <c r="A128" s="1" t="s">
        <v>420</v>
      </c>
      <c r="B128" s="16" t="s">
        <v>421</v>
      </c>
      <c r="C128" s="1" t="s">
        <v>1070</v>
      </c>
      <c r="E128" s="5">
        <v>853833.7</v>
      </c>
      <c r="G128" s="5">
        <v>859814.85</v>
      </c>
      <c r="I128" s="9">
        <f t="shared" si="40"/>
        <v>-5981.150000000023</v>
      </c>
      <c r="K128" s="21">
        <f t="shared" si="41"/>
        <v>-0.006956323213073167</v>
      </c>
      <c r="M128" s="9">
        <v>2371084.66</v>
      </c>
      <c r="O128" s="9">
        <v>973589.43</v>
      </c>
      <c r="Q128" s="9">
        <f t="shared" si="42"/>
        <v>1397495.23</v>
      </c>
      <c r="S128" s="21">
        <f t="shared" si="43"/>
        <v>1.435405096787051</v>
      </c>
      <c r="U128" s="9">
        <v>4129352.67</v>
      </c>
      <c r="W128" s="9">
        <v>973599.43</v>
      </c>
      <c r="Y128" s="9">
        <f t="shared" si="44"/>
        <v>3155753.2399999998</v>
      </c>
      <c r="AA128" s="21">
        <f t="shared" si="45"/>
        <v>3.2413260965035686</v>
      </c>
      <c r="AC128" s="9">
        <v>7739549.3100000005</v>
      </c>
      <c r="AE128" s="9">
        <v>967281.95</v>
      </c>
      <c r="AG128" s="9">
        <f t="shared" si="46"/>
        <v>6772267.36</v>
      </c>
      <c r="AI128" s="21">
        <f t="shared" si="47"/>
        <v>7.001337469390389</v>
      </c>
    </row>
    <row r="129" spans="1:35" ht="12.75" outlineLevel="1">
      <c r="A129" s="1" t="s">
        <v>422</v>
      </c>
      <c r="B129" s="16" t="s">
        <v>423</v>
      </c>
      <c r="C129" s="1" t="s">
        <v>1071</v>
      </c>
      <c r="E129" s="5">
        <v>154.41</v>
      </c>
      <c r="G129" s="5">
        <v>5.05</v>
      </c>
      <c r="I129" s="9">
        <f t="shared" si="40"/>
        <v>149.35999999999999</v>
      </c>
      <c r="K129" s="21" t="str">
        <f t="shared" si="41"/>
        <v>N.M.</v>
      </c>
      <c r="M129" s="9">
        <v>157.31</v>
      </c>
      <c r="O129" s="9">
        <v>5.05</v>
      </c>
      <c r="Q129" s="9">
        <f t="shared" si="42"/>
        <v>152.26</v>
      </c>
      <c r="S129" s="21" t="str">
        <f t="shared" si="43"/>
        <v>N.M.</v>
      </c>
      <c r="U129" s="9">
        <v>160.8</v>
      </c>
      <c r="W129" s="9">
        <v>5.65</v>
      </c>
      <c r="Y129" s="9">
        <f t="shared" si="44"/>
        <v>155.15</v>
      </c>
      <c r="AA129" s="21" t="str">
        <f t="shared" si="45"/>
        <v>N.M.</v>
      </c>
      <c r="AC129" s="9">
        <v>1799.49</v>
      </c>
      <c r="AE129" s="9">
        <v>2310.69</v>
      </c>
      <c r="AG129" s="9">
        <f t="shared" si="46"/>
        <v>-511.20000000000005</v>
      </c>
      <c r="AI129" s="21">
        <f t="shared" si="47"/>
        <v>-0.22123261882814227</v>
      </c>
    </row>
    <row r="130" spans="1:35" ht="12.75" outlineLevel="1">
      <c r="A130" s="1" t="s">
        <v>424</v>
      </c>
      <c r="B130" s="16" t="s">
        <v>425</v>
      </c>
      <c r="C130" s="1" t="s">
        <v>1072</v>
      </c>
      <c r="E130" s="5">
        <v>0</v>
      </c>
      <c r="G130" s="5">
        <v>-10074.46</v>
      </c>
      <c r="I130" s="9">
        <f t="shared" si="40"/>
        <v>10074.46</v>
      </c>
      <c r="K130" s="21" t="str">
        <f t="shared" si="41"/>
        <v>N.M.</v>
      </c>
      <c r="M130" s="9">
        <v>0</v>
      </c>
      <c r="O130" s="9">
        <v>367422.28</v>
      </c>
      <c r="Q130" s="9">
        <f t="shared" si="42"/>
        <v>-367422.28</v>
      </c>
      <c r="S130" s="21" t="str">
        <f t="shared" si="43"/>
        <v>N.M.</v>
      </c>
      <c r="U130" s="9">
        <v>0</v>
      </c>
      <c r="W130" s="9">
        <v>685583.67</v>
      </c>
      <c r="Y130" s="9">
        <f t="shared" si="44"/>
        <v>-685583.67</v>
      </c>
      <c r="AA130" s="21" t="str">
        <f t="shared" si="45"/>
        <v>N.M.</v>
      </c>
      <c r="AC130" s="9">
        <v>-282.25</v>
      </c>
      <c r="AE130" s="9">
        <v>2425217.72</v>
      </c>
      <c r="AG130" s="9">
        <f t="shared" si="46"/>
        <v>-2425499.97</v>
      </c>
      <c r="AI130" s="21">
        <f t="shared" si="47"/>
        <v>-1.000116381303696</v>
      </c>
    </row>
    <row r="131" spans="1:35" ht="12.75" outlineLevel="1">
      <c r="A131" s="1" t="s">
        <v>426</v>
      </c>
      <c r="B131" s="16" t="s">
        <v>427</v>
      </c>
      <c r="C131" s="1" t="s">
        <v>1073</v>
      </c>
      <c r="E131" s="5">
        <v>18268.8</v>
      </c>
      <c r="G131" s="5">
        <v>-3724.21</v>
      </c>
      <c r="I131" s="9">
        <f t="shared" si="40"/>
        <v>21993.01</v>
      </c>
      <c r="K131" s="21">
        <f t="shared" si="41"/>
        <v>5.90541618222388</v>
      </c>
      <c r="M131" s="9">
        <v>36036.35</v>
      </c>
      <c r="O131" s="9">
        <v>-23005.41</v>
      </c>
      <c r="Q131" s="9">
        <f t="shared" si="42"/>
        <v>59041.759999999995</v>
      </c>
      <c r="S131" s="21">
        <f t="shared" si="43"/>
        <v>2.566429374655787</v>
      </c>
      <c r="U131" s="9">
        <v>9106.64</v>
      </c>
      <c r="W131" s="9">
        <v>-15035.32</v>
      </c>
      <c r="Y131" s="9">
        <f t="shared" si="44"/>
        <v>24141.96</v>
      </c>
      <c r="AA131" s="21">
        <f t="shared" si="45"/>
        <v>1.6056831514061556</v>
      </c>
      <c r="AC131" s="9">
        <v>18238.55</v>
      </c>
      <c r="AE131" s="9">
        <v>417245.95</v>
      </c>
      <c r="AG131" s="9">
        <f t="shared" si="46"/>
        <v>-399007.4</v>
      </c>
      <c r="AI131" s="21">
        <f t="shared" si="47"/>
        <v>-0.9562882515696078</v>
      </c>
    </row>
    <row r="132" spans="1:35" ht="12.75" outlineLevel="1">
      <c r="A132" s="1" t="s">
        <v>428</v>
      </c>
      <c r="B132" s="16" t="s">
        <v>429</v>
      </c>
      <c r="C132" s="1" t="s">
        <v>1074</v>
      </c>
      <c r="E132" s="5">
        <v>3004.74</v>
      </c>
      <c r="G132" s="5">
        <v>-1117.52</v>
      </c>
      <c r="I132" s="9">
        <f t="shared" si="40"/>
        <v>4122.26</v>
      </c>
      <c r="K132" s="21">
        <f t="shared" si="41"/>
        <v>3.6887572481924265</v>
      </c>
      <c r="M132" s="9">
        <v>6711.2</v>
      </c>
      <c r="O132" s="9">
        <v>-5262.72</v>
      </c>
      <c r="Q132" s="9">
        <f t="shared" si="42"/>
        <v>11973.92</v>
      </c>
      <c r="S132" s="21">
        <f t="shared" si="43"/>
        <v>2.2752340994770766</v>
      </c>
      <c r="U132" s="9">
        <v>7869.81</v>
      </c>
      <c r="W132" s="9">
        <v>-3301.92</v>
      </c>
      <c r="Y132" s="9">
        <f t="shared" si="44"/>
        <v>11171.73</v>
      </c>
      <c r="AA132" s="21">
        <f t="shared" si="45"/>
        <v>3.3834042011920333</v>
      </c>
      <c r="AC132" s="9">
        <v>15452.61</v>
      </c>
      <c r="AE132" s="9">
        <v>32097.98</v>
      </c>
      <c r="AG132" s="9">
        <f t="shared" si="46"/>
        <v>-16645.37</v>
      </c>
      <c r="AI132" s="21">
        <f t="shared" si="47"/>
        <v>-0.5185799854071813</v>
      </c>
    </row>
    <row r="133" spans="1:35" ht="12.75" outlineLevel="1">
      <c r="A133" s="1" t="s">
        <v>430</v>
      </c>
      <c r="B133" s="16" t="s">
        <v>431</v>
      </c>
      <c r="C133" s="1" t="s">
        <v>1075</v>
      </c>
      <c r="E133" s="5">
        <v>22624.16</v>
      </c>
      <c r="G133" s="5">
        <v>10291.32</v>
      </c>
      <c r="I133" s="9">
        <f t="shared" si="40"/>
        <v>12332.84</v>
      </c>
      <c r="K133" s="21">
        <f t="shared" si="41"/>
        <v>1.1983729978272952</v>
      </c>
      <c r="M133" s="9">
        <v>32439.38</v>
      </c>
      <c r="O133" s="9">
        <v>15443.25</v>
      </c>
      <c r="Q133" s="9">
        <f t="shared" si="42"/>
        <v>16996.13</v>
      </c>
      <c r="S133" s="21">
        <f t="shared" si="43"/>
        <v>1.1005539637058261</v>
      </c>
      <c r="U133" s="9">
        <v>157963.58</v>
      </c>
      <c r="W133" s="9">
        <v>32045.36</v>
      </c>
      <c r="Y133" s="9">
        <f t="shared" si="44"/>
        <v>125918.21999999999</v>
      </c>
      <c r="AA133" s="21">
        <f t="shared" si="45"/>
        <v>3.929374486665152</v>
      </c>
      <c r="AC133" s="9">
        <v>268832.25</v>
      </c>
      <c r="AE133" s="9">
        <v>208444.71</v>
      </c>
      <c r="AG133" s="9">
        <f t="shared" si="46"/>
        <v>60387.54000000001</v>
      </c>
      <c r="AI133" s="21">
        <f t="shared" si="47"/>
        <v>0.2897053132219091</v>
      </c>
    </row>
    <row r="134" spans="1:35" ht="12.75" outlineLevel="1">
      <c r="A134" s="1" t="s">
        <v>432</v>
      </c>
      <c r="B134" s="16" t="s">
        <v>433</v>
      </c>
      <c r="C134" s="1" t="s">
        <v>1076</v>
      </c>
      <c r="E134" s="5">
        <v>0</v>
      </c>
      <c r="G134" s="5">
        <v>3013.23</v>
      </c>
      <c r="I134" s="9">
        <f t="shared" si="40"/>
        <v>-3013.23</v>
      </c>
      <c r="K134" s="21" t="str">
        <f t="shared" si="41"/>
        <v>N.M.</v>
      </c>
      <c r="M134" s="9">
        <v>0</v>
      </c>
      <c r="O134" s="9">
        <v>44363.09</v>
      </c>
      <c r="Q134" s="9">
        <f t="shared" si="42"/>
        <v>-44363.09</v>
      </c>
      <c r="S134" s="21" t="str">
        <f t="shared" si="43"/>
        <v>N.M.</v>
      </c>
      <c r="U134" s="9">
        <v>0</v>
      </c>
      <c r="W134" s="9">
        <v>100014.18</v>
      </c>
      <c r="Y134" s="9">
        <f t="shared" si="44"/>
        <v>-100014.18</v>
      </c>
      <c r="AA134" s="21" t="str">
        <f t="shared" si="45"/>
        <v>N.M.</v>
      </c>
      <c r="AC134" s="9">
        <v>36022.06</v>
      </c>
      <c r="AE134" s="9">
        <v>334720.68</v>
      </c>
      <c r="AG134" s="9">
        <f t="shared" si="46"/>
        <v>-298698.62</v>
      </c>
      <c r="AI134" s="21">
        <f t="shared" si="47"/>
        <v>-0.8923817315380693</v>
      </c>
    </row>
    <row r="135" spans="1:35" ht="12.75" outlineLevel="1">
      <c r="A135" s="1" t="s">
        <v>434</v>
      </c>
      <c r="B135" s="16" t="s">
        <v>435</v>
      </c>
      <c r="C135" s="1" t="s">
        <v>1077</v>
      </c>
      <c r="E135" s="5">
        <v>0</v>
      </c>
      <c r="G135" s="5">
        <v>789.89</v>
      </c>
      <c r="I135" s="9">
        <f t="shared" si="40"/>
        <v>-789.89</v>
      </c>
      <c r="K135" s="21" t="str">
        <f t="shared" si="41"/>
        <v>N.M.</v>
      </c>
      <c r="M135" s="9">
        <v>0</v>
      </c>
      <c r="O135" s="9">
        <v>1219.26</v>
      </c>
      <c r="Q135" s="9">
        <f t="shared" si="42"/>
        <v>-1219.26</v>
      </c>
      <c r="S135" s="21" t="str">
        <f t="shared" si="43"/>
        <v>N.M.</v>
      </c>
      <c r="U135" s="9">
        <v>0</v>
      </c>
      <c r="W135" s="9">
        <v>2648.86</v>
      </c>
      <c r="Y135" s="9">
        <f t="shared" si="44"/>
        <v>-2648.86</v>
      </c>
      <c r="AA135" s="21" t="str">
        <f t="shared" si="45"/>
        <v>N.M.</v>
      </c>
      <c r="AC135" s="9">
        <v>-22.91</v>
      </c>
      <c r="AE135" s="9">
        <v>4817.68</v>
      </c>
      <c r="AG135" s="9">
        <f t="shared" si="46"/>
        <v>-4840.59</v>
      </c>
      <c r="AI135" s="21">
        <f t="shared" si="47"/>
        <v>-1.0047554009398714</v>
      </c>
    </row>
    <row r="136" spans="1:35" ht="12.75" outlineLevel="1">
      <c r="A136" s="1" t="s">
        <v>436</v>
      </c>
      <c r="B136" s="16" t="s">
        <v>437</v>
      </c>
      <c r="C136" s="1" t="s">
        <v>1078</v>
      </c>
      <c r="E136" s="5">
        <v>0</v>
      </c>
      <c r="G136" s="5">
        <v>8955</v>
      </c>
      <c r="I136" s="9">
        <f t="shared" si="40"/>
        <v>-8955</v>
      </c>
      <c r="K136" s="21" t="str">
        <f t="shared" si="41"/>
        <v>N.M.</v>
      </c>
      <c r="M136" s="9">
        <v>0</v>
      </c>
      <c r="O136" s="9">
        <v>-48037</v>
      </c>
      <c r="Q136" s="9">
        <f t="shared" si="42"/>
        <v>48037</v>
      </c>
      <c r="S136" s="21" t="str">
        <f t="shared" si="43"/>
        <v>N.M.</v>
      </c>
      <c r="U136" s="9">
        <v>0</v>
      </c>
      <c r="W136" s="9">
        <v>-132012</v>
      </c>
      <c r="Y136" s="9">
        <f t="shared" si="44"/>
        <v>132012</v>
      </c>
      <c r="AA136" s="21" t="str">
        <f t="shared" si="45"/>
        <v>N.M.</v>
      </c>
      <c r="AC136" s="9">
        <v>-350</v>
      </c>
      <c r="AE136" s="9">
        <v>-562433</v>
      </c>
      <c r="AG136" s="9">
        <f t="shared" si="46"/>
        <v>562083</v>
      </c>
      <c r="AI136" s="21">
        <f t="shared" si="47"/>
        <v>0.9993777036553687</v>
      </c>
    </row>
    <row r="137" spans="1:35" ht="12.75" outlineLevel="1">
      <c r="A137" s="1" t="s">
        <v>438</v>
      </c>
      <c r="B137" s="16" t="s">
        <v>439</v>
      </c>
      <c r="C137" s="1" t="s">
        <v>1079</v>
      </c>
      <c r="E137" s="5">
        <v>0</v>
      </c>
      <c r="G137" s="5">
        <v>0</v>
      </c>
      <c r="I137" s="9">
        <f t="shared" si="40"/>
        <v>0</v>
      </c>
      <c r="K137" s="21">
        <f t="shared" si="41"/>
        <v>0</v>
      </c>
      <c r="M137" s="9">
        <v>0</v>
      </c>
      <c r="O137" s="9">
        <v>0</v>
      </c>
      <c r="Q137" s="9">
        <f t="shared" si="42"/>
        <v>0</v>
      </c>
      <c r="S137" s="21">
        <f t="shared" si="43"/>
        <v>0</v>
      </c>
      <c r="U137" s="9">
        <v>0</v>
      </c>
      <c r="W137" s="9">
        <v>-1</v>
      </c>
      <c r="Y137" s="9">
        <f t="shared" si="44"/>
        <v>1</v>
      </c>
      <c r="AA137" s="21" t="str">
        <f t="shared" si="45"/>
        <v>N.M.</v>
      </c>
      <c r="AC137" s="9">
        <v>0</v>
      </c>
      <c r="AE137" s="9">
        <v>714</v>
      </c>
      <c r="AG137" s="9">
        <f t="shared" si="46"/>
        <v>-714</v>
      </c>
      <c r="AI137" s="21" t="str">
        <f t="shared" si="47"/>
        <v>N.M.</v>
      </c>
    </row>
    <row r="138" spans="1:35" ht="12.75" outlineLevel="1">
      <c r="A138" s="1" t="s">
        <v>440</v>
      </c>
      <c r="B138" s="16" t="s">
        <v>441</v>
      </c>
      <c r="C138" s="1" t="s">
        <v>1080</v>
      </c>
      <c r="E138" s="5">
        <v>0</v>
      </c>
      <c r="G138" s="5">
        <v>0</v>
      </c>
      <c r="I138" s="9">
        <f t="shared" si="40"/>
        <v>0</v>
      </c>
      <c r="K138" s="21">
        <f t="shared" si="41"/>
        <v>0</v>
      </c>
      <c r="M138" s="9">
        <v>0</v>
      </c>
      <c r="O138" s="9">
        <v>0</v>
      </c>
      <c r="Q138" s="9">
        <f t="shared" si="42"/>
        <v>0</v>
      </c>
      <c r="S138" s="21">
        <f t="shared" si="43"/>
        <v>0</v>
      </c>
      <c r="U138" s="9">
        <v>0</v>
      </c>
      <c r="W138" s="9">
        <v>0</v>
      </c>
      <c r="Y138" s="9">
        <f t="shared" si="44"/>
        <v>0</v>
      </c>
      <c r="AA138" s="21">
        <f t="shared" si="45"/>
        <v>0</v>
      </c>
      <c r="AC138" s="9">
        <v>0</v>
      </c>
      <c r="AE138" s="9">
        <v>-747074.72</v>
      </c>
      <c r="AG138" s="9">
        <f t="shared" si="46"/>
        <v>747074.72</v>
      </c>
      <c r="AI138" s="21" t="str">
        <f t="shared" si="47"/>
        <v>N.M.</v>
      </c>
    </row>
    <row r="139" spans="1:35" ht="12.75" outlineLevel="1">
      <c r="A139" s="1" t="s">
        <v>442</v>
      </c>
      <c r="B139" s="16" t="s">
        <v>443</v>
      </c>
      <c r="C139" s="1" t="s">
        <v>1081</v>
      </c>
      <c r="E139" s="5">
        <v>0</v>
      </c>
      <c r="G139" s="5">
        <v>162465.72</v>
      </c>
      <c r="I139" s="9">
        <f t="shared" si="40"/>
        <v>-162465.72</v>
      </c>
      <c r="K139" s="21" t="str">
        <f t="shared" si="41"/>
        <v>N.M.</v>
      </c>
      <c r="M139" s="9">
        <v>0</v>
      </c>
      <c r="O139" s="9">
        <v>398033.03</v>
      </c>
      <c r="Q139" s="9">
        <f t="shared" si="42"/>
        <v>-398033.03</v>
      </c>
      <c r="S139" s="21" t="str">
        <f t="shared" si="43"/>
        <v>N.M.</v>
      </c>
      <c r="U139" s="9">
        <v>0</v>
      </c>
      <c r="W139" s="9">
        <v>742310.58</v>
      </c>
      <c r="Y139" s="9">
        <f t="shared" si="44"/>
        <v>-742310.58</v>
      </c>
      <c r="AA139" s="21" t="str">
        <f t="shared" si="45"/>
        <v>N.M.</v>
      </c>
      <c r="AC139" s="9">
        <v>335168.35</v>
      </c>
      <c r="AE139" s="9">
        <v>1510524.08</v>
      </c>
      <c r="AG139" s="9">
        <f t="shared" si="46"/>
        <v>-1175355.73</v>
      </c>
      <c r="AI139" s="21">
        <f t="shared" si="47"/>
        <v>-0.7781112168698429</v>
      </c>
    </row>
    <row r="140" spans="1:35" ht="12.75" outlineLevel="1">
      <c r="A140" s="1" t="s">
        <v>444</v>
      </c>
      <c r="B140" s="16" t="s">
        <v>445</v>
      </c>
      <c r="C140" s="1" t="s">
        <v>1082</v>
      </c>
      <c r="E140" s="5">
        <v>159716.32</v>
      </c>
      <c r="G140" s="5">
        <v>0</v>
      </c>
      <c r="I140" s="9">
        <f t="shared" si="40"/>
        <v>159716.32</v>
      </c>
      <c r="K140" s="21" t="str">
        <f t="shared" si="41"/>
        <v>N.M.</v>
      </c>
      <c r="M140" s="9">
        <v>535438.41</v>
      </c>
      <c r="O140" s="9">
        <v>0</v>
      </c>
      <c r="Q140" s="9">
        <f t="shared" si="42"/>
        <v>535438.41</v>
      </c>
      <c r="S140" s="21" t="str">
        <f t="shared" si="43"/>
        <v>N.M.</v>
      </c>
      <c r="U140" s="9">
        <v>1087854.36</v>
      </c>
      <c r="W140" s="9">
        <v>0</v>
      </c>
      <c r="Y140" s="9">
        <f t="shared" si="44"/>
        <v>1087854.36</v>
      </c>
      <c r="AA140" s="21" t="str">
        <f t="shared" si="45"/>
        <v>N.M.</v>
      </c>
      <c r="AC140" s="9">
        <v>1988690.34</v>
      </c>
      <c r="AE140" s="9">
        <v>0</v>
      </c>
      <c r="AG140" s="9">
        <f t="shared" si="46"/>
        <v>1988690.34</v>
      </c>
      <c r="AI140" s="21" t="str">
        <f t="shared" si="47"/>
        <v>N.M.</v>
      </c>
    </row>
    <row r="141" spans="1:35" ht="12.75" outlineLevel="1">
      <c r="A141" s="1" t="s">
        <v>446</v>
      </c>
      <c r="B141" s="16" t="s">
        <v>447</v>
      </c>
      <c r="C141" s="1" t="s">
        <v>1083</v>
      </c>
      <c r="E141" s="5">
        <v>-149937.03</v>
      </c>
      <c r="G141" s="5">
        <v>0</v>
      </c>
      <c r="I141" s="9">
        <f t="shared" si="40"/>
        <v>-149937.03</v>
      </c>
      <c r="K141" s="21" t="str">
        <f t="shared" si="41"/>
        <v>N.M.</v>
      </c>
      <c r="M141" s="9">
        <v>-475554.35</v>
      </c>
      <c r="O141" s="9">
        <v>0</v>
      </c>
      <c r="Q141" s="9">
        <f t="shared" si="42"/>
        <v>-475554.35</v>
      </c>
      <c r="S141" s="21" t="str">
        <f t="shared" si="43"/>
        <v>N.M.</v>
      </c>
      <c r="U141" s="9">
        <v>-944495.34</v>
      </c>
      <c r="W141" s="9">
        <v>0</v>
      </c>
      <c r="Y141" s="9">
        <f t="shared" si="44"/>
        <v>-944495.34</v>
      </c>
      <c r="AA141" s="21" t="str">
        <f t="shared" si="45"/>
        <v>N.M.</v>
      </c>
      <c r="AC141" s="9">
        <v>-1733674.93</v>
      </c>
      <c r="AE141" s="9">
        <v>0</v>
      </c>
      <c r="AG141" s="9">
        <f t="shared" si="46"/>
        <v>-1733674.93</v>
      </c>
      <c r="AI141" s="21" t="str">
        <f t="shared" si="47"/>
        <v>N.M.</v>
      </c>
    </row>
    <row r="142" spans="1:35" ht="12.75" outlineLevel="1">
      <c r="A142" s="1" t="s">
        <v>448</v>
      </c>
      <c r="B142" s="16" t="s">
        <v>449</v>
      </c>
      <c r="C142" s="1" t="s">
        <v>1084</v>
      </c>
      <c r="E142" s="5">
        <v>1935.95</v>
      </c>
      <c r="G142" s="5">
        <v>0</v>
      </c>
      <c r="I142" s="9">
        <f t="shared" si="40"/>
        <v>1935.95</v>
      </c>
      <c r="K142" s="21" t="str">
        <f t="shared" si="41"/>
        <v>N.M.</v>
      </c>
      <c r="M142" s="9">
        <v>6360.26</v>
      </c>
      <c r="O142" s="9">
        <v>0</v>
      </c>
      <c r="Q142" s="9">
        <f t="shared" si="42"/>
        <v>6360.26</v>
      </c>
      <c r="S142" s="21" t="str">
        <f t="shared" si="43"/>
        <v>N.M.</v>
      </c>
      <c r="U142" s="9">
        <v>13639.59</v>
      </c>
      <c r="W142" s="9">
        <v>0</v>
      </c>
      <c r="Y142" s="9">
        <f t="shared" si="44"/>
        <v>13639.59</v>
      </c>
      <c r="AA142" s="21" t="str">
        <f t="shared" si="45"/>
        <v>N.M.</v>
      </c>
      <c r="AC142" s="9">
        <v>24851.69</v>
      </c>
      <c r="AE142" s="9">
        <v>0</v>
      </c>
      <c r="AG142" s="9">
        <f t="shared" si="46"/>
        <v>24851.69</v>
      </c>
      <c r="AI142" s="21" t="str">
        <f t="shared" si="47"/>
        <v>N.M.</v>
      </c>
    </row>
    <row r="143" spans="1:35" ht="12.75" outlineLevel="1">
      <c r="A143" s="1" t="s">
        <v>450</v>
      </c>
      <c r="B143" s="16" t="s">
        <v>451</v>
      </c>
      <c r="C143" s="1" t="s">
        <v>1085</v>
      </c>
      <c r="E143" s="5">
        <v>-1812.55</v>
      </c>
      <c r="G143" s="5">
        <v>0</v>
      </c>
      <c r="I143" s="9">
        <f t="shared" si="40"/>
        <v>-1812.55</v>
      </c>
      <c r="K143" s="21" t="str">
        <f t="shared" si="41"/>
        <v>N.M.</v>
      </c>
      <c r="M143" s="9">
        <v>-5554.45</v>
      </c>
      <c r="O143" s="9">
        <v>0</v>
      </c>
      <c r="Q143" s="9">
        <f t="shared" si="42"/>
        <v>-5554.45</v>
      </c>
      <c r="S143" s="21" t="str">
        <f t="shared" si="43"/>
        <v>N.M.</v>
      </c>
      <c r="U143" s="9">
        <v>-11687.71</v>
      </c>
      <c r="W143" s="9">
        <v>0</v>
      </c>
      <c r="Y143" s="9">
        <f t="shared" si="44"/>
        <v>-11687.71</v>
      </c>
      <c r="AA143" s="21" t="str">
        <f t="shared" si="45"/>
        <v>N.M.</v>
      </c>
      <c r="AC143" s="9">
        <v>-21619.03</v>
      </c>
      <c r="AE143" s="9">
        <v>0</v>
      </c>
      <c r="AG143" s="9">
        <f t="shared" si="46"/>
        <v>-21619.03</v>
      </c>
      <c r="AI143" s="21" t="str">
        <f t="shared" si="47"/>
        <v>N.M.</v>
      </c>
    </row>
    <row r="144" spans="1:35" ht="12.75" outlineLevel="1">
      <c r="A144" s="1" t="s">
        <v>452</v>
      </c>
      <c r="B144" s="16" t="s">
        <v>453</v>
      </c>
      <c r="C144" s="1" t="s">
        <v>1086</v>
      </c>
      <c r="E144" s="5">
        <v>438182.01</v>
      </c>
      <c r="G144" s="5">
        <v>0</v>
      </c>
      <c r="I144" s="9">
        <f t="shared" si="40"/>
        <v>438182.01</v>
      </c>
      <c r="K144" s="21" t="str">
        <f t="shared" si="41"/>
        <v>N.M.</v>
      </c>
      <c r="M144" s="9">
        <v>1318419.92</v>
      </c>
      <c r="O144" s="9">
        <v>0</v>
      </c>
      <c r="Q144" s="9">
        <f t="shared" si="42"/>
        <v>1318419.92</v>
      </c>
      <c r="S144" s="21" t="str">
        <f t="shared" si="43"/>
        <v>N.M.</v>
      </c>
      <c r="U144" s="9">
        <v>2710455.07</v>
      </c>
      <c r="W144" s="9">
        <v>0</v>
      </c>
      <c r="Y144" s="9">
        <f t="shared" si="44"/>
        <v>2710455.07</v>
      </c>
      <c r="AA144" s="21" t="str">
        <f t="shared" si="45"/>
        <v>N.M.</v>
      </c>
      <c r="AC144" s="9">
        <v>4617561.13</v>
      </c>
      <c r="AE144" s="9">
        <v>0</v>
      </c>
      <c r="AG144" s="9">
        <f t="shared" si="46"/>
        <v>4617561.13</v>
      </c>
      <c r="AI144" s="21" t="str">
        <f t="shared" si="47"/>
        <v>N.M.</v>
      </c>
    </row>
    <row r="145" spans="1:35" ht="12.75" outlineLevel="1">
      <c r="A145" s="1" t="s">
        <v>454</v>
      </c>
      <c r="B145" s="16" t="s">
        <v>455</v>
      </c>
      <c r="C145" s="1" t="s">
        <v>1087</v>
      </c>
      <c r="E145" s="5">
        <v>-204060.13</v>
      </c>
      <c r="G145" s="5">
        <v>0</v>
      </c>
      <c r="I145" s="9">
        <f t="shared" si="40"/>
        <v>-204060.13</v>
      </c>
      <c r="K145" s="21" t="str">
        <f t="shared" si="41"/>
        <v>N.M.</v>
      </c>
      <c r="M145" s="9">
        <v>-570039.75</v>
      </c>
      <c r="O145" s="9">
        <v>0</v>
      </c>
      <c r="Q145" s="9">
        <f t="shared" si="42"/>
        <v>-570039.75</v>
      </c>
      <c r="S145" s="21" t="str">
        <f t="shared" si="43"/>
        <v>N.M.</v>
      </c>
      <c r="U145" s="9">
        <v>-843388.21</v>
      </c>
      <c r="W145" s="9">
        <v>0</v>
      </c>
      <c r="Y145" s="9">
        <f t="shared" si="44"/>
        <v>-843388.21</v>
      </c>
      <c r="AA145" s="21" t="str">
        <f t="shared" si="45"/>
        <v>N.M.</v>
      </c>
      <c r="AC145" s="9">
        <v>-1611223.72</v>
      </c>
      <c r="AE145" s="9">
        <v>0</v>
      </c>
      <c r="AG145" s="9">
        <f t="shared" si="46"/>
        <v>-1611223.72</v>
      </c>
      <c r="AI145" s="21" t="str">
        <f t="shared" si="47"/>
        <v>N.M.</v>
      </c>
    </row>
    <row r="146" spans="1:35" ht="12.75" outlineLevel="1">
      <c r="A146" s="1" t="s">
        <v>456</v>
      </c>
      <c r="B146" s="16" t="s">
        <v>457</v>
      </c>
      <c r="C146" s="1" t="s">
        <v>283</v>
      </c>
      <c r="E146" s="5">
        <v>807472.82</v>
      </c>
      <c r="G146" s="5">
        <v>0</v>
      </c>
      <c r="I146" s="9">
        <f t="shared" si="40"/>
        <v>807472.82</v>
      </c>
      <c r="K146" s="21" t="str">
        <f t="shared" si="41"/>
        <v>N.M.</v>
      </c>
      <c r="M146" s="9">
        <v>2210782.67</v>
      </c>
      <c r="O146" s="9">
        <v>0</v>
      </c>
      <c r="Q146" s="9">
        <f t="shared" si="42"/>
        <v>2210782.67</v>
      </c>
      <c r="S146" s="21" t="str">
        <f t="shared" si="43"/>
        <v>N.M.</v>
      </c>
      <c r="U146" s="9">
        <v>3904986.79</v>
      </c>
      <c r="W146" s="9">
        <v>0</v>
      </c>
      <c r="Y146" s="9">
        <f t="shared" si="44"/>
        <v>3904986.79</v>
      </c>
      <c r="AA146" s="21" t="str">
        <f t="shared" si="45"/>
        <v>N.M.</v>
      </c>
      <c r="AC146" s="9">
        <v>7405306.52</v>
      </c>
      <c r="AE146" s="9">
        <v>0</v>
      </c>
      <c r="AG146" s="9">
        <f t="shared" si="46"/>
        <v>7405306.52</v>
      </c>
      <c r="AI146" s="21" t="str">
        <f t="shared" si="47"/>
        <v>N.M.</v>
      </c>
    </row>
    <row r="147" spans="1:35" ht="12.75" outlineLevel="1">
      <c r="A147" s="1" t="s">
        <v>458</v>
      </c>
      <c r="B147" s="16" t="s">
        <v>459</v>
      </c>
      <c r="C147" s="1" t="s">
        <v>1088</v>
      </c>
      <c r="E147" s="5">
        <v>0</v>
      </c>
      <c r="G147" s="5">
        <v>0</v>
      </c>
      <c r="I147" s="9">
        <f t="shared" si="40"/>
        <v>0</v>
      </c>
      <c r="K147" s="21">
        <f t="shared" si="41"/>
        <v>0</v>
      </c>
      <c r="M147" s="9">
        <v>4147.96</v>
      </c>
      <c r="O147" s="9">
        <v>0</v>
      </c>
      <c r="Q147" s="9">
        <f t="shared" si="42"/>
        <v>4147.96</v>
      </c>
      <c r="S147" s="21" t="str">
        <f t="shared" si="43"/>
        <v>N.M.</v>
      </c>
      <c r="U147" s="9">
        <v>3984.79</v>
      </c>
      <c r="W147" s="9">
        <v>0</v>
      </c>
      <c r="Y147" s="9">
        <f t="shared" si="44"/>
        <v>3984.79</v>
      </c>
      <c r="AA147" s="21" t="str">
        <f t="shared" si="45"/>
        <v>N.M.</v>
      </c>
      <c r="AC147" s="9">
        <v>4998.68</v>
      </c>
      <c r="AE147" s="9">
        <v>0</v>
      </c>
      <c r="AG147" s="9">
        <f t="shared" si="46"/>
        <v>4998.68</v>
      </c>
      <c r="AI147" s="21" t="str">
        <f t="shared" si="47"/>
        <v>N.M.</v>
      </c>
    </row>
    <row r="148" spans="1:35" ht="12.75" outlineLevel="1">
      <c r="A148" s="1" t="s">
        <v>460</v>
      </c>
      <c r="B148" s="16" t="s">
        <v>461</v>
      </c>
      <c r="C148" s="1" t="s">
        <v>1089</v>
      </c>
      <c r="E148" s="5">
        <v>0</v>
      </c>
      <c r="G148" s="5">
        <v>0</v>
      </c>
      <c r="I148" s="9">
        <f t="shared" si="40"/>
        <v>0</v>
      </c>
      <c r="K148" s="21">
        <f t="shared" si="41"/>
        <v>0</v>
      </c>
      <c r="M148" s="9">
        <v>-3352.92</v>
      </c>
      <c r="O148" s="9">
        <v>0</v>
      </c>
      <c r="Q148" s="9">
        <f t="shared" si="42"/>
        <v>-3352.92</v>
      </c>
      <c r="S148" s="21" t="str">
        <f t="shared" si="43"/>
        <v>N.M.</v>
      </c>
      <c r="U148" s="9">
        <v>-2774.91</v>
      </c>
      <c r="W148" s="9">
        <v>0</v>
      </c>
      <c r="Y148" s="9">
        <f t="shared" si="44"/>
        <v>-2774.91</v>
      </c>
      <c r="AA148" s="21" t="str">
        <f t="shared" si="45"/>
        <v>N.M.</v>
      </c>
      <c r="AC148" s="9">
        <v>-3654.23</v>
      </c>
      <c r="AE148" s="9">
        <v>0</v>
      </c>
      <c r="AG148" s="9">
        <f t="shared" si="46"/>
        <v>-3654.23</v>
      </c>
      <c r="AI148" s="21" t="str">
        <f t="shared" si="47"/>
        <v>N.M.</v>
      </c>
    </row>
    <row r="149" spans="1:68" s="90" customFormat="1" ht="12.75">
      <c r="A149" s="90" t="s">
        <v>92</v>
      </c>
      <c r="B149" s="91"/>
      <c r="C149" s="77" t="s">
        <v>1090</v>
      </c>
      <c r="D149" s="105"/>
      <c r="E149" s="105">
        <v>2041004.47</v>
      </c>
      <c r="F149" s="105"/>
      <c r="G149" s="105">
        <v>1088916.65</v>
      </c>
      <c r="H149" s="105"/>
      <c r="I149" s="9">
        <f>+E149-G149</f>
        <v>952087.8200000001</v>
      </c>
      <c r="J149" s="37" t="str">
        <f>IF((+E149-G149)=(I149),"  ",$AO$501)</f>
        <v>  </v>
      </c>
      <c r="K149" s="38">
        <f>IF(G149&lt;0,IF(I149=0,0,IF(OR(G149=0,E149=0),"N.M.",IF(ABS(I149/G149)&gt;=10,"N.M.",I149/(-G149)))),IF(I149=0,0,IF(OR(G149=0,E149=0),"N.M.",IF(ABS(I149/G149)&gt;=10,"N.M.",I149/G149))))</f>
        <v>0.8743440739931749</v>
      </c>
      <c r="L149" s="39"/>
      <c r="M149" s="5">
        <v>5667069.31</v>
      </c>
      <c r="N149" s="9"/>
      <c r="O149" s="5">
        <v>1990859.09</v>
      </c>
      <c r="P149" s="9"/>
      <c r="Q149" s="9">
        <f>(+M149-O149)</f>
        <v>3676210.2199999997</v>
      </c>
      <c r="R149" s="37" t="str">
        <f>IF((+M149-O149)=(Q149),"  ",$AO$501)</f>
        <v>  </v>
      </c>
      <c r="S149" s="38">
        <f>IF(O149&lt;0,IF(Q149=0,0,IF(OR(O149=0,M149=0),"N.M.",IF(ABS(Q149/O149)&gt;=10,"N.M.",Q149/(-O149)))),IF(Q149=0,0,IF(OR(O149=0,M149=0),"N.M.",IF(ABS(Q149/O149)&gt;=10,"N.M.",Q149/O149))))</f>
        <v>1.846544659270687</v>
      </c>
      <c r="T149" s="39"/>
      <c r="U149" s="9">
        <v>10666798.449999997</v>
      </c>
      <c r="V149" s="9"/>
      <c r="W149" s="9">
        <v>2964170.1</v>
      </c>
      <c r="X149" s="9"/>
      <c r="Y149" s="9">
        <f>(+U149-W149)</f>
        <v>7702628.349999998</v>
      </c>
      <c r="Z149" s="37" t="str">
        <f>IF((+U149-W149)=(Y149),"  ",$AO$501)</f>
        <v>  </v>
      </c>
      <c r="AA149" s="38">
        <f>IF(W149&lt;0,IF(Y149=0,0,IF(OR(W149=0,U149=0),"N.M.",IF(ABS(Y149/W149)&gt;=10,"N.M.",Y149/(-W149)))),IF(Y149=0,0,IF(OR(W149=0,U149=0),"N.M.",IF(ABS(Y149/W149)&gt;=10,"N.M.",Y149/W149))))</f>
        <v>2.598578384553571</v>
      </c>
      <c r="AB149" s="39"/>
      <c r="AC149" s="9">
        <v>19926689.319999997</v>
      </c>
      <c r="AD149" s="9"/>
      <c r="AE149" s="9">
        <v>6267936.290000001</v>
      </c>
      <c r="AF149" s="9"/>
      <c r="AG149" s="9">
        <f>(+AC149-AE149)</f>
        <v>13658753.029999996</v>
      </c>
      <c r="AH149" s="37" t="str">
        <f>IF((+AC149-AE149)=(AG149),"  ",$AO$501)</f>
        <v>  </v>
      </c>
      <c r="AI149" s="38">
        <f>IF(AE149&lt;0,IF(AG149=0,0,IF(OR(AE149=0,AC149=0),"N.M.",IF(ABS(AG149/AE149)&gt;=10,"N.M.",AG149/(-AE149)))),IF(AG149=0,0,IF(OR(AE149=0,AC149=0),"N.M.",IF(ABS(AG149/AE149)&gt;=10,"N.M.",AG149/AE149))))</f>
        <v>2.1791467554945414</v>
      </c>
      <c r="AJ149" s="105"/>
      <c r="AK149" s="105"/>
      <c r="AL149" s="105"/>
      <c r="AM149" s="105"/>
      <c r="AN149" s="105"/>
      <c r="AO149" s="105"/>
      <c r="AP149" s="106"/>
      <c r="AQ149" s="107"/>
      <c r="AR149" s="108"/>
      <c r="AS149" s="105"/>
      <c r="AT149" s="105"/>
      <c r="AU149" s="105"/>
      <c r="AV149" s="105"/>
      <c r="AW149" s="105"/>
      <c r="AX149" s="106"/>
      <c r="AY149" s="107"/>
      <c r="AZ149" s="108"/>
      <c r="BA149" s="105"/>
      <c r="BB149" s="105"/>
      <c r="BC149" s="105"/>
      <c r="BD149" s="106"/>
      <c r="BE149" s="107"/>
      <c r="BF149" s="108"/>
      <c r="BG149" s="105"/>
      <c r="BH149" s="109"/>
      <c r="BI149" s="105"/>
      <c r="BJ149" s="109"/>
      <c r="BK149" s="105"/>
      <c r="BL149" s="109"/>
      <c r="BM149" s="105"/>
      <c r="BN149" s="97"/>
      <c r="BO149" s="97"/>
      <c r="BP149" s="97"/>
    </row>
    <row r="150" spans="1:35" ht="12.75" outlineLevel="1">
      <c r="A150" s="1" t="s">
        <v>462</v>
      </c>
      <c r="B150" s="16" t="s">
        <v>463</v>
      </c>
      <c r="C150" s="1" t="s">
        <v>1091</v>
      </c>
      <c r="E150" s="5">
        <v>1352.53</v>
      </c>
      <c r="G150" s="5">
        <v>4427.71</v>
      </c>
      <c r="I150" s="9">
        <f aca="true" t="shared" si="48" ref="I150:I155">+E150-G150</f>
        <v>-3075.1800000000003</v>
      </c>
      <c r="K150" s="21">
        <f aca="true" t="shared" si="49" ref="K150:K155">IF(G150&lt;0,IF(I150=0,0,IF(OR(G150=0,E150=0),"N.M.",IF(ABS(I150/G150)&gt;=10,"N.M.",I150/(-G150)))),IF(I150=0,0,IF(OR(G150=0,E150=0),"N.M.",IF(ABS(I150/G150)&gt;=10,"N.M.",I150/G150))))</f>
        <v>-0.6945305812711312</v>
      </c>
      <c r="M150" s="9">
        <v>100170.32</v>
      </c>
      <c r="O150" s="9">
        <v>15654.6</v>
      </c>
      <c r="Q150" s="9">
        <f aca="true" t="shared" si="50" ref="Q150:Q155">(+M150-O150)</f>
        <v>84515.72</v>
      </c>
      <c r="S150" s="21">
        <f aca="true" t="shared" si="51" ref="S150:S155">IF(O150&lt;0,IF(Q150=0,0,IF(OR(O150=0,M150=0),"N.M.",IF(ABS(Q150/O150)&gt;=10,"N.M.",Q150/(-O150)))),IF(Q150=0,0,IF(OR(O150=0,M150=0),"N.M.",IF(ABS(Q150/O150)&gt;=10,"N.M.",Q150/O150))))</f>
        <v>5.398778633756212</v>
      </c>
      <c r="U150" s="9">
        <v>149370.54</v>
      </c>
      <c r="W150" s="9">
        <v>15654.6</v>
      </c>
      <c r="Y150" s="9">
        <f aca="true" t="shared" si="52" ref="Y150:Y155">(+U150-W150)</f>
        <v>133715.94</v>
      </c>
      <c r="AA150" s="21">
        <f aca="true" t="shared" si="53" ref="AA150:AA155">IF(W150&lt;0,IF(Y150=0,0,IF(OR(W150=0,U150=0),"N.M.",IF(ABS(Y150/W150)&gt;=10,"N.M.",Y150/(-W150)))),IF(Y150=0,0,IF(OR(W150=0,U150=0),"N.M.",IF(ABS(Y150/W150)&gt;=10,"N.M.",Y150/W150))))</f>
        <v>8.54163887930704</v>
      </c>
      <c r="AC150" s="9">
        <v>166605.95</v>
      </c>
      <c r="AE150" s="9">
        <v>15654.6</v>
      </c>
      <c r="AG150" s="9">
        <f aca="true" t="shared" si="54" ref="AG150:AG155">(+AC150-AE150)</f>
        <v>150951.35</v>
      </c>
      <c r="AI150" s="21">
        <f aca="true" t="shared" si="55" ref="AI150:AI155">IF(AE150&lt;0,IF(AG150=0,0,IF(OR(AE150=0,AC150=0),"N.M.",IF(ABS(AG150/AE150)&gt;=10,"N.M.",AG150/(-AE150)))),IF(AG150=0,0,IF(OR(AE150=0,AC150=0),"N.M.",IF(ABS(AG150/AE150)&gt;=10,"N.M.",AG150/AE150))))</f>
        <v>9.642619421767405</v>
      </c>
    </row>
    <row r="151" spans="1:35" ht="12.75" outlineLevel="1">
      <c r="A151" s="1" t="s">
        <v>464</v>
      </c>
      <c r="B151" s="16" t="s">
        <v>465</v>
      </c>
      <c r="C151" s="1" t="s">
        <v>1092</v>
      </c>
      <c r="E151" s="5">
        <v>3198030</v>
      </c>
      <c r="G151" s="5">
        <v>3835360</v>
      </c>
      <c r="I151" s="9">
        <f t="shared" si="48"/>
        <v>-637330</v>
      </c>
      <c r="K151" s="21">
        <f t="shared" si="49"/>
        <v>-0.1661721455091569</v>
      </c>
      <c r="M151" s="9">
        <v>11528673</v>
      </c>
      <c r="O151" s="9">
        <v>10862664</v>
      </c>
      <c r="Q151" s="9">
        <f t="shared" si="50"/>
        <v>666009</v>
      </c>
      <c r="S151" s="21">
        <f t="shared" si="51"/>
        <v>0.06131175556935205</v>
      </c>
      <c r="U151" s="9">
        <v>21046774</v>
      </c>
      <c r="W151" s="9">
        <v>21924668</v>
      </c>
      <c r="Y151" s="9">
        <f t="shared" si="52"/>
        <v>-877894</v>
      </c>
      <c r="AA151" s="21">
        <f t="shared" si="53"/>
        <v>-0.04004138169845947</v>
      </c>
      <c r="AC151" s="9">
        <v>38716468</v>
      </c>
      <c r="AE151" s="9">
        <v>38937331</v>
      </c>
      <c r="AG151" s="9">
        <f t="shared" si="54"/>
        <v>-220863</v>
      </c>
      <c r="AI151" s="21">
        <f t="shared" si="55"/>
        <v>-0.005672268600022945</v>
      </c>
    </row>
    <row r="152" spans="1:35" ht="12.75" outlineLevel="1">
      <c r="A152" s="1" t="s">
        <v>466</v>
      </c>
      <c r="B152" s="16" t="s">
        <v>467</v>
      </c>
      <c r="C152" s="1" t="s">
        <v>1093</v>
      </c>
      <c r="E152" s="5">
        <v>4827562</v>
      </c>
      <c r="G152" s="5">
        <v>4653440.36</v>
      </c>
      <c r="I152" s="9">
        <f t="shared" si="48"/>
        <v>174121.63999999966</v>
      </c>
      <c r="K152" s="21">
        <f t="shared" si="49"/>
        <v>0.03741782993432404</v>
      </c>
      <c r="M152" s="9">
        <v>15703134</v>
      </c>
      <c r="O152" s="9">
        <v>16202973.36</v>
      </c>
      <c r="Q152" s="9">
        <f t="shared" si="50"/>
        <v>-499839.3599999994</v>
      </c>
      <c r="S152" s="21">
        <f t="shared" si="51"/>
        <v>-0.030848619503007036</v>
      </c>
      <c r="U152" s="9">
        <v>26263541</v>
      </c>
      <c r="W152" s="9">
        <v>30581301.36</v>
      </c>
      <c r="Y152" s="9">
        <f t="shared" si="52"/>
        <v>-4317760.359999999</v>
      </c>
      <c r="AA152" s="21">
        <f t="shared" si="53"/>
        <v>-0.14118955596989674</v>
      </c>
      <c r="AC152" s="9">
        <v>53150907.64</v>
      </c>
      <c r="AE152" s="9">
        <v>60777879.36</v>
      </c>
      <c r="AG152" s="9">
        <f t="shared" si="54"/>
        <v>-7626971.719999999</v>
      </c>
      <c r="AI152" s="21">
        <f t="shared" si="55"/>
        <v>-0.12548927011460637</v>
      </c>
    </row>
    <row r="153" spans="1:35" ht="12.75" outlineLevel="1">
      <c r="A153" s="1" t="s">
        <v>468</v>
      </c>
      <c r="B153" s="16" t="s">
        <v>469</v>
      </c>
      <c r="C153" s="1" t="s">
        <v>1094</v>
      </c>
      <c r="E153" s="5">
        <v>3508818</v>
      </c>
      <c r="G153" s="5">
        <v>3210619.5</v>
      </c>
      <c r="I153" s="9">
        <f t="shared" si="48"/>
        <v>298198.5</v>
      </c>
      <c r="K153" s="21">
        <f t="shared" si="49"/>
        <v>0.09287880423077229</v>
      </c>
      <c r="M153" s="9">
        <v>10953796</v>
      </c>
      <c r="O153" s="9">
        <v>9577589.5</v>
      </c>
      <c r="Q153" s="9">
        <f t="shared" si="50"/>
        <v>1376206.5</v>
      </c>
      <c r="S153" s="21">
        <f t="shared" si="51"/>
        <v>0.14369027822710506</v>
      </c>
      <c r="U153" s="9">
        <v>20988516</v>
      </c>
      <c r="W153" s="9">
        <v>19818855.5</v>
      </c>
      <c r="Y153" s="9">
        <f t="shared" si="52"/>
        <v>1169660.5</v>
      </c>
      <c r="AA153" s="21">
        <f t="shared" si="53"/>
        <v>0.05901756032279462</v>
      </c>
      <c r="AC153" s="9">
        <v>40454558</v>
      </c>
      <c r="AE153" s="9">
        <v>40012447.5</v>
      </c>
      <c r="AG153" s="9">
        <f t="shared" si="54"/>
        <v>442110.5</v>
      </c>
      <c r="AI153" s="21">
        <f t="shared" si="55"/>
        <v>0.011049324088460223</v>
      </c>
    </row>
    <row r="154" spans="1:35" ht="12.75" outlineLevel="1">
      <c r="A154" s="1" t="s">
        <v>470</v>
      </c>
      <c r="B154" s="16" t="s">
        <v>471</v>
      </c>
      <c r="C154" s="1" t="s">
        <v>1095</v>
      </c>
      <c r="E154" s="5">
        <v>0</v>
      </c>
      <c r="G154" s="5">
        <v>143515.66</v>
      </c>
      <c r="I154" s="9">
        <f t="shared" si="48"/>
        <v>-143515.66</v>
      </c>
      <c r="K154" s="21" t="str">
        <f t="shared" si="49"/>
        <v>N.M.</v>
      </c>
      <c r="M154" s="9">
        <v>0</v>
      </c>
      <c r="O154" s="9">
        <v>699466.22</v>
      </c>
      <c r="Q154" s="9">
        <f t="shared" si="50"/>
        <v>-699466.22</v>
      </c>
      <c r="S154" s="21" t="str">
        <f t="shared" si="51"/>
        <v>N.M.</v>
      </c>
      <c r="U154" s="9">
        <v>0</v>
      </c>
      <c r="W154" s="9">
        <v>1355411.05</v>
      </c>
      <c r="Y154" s="9">
        <f t="shared" si="52"/>
        <v>-1355411.05</v>
      </c>
      <c r="AA154" s="21" t="str">
        <f t="shared" si="53"/>
        <v>N.M.</v>
      </c>
      <c r="AC154" s="9">
        <v>747040.26</v>
      </c>
      <c r="AE154" s="9">
        <v>3040908.86</v>
      </c>
      <c r="AG154" s="9">
        <f t="shared" si="54"/>
        <v>-2293868.5999999996</v>
      </c>
      <c r="AI154" s="21">
        <f t="shared" si="55"/>
        <v>-0.7543365176686024</v>
      </c>
    </row>
    <row r="155" spans="1:35" ht="12.75" outlineLevel="1">
      <c r="A155" s="1" t="s">
        <v>472</v>
      </c>
      <c r="B155" s="16" t="s">
        <v>473</v>
      </c>
      <c r="C155" s="1" t="s">
        <v>1096</v>
      </c>
      <c r="E155" s="5">
        <v>-1055782</v>
      </c>
      <c r="G155" s="5">
        <v>4423958</v>
      </c>
      <c r="I155" s="9">
        <f t="shared" si="48"/>
        <v>-5479740</v>
      </c>
      <c r="K155" s="21">
        <f t="shared" si="49"/>
        <v>-1.2386509998512645</v>
      </c>
      <c r="M155" s="9">
        <v>5291658</v>
      </c>
      <c r="O155" s="9">
        <v>13565276</v>
      </c>
      <c r="Q155" s="9">
        <f t="shared" si="50"/>
        <v>-8273618</v>
      </c>
      <c r="S155" s="21">
        <f t="shared" si="51"/>
        <v>-0.6099115123053891</v>
      </c>
      <c r="U155" s="9">
        <v>18386478</v>
      </c>
      <c r="W155" s="9">
        <v>26753510</v>
      </c>
      <c r="Y155" s="9">
        <f t="shared" si="52"/>
        <v>-8367032</v>
      </c>
      <c r="AA155" s="21">
        <f t="shared" si="53"/>
        <v>-0.3127452061430444</v>
      </c>
      <c r="AC155" s="9">
        <v>45229199</v>
      </c>
      <c r="AE155" s="9">
        <v>48266319</v>
      </c>
      <c r="AG155" s="9">
        <f t="shared" si="54"/>
        <v>-3037120</v>
      </c>
      <c r="AI155" s="21">
        <f t="shared" si="55"/>
        <v>-0.0629242101515966</v>
      </c>
    </row>
    <row r="156" spans="1:68" s="90" customFormat="1" ht="12.75">
      <c r="A156" s="90" t="s">
        <v>93</v>
      </c>
      <c r="B156" s="91"/>
      <c r="C156" s="77" t="s">
        <v>1097</v>
      </c>
      <c r="D156" s="105"/>
      <c r="E156" s="105">
        <v>10479980.53</v>
      </c>
      <c r="F156" s="105"/>
      <c r="G156" s="105">
        <v>16271321.23</v>
      </c>
      <c r="H156" s="105"/>
      <c r="I156" s="9">
        <f>+E156-G156</f>
        <v>-5791340.700000001</v>
      </c>
      <c r="J156" s="37" t="str">
        <f>IF((+E156-G156)=(I156),"  ",$AO$501)</f>
        <v>  </v>
      </c>
      <c r="K156" s="38">
        <f>IF(G156&lt;0,IF(I156=0,0,IF(OR(G156=0,E156=0),"N.M.",IF(ABS(I156/G156)&gt;=10,"N.M.",I156/(-G156)))),IF(I156=0,0,IF(OR(G156=0,E156=0),"N.M.",IF(ABS(I156/G156)&gt;=10,"N.M.",I156/G156))))</f>
        <v>-0.3559231987456744</v>
      </c>
      <c r="L156" s="39"/>
      <c r="M156" s="5">
        <v>43577431.32</v>
      </c>
      <c r="N156" s="9"/>
      <c r="O156" s="5">
        <v>50923623.68</v>
      </c>
      <c r="P156" s="9"/>
      <c r="Q156" s="9">
        <f>(+M156-O156)</f>
        <v>-7346192.359999999</v>
      </c>
      <c r="R156" s="37" t="str">
        <f>IF((+M156-O156)=(Q156),"  ",$AO$501)</f>
        <v>  </v>
      </c>
      <c r="S156" s="38">
        <f>IF(O156&lt;0,IF(Q156=0,0,IF(OR(O156=0,M156=0),"N.M.",IF(ABS(Q156/O156)&gt;=10,"N.M.",Q156/(-O156)))),IF(Q156=0,0,IF(OR(O156=0,M156=0),"N.M.",IF(ABS(Q156/O156)&gt;=10,"N.M.",Q156/O156))))</f>
        <v>-0.1442590261479208</v>
      </c>
      <c r="T156" s="39"/>
      <c r="U156" s="9">
        <v>86834679.53999999</v>
      </c>
      <c r="V156" s="9"/>
      <c r="W156" s="9">
        <v>100449400.51</v>
      </c>
      <c r="X156" s="9"/>
      <c r="Y156" s="9">
        <f>(+U156-W156)</f>
        <v>-13614720.970000014</v>
      </c>
      <c r="Z156" s="37" t="str">
        <f>IF((+U156-W156)=(Y156),"  ",$AO$501)</f>
        <v>  </v>
      </c>
      <c r="AA156" s="38">
        <f>IF(W156&lt;0,IF(Y156=0,0,IF(OR(W156=0,U156=0),"N.M.",IF(ABS(Y156/W156)&gt;=10,"N.M.",Y156/(-W156)))),IF(Y156=0,0,IF(OR(W156=0,U156=0),"N.M.",IF(ABS(Y156/W156)&gt;=10,"N.M.",Y156/W156))))</f>
        <v>-0.13553810078383327</v>
      </c>
      <c r="AB156" s="39"/>
      <c r="AC156" s="9">
        <v>178464778.85000002</v>
      </c>
      <c r="AD156" s="9"/>
      <c r="AE156" s="9">
        <v>191050540.32</v>
      </c>
      <c r="AF156" s="9"/>
      <c r="AG156" s="9">
        <f>(+AC156-AE156)</f>
        <v>-12585761.469999969</v>
      </c>
      <c r="AH156" s="37" t="str">
        <f>IF((+AC156-AE156)=(AG156),"  ",$AO$501)</f>
        <v>  </v>
      </c>
      <c r="AI156" s="38">
        <f>IF(AE156&lt;0,IF(AG156=0,0,IF(OR(AE156=0,AC156=0),"N.M.",IF(ABS(AG156/AE156)&gt;=10,"N.M.",AG156/(-AE156)))),IF(AG156=0,0,IF(OR(AE156=0,AC156=0),"N.M.",IF(ABS(AG156/AE156)&gt;=10,"N.M.",AG156/AE156))))</f>
        <v>-0.06587660756635105</v>
      </c>
      <c r="AJ156" s="105"/>
      <c r="AK156" s="105"/>
      <c r="AL156" s="105"/>
      <c r="AM156" s="105"/>
      <c r="AN156" s="105"/>
      <c r="AO156" s="105"/>
      <c r="AP156" s="106"/>
      <c r="AQ156" s="107"/>
      <c r="AR156" s="108"/>
      <c r="AS156" s="105"/>
      <c r="AT156" s="105"/>
      <c r="AU156" s="105"/>
      <c r="AV156" s="105"/>
      <c r="AW156" s="105"/>
      <c r="AX156" s="106"/>
      <c r="AY156" s="107"/>
      <c r="AZ156" s="108"/>
      <c r="BA156" s="105"/>
      <c r="BB156" s="105"/>
      <c r="BC156" s="105"/>
      <c r="BD156" s="106"/>
      <c r="BE156" s="107"/>
      <c r="BF156" s="108"/>
      <c r="BG156" s="105"/>
      <c r="BH156" s="109"/>
      <c r="BI156" s="105"/>
      <c r="BJ156" s="109"/>
      <c r="BK156" s="105"/>
      <c r="BL156" s="109"/>
      <c r="BM156" s="105"/>
      <c r="BN156" s="97"/>
      <c r="BO156" s="97"/>
      <c r="BP156" s="97"/>
    </row>
    <row r="157" spans="1:35" ht="12.75" outlineLevel="1">
      <c r="A157" s="1" t="s">
        <v>474</v>
      </c>
      <c r="B157" s="16" t="s">
        <v>475</v>
      </c>
      <c r="C157" s="1" t="s">
        <v>1098</v>
      </c>
      <c r="E157" s="5">
        <v>0</v>
      </c>
      <c r="G157" s="5">
        <v>6253.28</v>
      </c>
      <c r="I157" s="9">
        <f aca="true" t="shared" si="56" ref="I157:I188">+E157-G157</f>
        <v>-6253.28</v>
      </c>
      <c r="K157" s="21" t="str">
        <f aca="true" t="shared" si="57" ref="K157:K188">IF(G157&lt;0,IF(I157=0,0,IF(OR(G157=0,E157=0),"N.M.",IF(ABS(I157/G157)&gt;=10,"N.M.",I157/(-G157)))),IF(I157=0,0,IF(OR(G157=0,E157=0),"N.M.",IF(ABS(I157/G157)&gt;=10,"N.M.",I157/G157))))</f>
        <v>N.M.</v>
      </c>
      <c r="M157" s="9">
        <v>0</v>
      </c>
      <c r="O157" s="9">
        <v>18681.67</v>
      </c>
      <c r="Q157" s="9">
        <f aca="true" t="shared" si="58" ref="Q157:Q188">(+M157-O157)</f>
        <v>-18681.67</v>
      </c>
      <c r="S157" s="21" t="str">
        <f aca="true" t="shared" si="59" ref="S157:S188">IF(O157&lt;0,IF(Q157=0,0,IF(OR(O157=0,M157=0),"N.M.",IF(ABS(Q157/O157)&gt;=10,"N.M.",Q157/(-O157)))),IF(Q157=0,0,IF(OR(O157=0,M157=0),"N.M.",IF(ABS(Q157/O157)&gt;=10,"N.M.",Q157/O157))))</f>
        <v>N.M.</v>
      </c>
      <c r="U157" s="9">
        <v>0</v>
      </c>
      <c r="W157" s="9">
        <v>37220.34</v>
      </c>
      <c r="Y157" s="9">
        <f aca="true" t="shared" si="60" ref="Y157:Y188">(+U157-W157)</f>
        <v>-37220.34</v>
      </c>
      <c r="AA157" s="21" t="str">
        <f aca="true" t="shared" si="61" ref="AA157:AA188">IF(W157&lt;0,IF(Y157=0,0,IF(OR(W157=0,U157=0),"N.M.",IF(ABS(Y157/W157)&gt;=10,"N.M.",Y157/(-W157)))),IF(Y157=0,0,IF(OR(W157=0,U157=0),"N.M.",IF(ABS(Y157/W157)&gt;=10,"N.M.",Y157/W157))))</f>
        <v>N.M.</v>
      </c>
      <c r="AC157" s="9">
        <v>36492.17</v>
      </c>
      <c r="AE157" s="9">
        <v>37220.34</v>
      </c>
      <c r="AG157" s="9">
        <f aca="true" t="shared" si="62" ref="AG157:AG188">(+AC157-AE157)</f>
        <v>-728.1699999999983</v>
      </c>
      <c r="AI157" s="21">
        <f aca="true" t="shared" si="63" ref="AI157:AI188">IF(AE157&lt;0,IF(AG157=0,0,IF(OR(AE157=0,AC157=0),"N.M.",IF(ABS(AG157/AE157)&gt;=10,"N.M.",AG157/(-AE157)))),IF(AG157=0,0,IF(OR(AE157=0,AC157=0),"N.M.",IF(ABS(AG157/AE157)&gt;=10,"N.M.",AG157/AE157))))</f>
        <v>-0.019563765403540063</v>
      </c>
    </row>
    <row r="158" spans="1:35" ht="12.75" outlineLevel="1">
      <c r="A158" s="1" t="s">
        <v>476</v>
      </c>
      <c r="B158" s="16" t="s">
        <v>477</v>
      </c>
      <c r="C158" s="1" t="s">
        <v>1099</v>
      </c>
      <c r="E158" s="5">
        <v>-136</v>
      </c>
      <c r="G158" s="5">
        <v>-105.5</v>
      </c>
      <c r="I158" s="9">
        <f t="shared" si="56"/>
        <v>-30.5</v>
      </c>
      <c r="K158" s="21">
        <f t="shared" si="57"/>
        <v>-0.2890995260663507</v>
      </c>
      <c r="M158" s="9">
        <v>-408</v>
      </c>
      <c r="O158" s="9">
        <v>-316.5</v>
      </c>
      <c r="Q158" s="9">
        <f t="shared" si="58"/>
        <v>-91.5</v>
      </c>
      <c r="S158" s="21">
        <f t="shared" si="59"/>
        <v>-0.2890995260663507</v>
      </c>
      <c r="U158" s="9">
        <v>-821</v>
      </c>
      <c r="W158" s="9">
        <v>-633</v>
      </c>
      <c r="Y158" s="9">
        <f t="shared" si="60"/>
        <v>-188</v>
      </c>
      <c r="AA158" s="21">
        <f t="shared" si="61"/>
        <v>-0.296998420221169</v>
      </c>
      <c r="AC158" s="9">
        <v>-1628</v>
      </c>
      <c r="AE158" s="9">
        <v>-1266</v>
      </c>
      <c r="AG158" s="9">
        <f t="shared" si="62"/>
        <v>-362</v>
      </c>
      <c r="AI158" s="21">
        <f t="shared" si="63"/>
        <v>-0.2859399684044234</v>
      </c>
    </row>
    <row r="159" spans="1:35" ht="12.75" outlineLevel="1">
      <c r="A159" s="1" t="s">
        <v>478</v>
      </c>
      <c r="B159" s="16" t="s">
        <v>479</v>
      </c>
      <c r="C159" s="1" t="s">
        <v>1100</v>
      </c>
      <c r="E159" s="5">
        <v>191497.61</v>
      </c>
      <c r="G159" s="5">
        <v>176822.03</v>
      </c>
      <c r="I159" s="9">
        <f t="shared" si="56"/>
        <v>14675.579999999987</v>
      </c>
      <c r="K159" s="21">
        <f t="shared" si="57"/>
        <v>0.08299633252711773</v>
      </c>
      <c r="M159" s="9">
        <v>599695.38</v>
      </c>
      <c r="O159" s="9">
        <v>531467.89</v>
      </c>
      <c r="Q159" s="9">
        <f t="shared" si="58"/>
        <v>68227.48999999999</v>
      </c>
      <c r="S159" s="21">
        <f t="shared" si="59"/>
        <v>0.1283755637617166</v>
      </c>
      <c r="U159" s="9">
        <v>1314836.79</v>
      </c>
      <c r="W159" s="9">
        <v>1065863.23</v>
      </c>
      <c r="Y159" s="9">
        <f t="shared" si="60"/>
        <v>248973.56000000006</v>
      </c>
      <c r="AA159" s="21">
        <f t="shared" si="61"/>
        <v>0.23358865658589242</v>
      </c>
      <c r="AC159" s="9">
        <v>2508788.56</v>
      </c>
      <c r="AE159" s="9">
        <v>1874046.21</v>
      </c>
      <c r="AG159" s="9">
        <f t="shared" si="62"/>
        <v>634742.3500000001</v>
      </c>
      <c r="AI159" s="21">
        <f t="shared" si="63"/>
        <v>0.3387015467457444</v>
      </c>
    </row>
    <row r="160" spans="1:35" ht="12.75" outlineLevel="1">
      <c r="A160" s="1" t="s">
        <v>480</v>
      </c>
      <c r="B160" s="16" t="s">
        <v>481</v>
      </c>
      <c r="C160" s="1" t="s">
        <v>1101</v>
      </c>
      <c r="E160" s="5">
        <v>96974.73</v>
      </c>
      <c r="G160" s="5">
        <v>103344.64</v>
      </c>
      <c r="I160" s="9">
        <f t="shared" si="56"/>
        <v>-6369.9100000000035</v>
      </c>
      <c r="K160" s="21">
        <f t="shared" si="57"/>
        <v>-0.06163754598206548</v>
      </c>
      <c r="M160" s="9">
        <v>285065.1</v>
      </c>
      <c r="O160" s="9">
        <v>261354.01</v>
      </c>
      <c r="Q160" s="9">
        <f t="shared" si="58"/>
        <v>23711.089999999967</v>
      </c>
      <c r="S160" s="21">
        <f t="shared" si="59"/>
        <v>0.09072403365840825</v>
      </c>
      <c r="U160" s="9">
        <v>663476.49</v>
      </c>
      <c r="W160" s="9">
        <v>537743.84</v>
      </c>
      <c r="Y160" s="9">
        <f t="shared" si="60"/>
        <v>125732.65000000002</v>
      </c>
      <c r="AA160" s="21">
        <f t="shared" si="61"/>
        <v>0.2338151377057151</v>
      </c>
      <c r="AC160" s="9">
        <v>1261932.24</v>
      </c>
      <c r="AE160" s="9">
        <v>1140680.82</v>
      </c>
      <c r="AG160" s="9">
        <f t="shared" si="62"/>
        <v>121251.41999999993</v>
      </c>
      <c r="AI160" s="21">
        <f t="shared" si="63"/>
        <v>0.10629741280299596</v>
      </c>
    </row>
    <row r="161" spans="1:35" ht="12.75" outlineLevel="1">
      <c r="A161" s="1" t="s">
        <v>482</v>
      </c>
      <c r="B161" s="16" t="s">
        <v>483</v>
      </c>
      <c r="C161" s="1" t="s">
        <v>1102</v>
      </c>
      <c r="E161" s="5">
        <v>324766.442</v>
      </c>
      <c r="G161" s="5">
        <v>325386.845</v>
      </c>
      <c r="I161" s="9">
        <f t="shared" si="56"/>
        <v>-620.4029999999912</v>
      </c>
      <c r="K161" s="21">
        <f t="shared" si="57"/>
        <v>-0.0019066628216023644</v>
      </c>
      <c r="M161" s="9">
        <v>1035708.623</v>
      </c>
      <c r="O161" s="9">
        <v>1008428.055</v>
      </c>
      <c r="Q161" s="9">
        <f t="shared" si="58"/>
        <v>27280.56799999997</v>
      </c>
      <c r="S161" s="21">
        <f t="shared" si="59"/>
        <v>0.027052567473442583</v>
      </c>
      <c r="U161" s="9">
        <v>2205383.827</v>
      </c>
      <c r="W161" s="9">
        <v>2013183.321</v>
      </c>
      <c r="Y161" s="9">
        <f t="shared" si="60"/>
        <v>192200.50600000005</v>
      </c>
      <c r="AA161" s="21">
        <f t="shared" si="61"/>
        <v>0.09547094096951345</v>
      </c>
      <c r="AC161" s="9">
        <v>4646549.846</v>
      </c>
      <c r="AE161" s="9">
        <v>4246664.6559999995</v>
      </c>
      <c r="AG161" s="9">
        <f t="shared" si="62"/>
        <v>399885.1900000004</v>
      </c>
      <c r="AI161" s="21">
        <f t="shared" si="63"/>
        <v>0.09416453202515374</v>
      </c>
    </row>
    <row r="162" spans="1:35" ht="12.75" outlineLevel="1">
      <c r="A162" s="1" t="s">
        <v>484</v>
      </c>
      <c r="B162" s="16" t="s">
        <v>485</v>
      </c>
      <c r="C162" s="1" t="s">
        <v>1103</v>
      </c>
      <c r="E162" s="5">
        <v>94735.15</v>
      </c>
      <c r="G162" s="5">
        <v>16144.201000000001</v>
      </c>
      <c r="I162" s="9">
        <f t="shared" si="56"/>
        <v>78590.949</v>
      </c>
      <c r="K162" s="21">
        <f t="shared" si="57"/>
        <v>4.868060611980734</v>
      </c>
      <c r="M162" s="9">
        <v>297865.521</v>
      </c>
      <c r="O162" s="9">
        <v>205591.033</v>
      </c>
      <c r="Q162" s="9">
        <f t="shared" si="58"/>
        <v>92274.48800000001</v>
      </c>
      <c r="S162" s="21">
        <f t="shared" si="59"/>
        <v>0.4488254504757511</v>
      </c>
      <c r="U162" s="9">
        <v>573860.164</v>
      </c>
      <c r="W162" s="9">
        <v>479782.128</v>
      </c>
      <c r="Y162" s="9">
        <f t="shared" si="60"/>
        <v>94078.03599999996</v>
      </c>
      <c r="AA162" s="21">
        <f t="shared" si="61"/>
        <v>0.19608491127456076</v>
      </c>
      <c r="AC162" s="9">
        <v>1195153.55</v>
      </c>
      <c r="AE162" s="9">
        <v>1209350.042</v>
      </c>
      <c r="AG162" s="9">
        <f t="shared" si="62"/>
        <v>-14196.491999999853</v>
      </c>
      <c r="AI162" s="21">
        <f t="shared" si="63"/>
        <v>-0.011738943653172547</v>
      </c>
    </row>
    <row r="163" spans="1:35" ht="12.75" outlineLevel="1">
      <c r="A163" s="1" t="s">
        <v>486</v>
      </c>
      <c r="B163" s="16" t="s">
        <v>487</v>
      </c>
      <c r="C163" s="1" t="s">
        <v>1104</v>
      </c>
      <c r="E163" s="5">
        <v>328609.96</v>
      </c>
      <c r="G163" s="5">
        <v>224160.54</v>
      </c>
      <c r="I163" s="9">
        <f t="shared" si="56"/>
        <v>104449.42000000001</v>
      </c>
      <c r="K163" s="21">
        <f t="shared" si="57"/>
        <v>0.46595810306309937</v>
      </c>
      <c r="M163" s="9">
        <v>586016.24</v>
      </c>
      <c r="O163" s="9">
        <v>336200.87</v>
      </c>
      <c r="Q163" s="9">
        <f t="shared" si="58"/>
        <v>249815.37</v>
      </c>
      <c r="S163" s="21">
        <f t="shared" si="59"/>
        <v>0.7430539070288545</v>
      </c>
      <c r="U163" s="9">
        <v>586016.24</v>
      </c>
      <c r="W163" s="9">
        <v>336200.87</v>
      </c>
      <c r="Y163" s="9">
        <f t="shared" si="60"/>
        <v>249815.37</v>
      </c>
      <c r="AA163" s="21">
        <f t="shared" si="61"/>
        <v>0.7430539070288545</v>
      </c>
      <c r="AC163" s="9">
        <v>1260565.89</v>
      </c>
      <c r="AE163" s="9">
        <v>1182323.43</v>
      </c>
      <c r="AG163" s="9">
        <f t="shared" si="62"/>
        <v>78242.45999999996</v>
      </c>
      <c r="AI163" s="21">
        <f t="shared" si="63"/>
        <v>0.06617686668021115</v>
      </c>
    </row>
    <row r="164" spans="1:35" ht="12.75" outlineLevel="1">
      <c r="A164" s="1" t="s">
        <v>488</v>
      </c>
      <c r="B164" s="16" t="s">
        <v>489</v>
      </c>
      <c r="C164" s="1" t="s">
        <v>1105</v>
      </c>
      <c r="E164" s="5">
        <v>6269.058</v>
      </c>
      <c r="G164" s="5">
        <v>4502.258</v>
      </c>
      <c r="I164" s="9">
        <f t="shared" si="56"/>
        <v>1766.8000000000002</v>
      </c>
      <c r="K164" s="21">
        <f t="shared" si="57"/>
        <v>0.3924253119212627</v>
      </c>
      <c r="M164" s="9">
        <v>18630.691</v>
      </c>
      <c r="O164" s="9">
        <v>13459.664</v>
      </c>
      <c r="Q164" s="9">
        <f t="shared" si="58"/>
        <v>5171.026999999998</v>
      </c>
      <c r="S164" s="21">
        <f t="shared" si="59"/>
        <v>0.38418693066929444</v>
      </c>
      <c r="U164" s="9">
        <v>35670.413</v>
      </c>
      <c r="W164" s="9">
        <v>31596.849</v>
      </c>
      <c r="Y164" s="9">
        <f t="shared" si="60"/>
        <v>4073.564000000002</v>
      </c>
      <c r="AA164" s="21">
        <f t="shared" si="61"/>
        <v>0.1289231087568258</v>
      </c>
      <c r="AC164" s="9">
        <v>60582.198000000004</v>
      </c>
      <c r="AE164" s="9">
        <v>59690.373</v>
      </c>
      <c r="AG164" s="9">
        <f t="shared" si="62"/>
        <v>891.8250000000044</v>
      </c>
      <c r="AI164" s="21">
        <f t="shared" si="63"/>
        <v>0.01494085151721207</v>
      </c>
    </row>
    <row r="165" spans="1:35" ht="12.75" outlineLevel="1">
      <c r="A165" s="1" t="s">
        <v>490</v>
      </c>
      <c r="B165" s="16" t="s">
        <v>491</v>
      </c>
      <c r="C165" s="1" t="s">
        <v>1106</v>
      </c>
      <c r="E165" s="5">
        <v>576927.499</v>
      </c>
      <c r="G165" s="5">
        <v>481055.949</v>
      </c>
      <c r="I165" s="9">
        <f t="shared" si="56"/>
        <v>95871.54999999993</v>
      </c>
      <c r="K165" s="21">
        <f t="shared" si="57"/>
        <v>0.19929397027371534</v>
      </c>
      <c r="M165" s="9">
        <v>1162083.647</v>
      </c>
      <c r="O165" s="9">
        <v>996899.888</v>
      </c>
      <c r="Q165" s="9">
        <f t="shared" si="58"/>
        <v>165183.75900000008</v>
      </c>
      <c r="S165" s="21">
        <f t="shared" si="59"/>
        <v>0.16569743962093822</v>
      </c>
      <c r="U165" s="9">
        <v>1795228.6</v>
      </c>
      <c r="W165" s="9">
        <v>1655387.251</v>
      </c>
      <c r="Y165" s="9">
        <f t="shared" si="60"/>
        <v>139841.34900000016</v>
      </c>
      <c r="AA165" s="21">
        <f t="shared" si="61"/>
        <v>0.08447651684856437</v>
      </c>
      <c r="AC165" s="9">
        <v>3263693.272</v>
      </c>
      <c r="AE165" s="9">
        <v>3699027.7309999997</v>
      </c>
      <c r="AG165" s="9">
        <f t="shared" si="62"/>
        <v>-435334.4589999998</v>
      </c>
      <c r="AI165" s="21">
        <f t="shared" si="63"/>
        <v>-0.11768888763705239</v>
      </c>
    </row>
    <row r="166" spans="1:35" ht="12.75" outlineLevel="1">
      <c r="A166" s="1" t="s">
        <v>492</v>
      </c>
      <c r="B166" s="16" t="s">
        <v>493</v>
      </c>
      <c r="C166" s="1" t="s">
        <v>1107</v>
      </c>
      <c r="E166" s="5">
        <v>1249</v>
      </c>
      <c r="G166" s="5">
        <v>491</v>
      </c>
      <c r="I166" s="9">
        <f t="shared" si="56"/>
        <v>758</v>
      </c>
      <c r="K166" s="21">
        <f t="shared" si="57"/>
        <v>1.5437881873727088</v>
      </c>
      <c r="M166" s="9">
        <v>1628</v>
      </c>
      <c r="O166" s="9">
        <v>1234</v>
      </c>
      <c r="Q166" s="9">
        <f t="shared" si="58"/>
        <v>394</v>
      </c>
      <c r="S166" s="21">
        <f t="shared" si="59"/>
        <v>0.3192868719611021</v>
      </c>
      <c r="U166" s="9">
        <v>2229</v>
      </c>
      <c r="W166" s="9">
        <v>2054</v>
      </c>
      <c r="Y166" s="9">
        <f t="shared" si="60"/>
        <v>175</v>
      </c>
      <c r="AA166" s="21">
        <f t="shared" si="61"/>
        <v>0.08519961051606621</v>
      </c>
      <c r="AC166" s="9">
        <v>5114</v>
      </c>
      <c r="AE166" s="9">
        <v>5046</v>
      </c>
      <c r="AG166" s="9">
        <f t="shared" si="62"/>
        <v>68</v>
      </c>
      <c r="AI166" s="21">
        <f t="shared" si="63"/>
        <v>0.013476020610384463</v>
      </c>
    </row>
    <row r="167" spans="1:35" ht="12.75" outlineLevel="1">
      <c r="A167" s="1" t="s">
        <v>494</v>
      </c>
      <c r="B167" s="16" t="s">
        <v>495</v>
      </c>
      <c r="C167" s="1" t="s">
        <v>1108</v>
      </c>
      <c r="E167" s="5">
        <v>12.23</v>
      </c>
      <c r="G167" s="5">
        <v>7.61</v>
      </c>
      <c r="I167" s="9">
        <f t="shared" si="56"/>
        <v>4.62</v>
      </c>
      <c r="K167" s="21">
        <f t="shared" si="57"/>
        <v>0.607095926412615</v>
      </c>
      <c r="M167" s="9">
        <v>12.23</v>
      </c>
      <c r="O167" s="9">
        <v>65.65</v>
      </c>
      <c r="Q167" s="9">
        <f t="shared" si="58"/>
        <v>-53.42</v>
      </c>
      <c r="S167" s="21">
        <f t="shared" si="59"/>
        <v>-0.8137090632140137</v>
      </c>
      <c r="U167" s="9">
        <v>103.87</v>
      </c>
      <c r="W167" s="9">
        <v>155.29</v>
      </c>
      <c r="Y167" s="9">
        <f t="shared" si="60"/>
        <v>-51.41999999999999</v>
      </c>
      <c r="AA167" s="21">
        <f t="shared" si="61"/>
        <v>-0.3311224161246699</v>
      </c>
      <c r="AC167" s="9">
        <v>202.96</v>
      </c>
      <c r="AE167" s="9">
        <v>155.29</v>
      </c>
      <c r="AG167" s="9">
        <f t="shared" si="62"/>
        <v>47.670000000000016</v>
      </c>
      <c r="AI167" s="21">
        <f t="shared" si="63"/>
        <v>0.30697404855431787</v>
      </c>
    </row>
    <row r="168" spans="1:35" ht="12.75" outlineLevel="1">
      <c r="A168" s="1" t="s">
        <v>496</v>
      </c>
      <c r="B168" s="16" t="s">
        <v>497</v>
      </c>
      <c r="C168" s="1" t="s">
        <v>1109</v>
      </c>
      <c r="E168" s="5">
        <v>0</v>
      </c>
      <c r="G168" s="5">
        <v>0</v>
      </c>
      <c r="I168" s="9">
        <f t="shared" si="56"/>
        <v>0</v>
      </c>
      <c r="K168" s="21">
        <f t="shared" si="57"/>
        <v>0</v>
      </c>
      <c r="M168" s="9">
        <v>0</v>
      </c>
      <c r="O168" s="9">
        <v>0</v>
      </c>
      <c r="Q168" s="9">
        <f t="shared" si="58"/>
        <v>0</v>
      </c>
      <c r="S168" s="21">
        <f t="shared" si="59"/>
        <v>0</v>
      </c>
      <c r="U168" s="9">
        <v>0</v>
      </c>
      <c r="W168" s="9">
        <v>0</v>
      </c>
      <c r="Y168" s="9">
        <f t="shared" si="60"/>
        <v>0</v>
      </c>
      <c r="AA168" s="21">
        <f t="shared" si="61"/>
        <v>0</v>
      </c>
      <c r="AC168" s="9">
        <v>0</v>
      </c>
      <c r="AE168" s="9">
        <v>90.29</v>
      </c>
      <c r="AG168" s="9">
        <f t="shared" si="62"/>
        <v>-90.29</v>
      </c>
      <c r="AI168" s="21" t="str">
        <f t="shared" si="63"/>
        <v>N.M.</v>
      </c>
    </row>
    <row r="169" spans="1:35" ht="12.75" outlineLevel="1">
      <c r="A169" s="1" t="s">
        <v>498</v>
      </c>
      <c r="B169" s="16" t="s">
        <v>499</v>
      </c>
      <c r="C169" s="1" t="s">
        <v>1110</v>
      </c>
      <c r="E169" s="5">
        <v>170027</v>
      </c>
      <c r="G169" s="5">
        <v>291178.19</v>
      </c>
      <c r="I169" s="9">
        <f t="shared" si="56"/>
        <v>-121151.19</v>
      </c>
      <c r="K169" s="21">
        <f t="shared" si="57"/>
        <v>-0.41607233701123014</v>
      </c>
      <c r="M169" s="9">
        <v>441482.22</v>
      </c>
      <c r="O169" s="9">
        <v>748641.51</v>
      </c>
      <c r="Q169" s="9">
        <f t="shared" si="58"/>
        <v>-307159.29000000004</v>
      </c>
      <c r="S169" s="21">
        <f t="shared" si="59"/>
        <v>-0.41028888446220413</v>
      </c>
      <c r="U169" s="9">
        <v>1018734.19</v>
      </c>
      <c r="W169" s="9">
        <v>1700624.1</v>
      </c>
      <c r="Y169" s="9">
        <f t="shared" si="60"/>
        <v>-681889.9100000001</v>
      </c>
      <c r="AA169" s="21">
        <f t="shared" si="61"/>
        <v>-0.40096451061701416</v>
      </c>
      <c r="AC169" s="9">
        <v>2724446.04</v>
      </c>
      <c r="AE169" s="9">
        <v>3261792.22</v>
      </c>
      <c r="AG169" s="9">
        <f t="shared" si="62"/>
        <v>-537346.1800000002</v>
      </c>
      <c r="AI169" s="21">
        <f t="shared" si="63"/>
        <v>-0.1647395492285527</v>
      </c>
    </row>
    <row r="170" spans="1:35" ht="12.75" outlineLevel="1">
      <c r="A170" s="1" t="s">
        <v>500</v>
      </c>
      <c r="B170" s="16" t="s">
        <v>501</v>
      </c>
      <c r="C170" s="1" t="s">
        <v>1111</v>
      </c>
      <c r="E170" s="5">
        <v>0</v>
      </c>
      <c r="G170" s="5">
        <v>0</v>
      </c>
      <c r="I170" s="9">
        <f t="shared" si="56"/>
        <v>0</v>
      </c>
      <c r="K170" s="21">
        <f t="shared" si="57"/>
        <v>0</v>
      </c>
      <c r="M170" s="9">
        <v>0.52</v>
      </c>
      <c r="O170" s="9">
        <v>0</v>
      </c>
      <c r="Q170" s="9">
        <f t="shared" si="58"/>
        <v>0.52</v>
      </c>
      <c r="S170" s="21" t="str">
        <f t="shared" si="59"/>
        <v>N.M.</v>
      </c>
      <c r="U170" s="9">
        <v>0.52</v>
      </c>
      <c r="W170" s="9">
        <v>0</v>
      </c>
      <c r="Y170" s="9">
        <f t="shared" si="60"/>
        <v>0.52</v>
      </c>
      <c r="AA170" s="21" t="str">
        <f t="shared" si="61"/>
        <v>N.M.</v>
      </c>
      <c r="AC170" s="9">
        <v>0.52</v>
      </c>
      <c r="AE170" s="9">
        <v>0</v>
      </c>
      <c r="AG170" s="9">
        <f t="shared" si="62"/>
        <v>0.52</v>
      </c>
      <c r="AI170" s="21" t="str">
        <f t="shared" si="63"/>
        <v>N.M.</v>
      </c>
    </row>
    <row r="171" spans="1:35" ht="12.75" outlineLevel="1">
      <c r="A171" s="1" t="s">
        <v>502</v>
      </c>
      <c r="B171" s="16" t="s">
        <v>503</v>
      </c>
      <c r="C171" s="1" t="s">
        <v>1112</v>
      </c>
      <c r="E171" s="5">
        <v>305.3</v>
      </c>
      <c r="G171" s="5">
        <v>2632.98</v>
      </c>
      <c r="I171" s="9">
        <f t="shared" si="56"/>
        <v>-2327.68</v>
      </c>
      <c r="K171" s="21">
        <f t="shared" si="57"/>
        <v>-0.8840477329869577</v>
      </c>
      <c r="M171" s="9">
        <v>781.38</v>
      </c>
      <c r="O171" s="9">
        <v>5606.54</v>
      </c>
      <c r="Q171" s="9">
        <f t="shared" si="58"/>
        <v>-4825.16</v>
      </c>
      <c r="S171" s="21">
        <f t="shared" si="59"/>
        <v>-0.8606306206680056</v>
      </c>
      <c r="U171" s="9">
        <v>1772.15</v>
      </c>
      <c r="W171" s="9">
        <v>9617.21</v>
      </c>
      <c r="Y171" s="9">
        <f t="shared" si="60"/>
        <v>-7845.0599999999995</v>
      </c>
      <c r="AA171" s="21">
        <f t="shared" si="61"/>
        <v>-0.8157313815545257</v>
      </c>
      <c r="AC171" s="9">
        <v>32378.6</v>
      </c>
      <c r="AE171" s="9">
        <v>22626.25</v>
      </c>
      <c r="AG171" s="9">
        <f t="shared" si="62"/>
        <v>9752.349999999999</v>
      </c>
      <c r="AI171" s="21">
        <f t="shared" si="63"/>
        <v>0.43101928070272355</v>
      </c>
    </row>
    <row r="172" spans="1:35" ht="12.75" outlineLevel="1">
      <c r="A172" s="1" t="s">
        <v>504</v>
      </c>
      <c r="B172" s="16" t="s">
        <v>505</v>
      </c>
      <c r="C172" s="1" t="s">
        <v>1102</v>
      </c>
      <c r="E172" s="5">
        <v>0</v>
      </c>
      <c r="G172" s="5">
        <v>-124.37</v>
      </c>
      <c r="I172" s="9">
        <f t="shared" si="56"/>
        <v>124.37</v>
      </c>
      <c r="K172" s="21" t="str">
        <f t="shared" si="57"/>
        <v>N.M.</v>
      </c>
      <c r="M172" s="9">
        <v>0</v>
      </c>
      <c r="O172" s="9">
        <v>0</v>
      </c>
      <c r="Q172" s="9">
        <f t="shared" si="58"/>
        <v>0</v>
      </c>
      <c r="S172" s="21">
        <f t="shared" si="59"/>
        <v>0</v>
      </c>
      <c r="U172" s="9">
        <v>0</v>
      </c>
      <c r="W172" s="9">
        <v>0</v>
      </c>
      <c r="Y172" s="9">
        <f t="shared" si="60"/>
        <v>0</v>
      </c>
      <c r="AA172" s="21">
        <f t="shared" si="61"/>
        <v>0</v>
      </c>
      <c r="AC172" s="9">
        <v>0</v>
      </c>
      <c r="AE172" s="9">
        <v>0</v>
      </c>
      <c r="AG172" s="9">
        <f t="shared" si="62"/>
        <v>0</v>
      </c>
      <c r="AI172" s="21">
        <f t="shared" si="63"/>
        <v>0</v>
      </c>
    </row>
    <row r="173" spans="1:35" ht="12.75" outlineLevel="1">
      <c r="A173" s="1" t="s">
        <v>506</v>
      </c>
      <c r="B173" s="16" t="s">
        <v>507</v>
      </c>
      <c r="C173" s="1" t="s">
        <v>1113</v>
      </c>
      <c r="E173" s="5">
        <v>0</v>
      </c>
      <c r="G173" s="5">
        <v>68.38</v>
      </c>
      <c r="I173" s="9">
        <f t="shared" si="56"/>
        <v>-68.38</v>
      </c>
      <c r="K173" s="21" t="str">
        <f t="shared" si="57"/>
        <v>N.M.</v>
      </c>
      <c r="M173" s="9">
        <v>0</v>
      </c>
      <c r="O173" s="9">
        <v>202.02</v>
      </c>
      <c r="Q173" s="9">
        <f t="shared" si="58"/>
        <v>-202.02</v>
      </c>
      <c r="S173" s="21" t="str">
        <f t="shared" si="59"/>
        <v>N.M.</v>
      </c>
      <c r="U173" s="9">
        <v>27.88</v>
      </c>
      <c r="W173" s="9">
        <v>885.39</v>
      </c>
      <c r="Y173" s="9">
        <f t="shared" si="60"/>
        <v>-857.51</v>
      </c>
      <c r="AA173" s="21">
        <f t="shared" si="61"/>
        <v>-0.9685110516269666</v>
      </c>
      <c r="AC173" s="9">
        <v>560.56</v>
      </c>
      <c r="AE173" s="9">
        <v>885.39</v>
      </c>
      <c r="AG173" s="9">
        <f t="shared" si="62"/>
        <v>-324.83000000000004</v>
      </c>
      <c r="AI173" s="21">
        <f t="shared" si="63"/>
        <v>-0.36687787302770536</v>
      </c>
    </row>
    <row r="174" spans="1:35" ht="12.75" outlineLevel="1">
      <c r="A174" s="1" t="s">
        <v>508</v>
      </c>
      <c r="B174" s="16" t="s">
        <v>509</v>
      </c>
      <c r="C174" s="1" t="s">
        <v>1114</v>
      </c>
      <c r="E174" s="5">
        <v>21361.08</v>
      </c>
      <c r="G174" s="5">
        <v>31134.87</v>
      </c>
      <c r="I174" s="9">
        <f t="shared" si="56"/>
        <v>-9773.789999999997</v>
      </c>
      <c r="K174" s="21">
        <f t="shared" si="57"/>
        <v>-0.31391780341462794</v>
      </c>
      <c r="M174" s="9">
        <v>72236.08</v>
      </c>
      <c r="O174" s="9">
        <v>95810.27</v>
      </c>
      <c r="Q174" s="9">
        <f t="shared" si="58"/>
        <v>-23574.190000000002</v>
      </c>
      <c r="S174" s="21">
        <f t="shared" si="59"/>
        <v>-0.24605076261657546</v>
      </c>
      <c r="U174" s="9">
        <v>166254</v>
      </c>
      <c r="W174" s="9">
        <v>192368.65</v>
      </c>
      <c r="Y174" s="9">
        <f t="shared" si="60"/>
        <v>-26114.649999999994</v>
      </c>
      <c r="AA174" s="21">
        <f t="shared" si="61"/>
        <v>-0.13575314896684046</v>
      </c>
      <c r="AC174" s="9">
        <v>386787.2</v>
      </c>
      <c r="AE174" s="9">
        <v>363982.26</v>
      </c>
      <c r="AG174" s="9">
        <f t="shared" si="62"/>
        <v>22804.940000000002</v>
      </c>
      <c r="AI174" s="21">
        <f t="shared" si="63"/>
        <v>0.06265398758719724</v>
      </c>
    </row>
    <row r="175" spans="1:35" ht="12.75" outlineLevel="1">
      <c r="A175" s="1" t="s">
        <v>510</v>
      </c>
      <c r="B175" s="16" t="s">
        <v>511</v>
      </c>
      <c r="C175" s="1" t="s">
        <v>1115</v>
      </c>
      <c r="E175" s="5">
        <v>0</v>
      </c>
      <c r="G175" s="5">
        <v>-13156.8</v>
      </c>
      <c r="I175" s="9">
        <f t="shared" si="56"/>
        <v>13156.8</v>
      </c>
      <c r="K175" s="21" t="str">
        <f t="shared" si="57"/>
        <v>N.M.</v>
      </c>
      <c r="M175" s="9">
        <v>0</v>
      </c>
      <c r="O175" s="9">
        <v>-12492.17</v>
      </c>
      <c r="Q175" s="9">
        <f t="shared" si="58"/>
        <v>12492.17</v>
      </c>
      <c r="S175" s="21" t="str">
        <f t="shared" si="59"/>
        <v>N.M.</v>
      </c>
      <c r="U175" s="9">
        <v>0</v>
      </c>
      <c r="W175" s="9">
        <v>85095.83</v>
      </c>
      <c r="Y175" s="9">
        <f t="shared" si="60"/>
        <v>-85095.83</v>
      </c>
      <c r="AA175" s="21" t="str">
        <f t="shared" si="61"/>
        <v>N.M.</v>
      </c>
      <c r="AC175" s="9">
        <v>0</v>
      </c>
      <c r="AE175" s="9">
        <v>285351.57</v>
      </c>
      <c r="AG175" s="9">
        <f t="shared" si="62"/>
        <v>-285351.57</v>
      </c>
      <c r="AI175" s="21" t="str">
        <f t="shared" si="63"/>
        <v>N.M.</v>
      </c>
    </row>
    <row r="176" spans="1:35" ht="12.75" outlineLevel="1">
      <c r="A176" s="1" t="s">
        <v>512</v>
      </c>
      <c r="B176" s="16" t="s">
        <v>513</v>
      </c>
      <c r="C176" s="1" t="s">
        <v>1116</v>
      </c>
      <c r="E176" s="5">
        <v>0</v>
      </c>
      <c r="G176" s="5">
        <v>2539.44</v>
      </c>
      <c r="I176" s="9">
        <f t="shared" si="56"/>
        <v>-2539.44</v>
      </c>
      <c r="K176" s="21" t="str">
        <f t="shared" si="57"/>
        <v>N.M.</v>
      </c>
      <c r="M176" s="9">
        <v>0</v>
      </c>
      <c r="O176" s="9">
        <v>11082.99</v>
      </c>
      <c r="Q176" s="9">
        <f t="shared" si="58"/>
        <v>-11082.99</v>
      </c>
      <c r="S176" s="21" t="str">
        <f t="shared" si="59"/>
        <v>N.M.</v>
      </c>
      <c r="U176" s="9">
        <v>0</v>
      </c>
      <c r="W176" s="9">
        <v>781262.53</v>
      </c>
      <c r="Y176" s="9">
        <f t="shared" si="60"/>
        <v>-781262.53</v>
      </c>
      <c r="AA176" s="21" t="str">
        <f t="shared" si="61"/>
        <v>N.M.</v>
      </c>
      <c r="AC176" s="9">
        <v>0</v>
      </c>
      <c r="AE176" s="9">
        <v>2074886.31</v>
      </c>
      <c r="AG176" s="9">
        <f t="shared" si="62"/>
        <v>-2074886.31</v>
      </c>
      <c r="AI176" s="21" t="str">
        <f t="shared" si="63"/>
        <v>N.M.</v>
      </c>
    </row>
    <row r="177" spans="1:35" ht="12.75" outlineLevel="1">
      <c r="A177" s="1" t="s">
        <v>514</v>
      </c>
      <c r="B177" s="16" t="s">
        <v>515</v>
      </c>
      <c r="C177" s="1" t="s">
        <v>1117</v>
      </c>
      <c r="E177" s="5">
        <v>0</v>
      </c>
      <c r="G177" s="5">
        <v>0</v>
      </c>
      <c r="I177" s="9">
        <f t="shared" si="56"/>
        <v>0</v>
      </c>
      <c r="K177" s="21">
        <f t="shared" si="57"/>
        <v>0</v>
      </c>
      <c r="M177" s="9">
        <v>0</v>
      </c>
      <c r="O177" s="9">
        <v>-59</v>
      </c>
      <c r="Q177" s="9">
        <f t="shared" si="58"/>
        <v>59</v>
      </c>
      <c r="S177" s="21" t="str">
        <f t="shared" si="59"/>
        <v>N.M.</v>
      </c>
      <c r="U177" s="9">
        <v>0</v>
      </c>
      <c r="W177" s="9">
        <v>-9866</v>
      </c>
      <c r="Y177" s="9">
        <f t="shared" si="60"/>
        <v>9866</v>
      </c>
      <c r="AA177" s="21" t="str">
        <f t="shared" si="61"/>
        <v>N.M.</v>
      </c>
      <c r="AC177" s="9">
        <v>0</v>
      </c>
      <c r="AE177" s="9">
        <v>-65368</v>
      </c>
      <c r="AG177" s="9">
        <f t="shared" si="62"/>
        <v>65368</v>
      </c>
      <c r="AI177" s="21" t="str">
        <f t="shared" si="63"/>
        <v>N.M.</v>
      </c>
    </row>
    <row r="178" spans="1:35" ht="12.75" outlineLevel="1">
      <c r="A178" s="1" t="s">
        <v>516</v>
      </c>
      <c r="B178" s="16" t="s">
        <v>517</v>
      </c>
      <c r="C178" s="1" t="s">
        <v>1118</v>
      </c>
      <c r="E178" s="5">
        <v>174743.44</v>
      </c>
      <c r="G178" s="5">
        <v>399211.16</v>
      </c>
      <c r="I178" s="9">
        <f t="shared" si="56"/>
        <v>-224467.71999999997</v>
      </c>
      <c r="K178" s="21">
        <f t="shared" si="57"/>
        <v>-0.5622781687766444</v>
      </c>
      <c r="M178" s="9">
        <v>586909.96</v>
      </c>
      <c r="O178" s="9">
        <v>1000349.84</v>
      </c>
      <c r="Q178" s="9">
        <f t="shared" si="58"/>
        <v>-413439.88</v>
      </c>
      <c r="S178" s="21">
        <f t="shared" si="59"/>
        <v>-0.41329529277477567</v>
      </c>
      <c r="U178" s="9">
        <v>1374759.3</v>
      </c>
      <c r="W178" s="9">
        <v>1944153</v>
      </c>
      <c r="Y178" s="9">
        <f t="shared" si="60"/>
        <v>-569393.7</v>
      </c>
      <c r="AA178" s="21">
        <f t="shared" si="61"/>
        <v>-0.29287494348438625</v>
      </c>
      <c r="AC178" s="9">
        <v>3160028.56</v>
      </c>
      <c r="AE178" s="9">
        <v>3735079.92</v>
      </c>
      <c r="AG178" s="9">
        <f t="shared" si="62"/>
        <v>-575051.3599999999</v>
      </c>
      <c r="AI178" s="21">
        <f t="shared" si="63"/>
        <v>-0.15395958649259636</v>
      </c>
    </row>
    <row r="179" spans="1:35" ht="12.75" outlineLevel="1">
      <c r="A179" s="1" t="s">
        <v>518</v>
      </c>
      <c r="B179" s="16" t="s">
        <v>519</v>
      </c>
      <c r="C179" s="1" t="s">
        <v>1119</v>
      </c>
      <c r="E179" s="5">
        <v>0</v>
      </c>
      <c r="G179" s="5">
        <v>0</v>
      </c>
      <c r="I179" s="9">
        <f t="shared" si="56"/>
        <v>0</v>
      </c>
      <c r="K179" s="21">
        <f t="shared" si="57"/>
        <v>0</v>
      </c>
      <c r="M179" s="9">
        <v>0</v>
      </c>
      <c r="O179" s="9">
        <v>0</v>
      </c>
      <c r="Q179" s="9">
        <f t="shared" si="58"/>
        <v>0</v>
      </c>
      <c r="S179" s="21">
        <f t="shared" si="59"/>
        <v>0</v>
      </c>
      <c r="U179" s="9">
        <v>72.08</v>
      </c>
      <c r="W179" s="9">
        <v>0</v>
      </c>
      <c r="Y179" s="9">
        <f t="shared" si="60"/>
        <v>72.08</v>
      </c>
      <c r="AA179" s="21" t="str">
        <f t="shared" si="61"/>
        <v>N.M.</v>
      </c>
      <c r="AC179" s="9">
        <v>72.08</v>
      </c>
      <c r="AE179" s="9">
        <v>0</v>
      </c>
      <c r="AG179" s="9">
        <f t="shared" si="62"/>
        <v>72.08</v>
      </c>
      <c r="AI179" s="21" t="str">
        <f t="shared" si="63"/>
        <v>N.M.</v>
      </c>
    </row>
    <row r="180" spans="1:35" ht="12.75" outlineLevel="1">
      <c r="A180" s="1" t="s">
        <v>520</v>
      </c>
      <c r="B180" s="16" t="s">
        <v>521</v>
      </c>
      <c r="C180" s="1" t="s">
        <v>1102</v>
      </c>
      <c r="E180" s="5">
        <v>19272.45</v>
      </c>
      <c r="G180" s="5">
        <v>27075.851</v>
      </c>
      <c r="I180" s="9">
        <f t="shared" si="56"/>
        <v>-7803.400999999998</v>
      </c>
      <c r="K180" s="21">
        <f t="shared" si="57"/>
        <v>-0.2882051980563787</v>
      </c>
      <c r="M180" s="9">
        <v>70508.061</v>
      </c>
      <c r="O180" s="9">
        <v>96852.485</v>
      </c>
      <c r="Q180" s="9">
        <f t="shared" si="58"/>
        <v>-26344.424</v>
      </c>
      <c r="S180" s="21">
        <f t="shared" si="59"/>
        <v>-0.2720056589152049</v>
      </c>
      <c r="U180" s="9">
        <v>166268.817</v>
      </c>
      <c r="W180" s="9">
        <v>194872.018</v>
      </c>
      <c r="Y180" s="9">
        <f t="shared" si="60"/>
        <v>-28603.201</v>
      </c>
      <c r="AA180" s="21">
        <f t="shared" si="61"/>
        <v>-0.14677941601651603</v>
      </c>
      <c r="AC180" s="9">
        <v>360247.766</v>
      </c>
      <c r="AE180" s="9">
        <v>419918.731</v>
      </c>
      <c r="AG180" s="9">
        <f t="shared" si="62"/>
        <v>-59670.965000000026</v>
      </c>
      <c r="AI180" s="21">
        <f t="shared" si="63"/>
        <v>-0.1421012224386819</v>
      </c>
    </row>
    <row r="181" spans="1:35" ht="12.75" outlineLevel="1">
      <c r="A181" s="1" t="s">
        <v>522</v>
      </c>
      <c r="B181" s="16" t="s">
        <v>523</v>
      </c>
      <c r="C181" s="1" t="s">
        <v>1120</v>
      </c>
      <c r="E181" s="5">
        <v>227.04</v>
      </c>
      <c r="G181" s="5">
        <v>55129.46</v>
      </c>
      <c r="I181" s="9">
        <f t="shared" si="56"/>
        <v>-54902.42</v>
      </c>
      <c r="K181" s="21">
        <f t="shared" si="57"/>
        <v>-0.9958816937441434</v>
      </c>
      <c r="M181" s="9">
        <v>2816.2830000000004</v>
      </c>
      <c r="O181" s="9">
        <v>173888.44</v>
      </c>
      <c r="Q181" s="9">
        <f t="shared" si="58"/>
        <v>-171072.157</v>
      </c>
      <c r="S181" s="21">
        <f t="shared" si="59"/>
        <v>-0.9838040815134117</v>
      </c>
      <c r="U181" s="9">
        <v>4634.143</v>
      </c>
      <c r="W181" s="9">
        <v>351075.34</v>
      </c>
      <c r="Y181" s="9">
        <f t="shared" si="60"/>
        <v>-346441.19700000004</v>
      </c>
      <c r="AA181" s="21">
        <f t="shared" si="61"/>
        <v>-0.9868001466579795</v>
      </c>
      <c r="AC181" s="9">
        <v>-169227.85</v>
      </c>
      <c r="AE181" s="9">
        <v>741411.93</v>
      </c>
      <c r="AG181" s="9">
        <f t="shared" si="62"/>
        <v>-910639.78</v>
      </c>
      <c r="AI181" s="21">
        <f t="shared" si="63"/>
        <v>-1.2282507782144805</v>
      </c>
    </row>
    <row r="182" spans="1:35" ht="12.75" outlineLevel="1">
      <c r="A182" s="1" t="s">
        <v>524</v>
      </c>
      <c r="B182" s="16" t="s">
        <v>525</v>
      </c>
      <c r="C182" s="1" t="s">
        <v>1121</v>
      </c>
      <c r="E182" s="5">
        <v>228.43</v>
      </c>
      <c r="G182" s="5">
        <v>0</v>
      </c>
      <c r="I182" s="9">
        <f t="shared" si="56"/>
        <v>228.43</v>
      </c>
      <c r="K182" s="21" t="str">
        <f t="shared" si="57"/>
        <v>N.M.</v>
      </c>
      <c r="M182" s="9">
        <v>936.71</v>
      </c>
      <c r="O182" s="9">
        <v>0</v>
      </c>
      <c r="Q182" s="9">
        <f t="shared" si="58"/>
        <v>936.71</v>
      </c>
      <c r="S182" s="21" t="str">
        <f t="shared" si="59"/>
        <v>N.M.</v>
      </c>
      <c r="U182" s="9">
        <v>2305.02</v>
      </c>
      <c r="W182" s="9">
        <v>0</v>
      </c>
      <c r="Y182" s="9">
        <f t="shared" si="60"/>
        <v>2305.02</v>
      </c>
      <c r="AA182" s="21" t="str">
        <f t="shared" si="61"/>
        <v>N.M.</v>
      </c>
      <c r="AC182" s="9">
        <v>3184.75</v>
      </c>
      <c r="AE182" s="9">
        <v>0</v>
      </c>
      <c r="AG182" s="9">
        <f t="shared" si="62"/>
        <v>3184.75</v>
      </c>
      <c r="AI182" s="21" t="str">
        <f t="shared" si="63"/>
        <v>N.M.</v>
      </c>
    </row>
    <row r="183" spans="1:35" ht="12.75" outlineLevel="1">
      <c r="A183" s="1" t="s">
        <v>526</v>
      </c>
      <c r="B183" s="16" t="s">
        <v>527</v>
      </c>
      <c r="C183" s="1" t="s">
        <v>1122</v>
      </c>
      <c r="E183" s="5">
        <v>40831.5</v>
      </c>
      <c r="G183" s="5">
        <v>0</v>
      </c>
      <c r="I183" s="9">
        <f t="shared" si="56"/>
        <v>40831.5</v>
      </c>
      <c r="K183" s="21" t="str">
        <f t="shared" si="57"/>
        <v>N.M.</v>
      </c>
      <c r="M183" s="9">
        <v>153803.52</v>
      </c>
      <c r="O183" s="9">
        <v>0</v>
      </c>
      <c r="Q183" s="9">
        <f t="shared" si="58"/>
        <v>153803.52</v>
      </c>
      <c r="S183" s="21" t="str">
        <f t="shared" si="59"/>
        <v>N.M.</v>
      </c>
      <c r="U183" s="9">
        <v>340632.08</v>
      </c>
      <c r="W183" s="9">
        <v>0</v>
      </c>
      <c r="Y183" s="9">
        <f t="shared" si="60"/>
        <v>340632.08</v>
      </c>
      <c r="AA183" s="21" t="str">
        <f t="shared" si="61"/>
        <v>N.M.</v>
      </c>
      <c r="AC183" s="9">
        <v>826201.32</v>
      </c>
      <c r="AE183" s="9">
        <v>0</v>
      </c>
      <c r="AG183" s="9">
        <f t="shared" si="62"/>
        <v>826201.32</v>
      </c>
      <c r="AI183" s="21" t="str">
        <f t="shared" si="63"/>
        <v>N.M.</v>
      </c>
    </row>
    <row r="184" spans="1:35" ht="12.75" outlineLevel="1">
      <c r="A184" s="1" t="s">
        <v>528</v>
      </c>
      <c r="B184" s="16" t="s">
        <v>529</v>
      </c>
      <c r="C184" s="1" t="s">
        <v>1123</v>
      </c>
      <c r="E184" s="5">
        <v>15859.83</v>
      </c>
      <c r="G184" s="5">
        <v>28125.84</v>
      </c>
      <c r="I184" s="9">
        <f t="shared" si="56"/>
        <v>-12266.01</v>
      </c>
      <c r="K184" s="21">
        <f t="shared" si="57"/>
        <v>-0.4361117747949928</v>
      </c>
      <c r="M184" s="9">
        <v>49526.63</v>
      </c>
      <c r="O184" s="9">
        <v>64109.28</v>
      </c>
      <c r="Q184" s="9">
        <f t="shared" si="58"/>
        <v>-14582.650000000001</v>
      </c>
      <c r="S184" s="21">
        <f t="shared" si="59"/>
        <v>-0.22746550889356426</v>
      </c>
      <c r="U184" s="9">
        <v>110399.07</v>
      </c>
      <c r="W184" s="9">
        <v>64109.28</v>
      </c>
      <c r="Y184" s="9">
        <f t="shared" si="60"/>
        <v>46289.79000000001</v>
      </c>
      <c r="AA184" s="21">
        <f t="shared" si="61"/>
        <v>0.722045076781396</v>
      </c>
      <c r="AC184" s="9">
        <v>244521.57</v>
      </c>
      <c r="AE184" s="9">
        <v>64109.28</v>
      </c>
      <c r="AG184" s="9">
        <f t="shared" si="62"/>
        <v>180412.29</v>
      </c>
      <c r="AI184" s="21">
        <f t="shared" si="63"/>
        <v>2.814136892506046</v>
      </c>
    </row>
    <row r="185" spans="1:35" ht="12.75" outlineLevel="1">
      <c r="A185" s="1" t="s">
        <v>530</v>
      </c>
      <c r="B185" s="16" t="s">
        <v>531</v>
      </c>
      <c r="C185" s="1" t="s">
        <v>1124</v>
      </c>
      <c r="E185" s="5">
        <v>104071.22</v>
      </c>
      <c r="G185" s="5">
        <v>69830.27</v>
      </c>
      <c r="I185" s="9">
        <f t="shared" si="56"/>
        <v>34240.95</v>
      </c>
      <c r="K185" s="21">
        <f t="shared" si="57"/>
        <v>0.49034537600957284</v>
      </c>
      <c r="M185" s="9">
        <v>304842.98</v>
      </c>
      <c r="O185" s="9">
        <v>299132.24</v>
      </c>
      <c r="Q185" s="9">
        <f t="shared" si="58"/>
        <v>5710.739999999991</v>
      </c>
      <c r="S185" s="21">
        <f t="shared" si="59"/>
        <v>0.01909102141581259</v>
      </c>
      <c r="U185" s="9">
        <v>727597.07</v>
      </c>
      <c r="W185" s="9">
        <v>299132.24</v>
      </c>
      <c r="Y185" s="9">
        <f t="shared" si="60"/>
        <v>428464.82999999996</v>
      </c>
      <c r="AA185" s="21">
        <f t="shared" si="61"/>
        <v>1.4323592468668707</v>
      </c>
      <c r="AC185" s="9">
        <v>1487425.26</v>
      </c>
      <c r="AE185" s="9">
        <v>299132.24</v>
      </c>
      <c r="AG185" s="9">
        <f t="shared" si="62"/>
        <v>1188293.02</v>
      </c>
      <c r="AI185" s="21">
        <f t="shared" si="63"/>
        <v>3.972467227203594</v>
      </c>
    </row>
    <row r="186" spans="1:35" ht="12.75" outlineLevel="1">
      <c r="A186" s="1" t="s">
        <v>532</v>
      </c>
      <c r="B186" s="16" t="s">
        <v>533</v>
      </c>
      <c r="C186" s="1" t="s">
        <v>1125</v>
      </c>
      <c r="E186" s="5">
        <v>398.07</v>
      </c>
      <c r="G186" s="5">
        <v>0</v>
      </c>
      <c r="I186" s="9">
        <f t="shared" si="56"/>
        <v>398.07</v>
      </c>
      <c r="K186" s="21" t="str">
        <f t="shared" si="57"/>
        <v>N.M.</v>
      </c>
      <c r="M186" s="9">
        <v>1623.48</v>
      </c>
      <c r="O186" s="9">
        <v>0</v>
      </c>
      <c r="Q186" s="9">
        <f t="shared" si="58"/>
        <v>1623.48</v>
      </c>
      <c r="S186" s="21" t="str">
        <f t="shared" si="59"/>
        <v>N.M.</v>
      </c>
      <c r="U186" s="9">
        <v>3514.92</v>
      </c>
      <c r="W186" s="9">
        <v>0</v>
      </c>
      <c r="Y186" s="9">
        <f t="shared" si="60"/>
        <v>3514.92</v>
      </c>
      <c r="AA186" s="21" t="str">
        <f t="shared" si="61"/>
        <v>N.M.</v>
      </c>
      <c r="AC186" s="9">
        <v>5057.41</v>
      </c>
      <c r="AE186" s="9">
        <v>0</v>
      </c>
      <c r="AG186" s="9">
        <f t="shared" si="62"/>
        <v>5057.41</v>
      </c>
      <c r="AI186" s="21" t="str">
        <f t="shared" si="63"/>
        <v>N.M.</v>
      </c>
    </row>
    <row r="187" spans="1:35" ht="12.75" outlineLevel="1">
      <c r="A187" s="1" t="s">
        <v>534</v>
      </c>
      <c r="B187" s="16" t="s">
        <v>535</v>
      </c>
      <c r="C187" s="1" t="s">
        <v>1126</v>
      </c>
      <c r="E187" s="5">
        <v>2300</v>
      </c>
      <c r="G187" s="5">
        <v>1018.66</v>
      </c>
      <c r="I187" s="9">
        <f t="shared" si="56"/>
        <v>1281.3400000000001</v>
      </c>
      <c r="K187" s="21">
        <f t="shared" si="57"/>
        <v>1.2578681797655746</v>
      </c>
      <c r="M187" s="9">
        <v>7171.06</v>
      </c>
      <c r="O187" s="9">
        <v>3159.52</v>
      </c>
      <c r="Q187" s="9">
        <f t="shared" si="58"/>
        <v>4011.5400000000004</v>
      </c>
      <c r="S187" s="21">
        <f t="shared" si="59"/>
        <v>1.26966754443713</v>
      </c>
      <c r="U187" s="9">
        <v>16836.92</v>
      </c>
      <c r="W187" s="9">
        <v>3159.52</v>
      </c>
      <c r="Y187" s="9">
        <f t="shared" si="60"/>
        <v>13677.399999999998</v>
      </c>
      <c r="AA187" s="21">
        <f t="shared" si="61"/>
        <v>4.328948701068516</v>
      </c>
      <c r="AC187" s="9">
        <v>24310.95</v>
      </c>
      <c r="AE187" s="9">
        <v>3159.52</v>
      </c>
      <c r="AG187" s="9">
        <f t="shared" si="62"/>
        <v>21151.43</v>
      </c>
      <c r="AI187" s="21">
        <f t="shared" si="63"/>
        <v>6.694507393528131</v>
      </c>
    </row>
    <row r="188" spans="1:35" ht="12.75" outlineLevel="1">
      <c r="A188" s="1" t="s">
        <v>536</v>
      </c>
      <c r="B188" s="16" t="s">
        <v>537</v>
      </c>
      <c r="C188" s="1" t="s">
        <v>1127</v>
      </c>
      <c r="E188" s="5">
        <v>15664.44</v>
      </c>
      <c r="G188" s="5">
        <v>5056.44</v>
      </c>
      <c r="I188" s="9">
        <f t="shared" si="56"/>
        <v>10608</v>
      </c>
      <c r="K188" s="21">
        <f t="shared" si="57"/>
        <v>2.09791869378456</v>
      </c>
      <c r="M188" s="9">
        <v>46048.21</v>
      </c>
      <c r="O188" s="9">
        <v>18460.12</v>
      </c>
      <c r="Q188" s="9">
        <f t="shared" si="58"/>
        <v>27588.09</v>
      </c>
      <c r="S188" s="21">
        <f t="shared" si="59"/>
        <v>1.4944697000886236</v>
      </c>
      <c r="U188" s="9">
        <v>107298.47</v>
      </c>
      <c r="W188" s="9">
        <v>18460.12</v>
      </c>
      <c r="Y188" s="9">
        <f t="shared" si="60"/>
        <v>88838.35</v>
      </c>
      <c r="AA188" s="21">
        <f t="shared" si="61"/>
        <v>4.812447048014857</v>
      </c>
      <c r="AC188" s="9">
        <v>149693.95</v>
      </c>
      <c r="AE188" s="9">
        <v>18460.12</v>
      </c>
      <c r="AG188" s="9">
        <f t="shared" si="62"/>
        <v>131233.83000000002</v>
      </c>
      <c r="AI188" s="21">
        <f t="shared" si="63"/>
        <v>7.109045336650034</v>
      </c>
    </row>
    <row r="189" spans="1:35" ht="12.75" outlineLevel="1">
      <c r="A189" s="1" t="s">
        <v>538</v>
      </c>
      <c r="B189" s="16" t="s">
        <v>539</v>
      </c>
      <c r="C189" s="1" t="s">
        <v>1128</v>
      </c>
      <c r="E189" s="5">
        <v>11165.569</v>
      </c>
      <c r="G189" s="5">
        <v>17783.771</v>
      </c>
      <c r="I189" s="9">
        <f aca="true" t="shared" si="64" ref="I189:I220">+E189-G189</f>
        <v>-6618.202000000001</v>
      </c>
      <c r="K189" s="21">
        <f aca="true" t="shared" si="65" ref="K189:K220">IF(G189&lt;0,IF(I189=0,0,IF(OR(G189=0,E189=0),"N.M.",IF(ABS(I189/G189)&gt;=10,"N.M.",I189/(-G189)))),IF(I189=0,0,IF(OR(G189=0,E189=0),"N.M.",IF(ABS(I189/G189)&gt;=10,"N.M.",I189/G189))))</f>
        <v>-0.3721484042951296</v>
      </c>
      <c r="M189" s="9">
        <v>25264.958</v>
      </c>
      <c r="O189" s="9">
        <v>41014.749</v>
      </c>
      <c r="Q189" s="9">
        <f aca="true" t="shared" si="66" ref="Q189:Q220">(+M189-O189)</f>
        <v>-15749.791000000005</v>
      </c>
      <c r="S189" s="21">
        <f aca="true" t="shared" si="67" ref="S189:S220">IF(O189&lt;0,IF(Q189=0,0,IF(OR(O189=0,M189=0),"N.M.",IF(ABS(Q189/O189)&gt;=10,"N.M.",Q189/(-O189)))),IF(Q189=0,0,IF(OR(O189=0,M189=0),"N.M.",IF(ABS(Q189/O189)&gt;=10,"N.M.",Q189/O189))))</f>
        <v>-0.3840031058095712</v>
      </c>
      <c r="U189" s="9">
        <v>52083.442</v>
      </c>
      <c r="W189" s="9">
        <v>77232.413</v>
      </c>
      <c r="Y189" s="9">
        <f aca="true" t="shared" si="68" ref="Y189:Y220">(+U189-W189)</f>
        <v>-25148.970999999998</v>
      </c>
      <c r="AA189" s="21">
        <f aca="true" t="shared" si="69" ref="AA189:AA220">IF(W189&lt;0,IF(Y189=0,0,IF(OR(W189=0,U189=0),"N.M.",IF(ABS(Y189/W189)&gt;=10,"N.M.",Y189/(-W189)))),IF(Y189=0,0,IF(OR(W189=0,U189=0),"N.M.",IF(ABS(Y189/W189)&gt;=10,"N.M.",Y189/W189))))</f>
        <v>-0.3256271560491059</v>
      </c>
      <c r="AC189" s="9">
        <v>172494.94</v>
      </c>
      <c r="AE189" s="9">
        <v>198416.51799999998</v>
      </c>
      <c r="AG189" s="9">
        <f aca="true" t="shared" si="70" ref="AG189:AG220">(+AC189-AE189)</f>
        <v>-25921.57799999998</v>
      </c>
      <c r="AI189" s="21">
        <f aca="true" t="shared" si="71" ref="AI189:AI220">IF(AE189&lt;0,IF(AG189=0,0,IF(OR(AE189=0,AC189=0),"N.M.",IF(ABS(AG189/AE189)&gt;=10,"N.M.",AG189/(-AE189)))),IF(AG189=0,0,IF(OR(AE189=0,AC189=0),"N.M.",IF(ABS(AG189/AE189)&gt;=10,"N.M.",AG189/AE189))))</f>
        <v>-0.13064223816285286</v>
      </c>
    </row>
    <row r="190" spans="1:35" ht="12.75" outlineLevel="1">
      <c r="A190" s="1" t="s">
        <v>540</v>
      </c>
      <c r="B190" s="16" t="s">
        <v>541</v>
      </c>
      <c r="C190" s="1" t="s">
        <v>1129</v>
      </c>
      <c r="E190" s="5">
        <v>42037.06</v>
      </c>
      <c r="G190" s="5">
        <v>16042.888</v>
      </c>
      <c r="I190" s="9">
        <f t="shared" si="64"/>
        <v>25994.172</v>
      </c>
      <c r="K190" s="21">
        <f t="shared" si="65"/>
        <v>1.6202925558041668</v>
      </c>
      <c r="M190" s="9">
        <v>122084.807</v>
      </c>
      <c r="O190" s="9">
        <v>92133.084</v>
      </c>
      <c r="Q190" s="9">
        <f t="shared" si="66"/>
        <v>29951.722999999998</v>
      </c>
      <c r="S190" s="21">
        <f t="shared" si="67"/>
        <v>0.32509193982912804</v>
      </c>
      <c r="U190" s="9">
        <v>228896.94</v>
      </c>
      <c r="W190" s="9">
        <v>199544.189</v>
      </c>
      <c r="Y190" s="9">
        <f t="shared" si="68"/>
        <v>29352.75099999999</v>
      </c>
      <c r="AA190" s="21">
        <f t="shared" si="69"/>
        <v>0.1470990017153543</v>
      </c>
      <c r="AC190" s="9">
        <v>408821.718</v>
      </c>
      <c r="AE190" s="9">
        <v>511327.809</v>
      </c>
      <c r="AG190" s="9">
        <f t="shared" si="70"/>
        <v>-102506.09100000001</v>
      </c>
      <c r="AI190" s="21">
        <f t="shared" si="71"/>
        <v>-0.20047040117076834</v>
      </c>
    </row>
    <row r="191" spans="1:35" ht="12.75" outlineLevel="1">
      <c r="A191" s="1" t="s">
        <v>542</v>
      </c>
      <c r="B191" s="16" t="s">
        <v>543</v>
      </c>
      <c r="C191" s="1" t="s">
        <v>1130</v>
      </c>
      <c r="E191" s="5">
        <v>0</v>
      </c>
      <c r="G191" s="5">
        <v>0</v>
      </c>
      <c r="I191" s="9">
        <f t="shared" si="64"/>
        <v>0</v>
      </c>
      <c r="K191" s="21">
        <f t="shared" si="65"/>
        <v>0</v>
      </c>
      <c r="M191" s="9">
        <v>0</v>
      </c>
      <c r="O191" s="9">
        <v>0</v>
      </c>
      <c r="Q191" s="9">
        <f t="shared" si="66"/>
        <v>0</v>
      </c>
      <c r="S191" s="21">
        <f t="shared" si="67"/>
        <v>0</v>
      </c>
      <c r="U191" s="9">
        <v>0</v>
      </c>
      <c r="W191" s="9">
        <v>0</v>
      </c>
      <c r="Y191" s="9">
        <f t="shared" si="68"/>
        <v>0</v>
      </c>
      <c r="AA191" s="21">
        <f t="shared" si="69"/>
        <v>0</v>
      </c>
      <c r="AC191" s="9">
        <v>0</v>
      </c>
      <c r="AE191" s="9">
        <v>35.7</v>
      </c>
      <c r="AG191" s="9">
        <f t="shared" si="70"/>
        <v>-35.7</v>
      </c>
      <c r="AI191" s="21" t="str">
        <f t="shared" si="71"/>
        <v>N.M.</v>
      </c>
    </row>
    <row r="192" spans="1:35" ht="12.75" outlineLevel="1">
      <c r="A192" s="1" t="s">
        <v>544</v>
      </c>
      <c r="B192" s="16" t="s">
        <v>545</v>
      </c>
      <c r="C192" s="1" t="s">
        <v>1131</v>
      </c>
      <c r="E192" s="5">
        <v>16228.26</v>
      </c>
      <c r="G192" s="5">
        <v>7950</v>
      </c>
      <c r="I192" s="9">
        <f t="shared" si="64"/>
        <v>8278.26</v>
      </c>
      <c r="K192" s="21">
        <f t="shared" si="65"/>
        <v>1.0412905660377358</v>
      </c>
      <c r="M192" s="9">
        <v>32603.76</v>
      </c>
      <c r="O192" s="9">
        <v>22399.5</v>
      </c>
      <c r="Q192" s="9">
        <f t="shared" si="66"/>
        <v>10204.259999999998</v>
      </c>
      <c r="S192" s="21">
        <f t="shared" si="67"/>
        <v>0.4555574901225473</v>
      </c>
      <c r="U192" s="9">
        <v>65020.26</v>
      </c>
      <c r="W192" s="9">
        <v>52116</v>
      </c>
      <c r="Y192" s="9">
        <f t="shared" si="68"/>
        <v>12904.260000000002</v>
      </c>
      <c r="AA192" s="21">
        <f t="shared" si="69"/>
        <v>0.2476064932074603</v>
      </c>
      <c r="AC192" s="9">
        <v>118892.76</v>
      </c>
      <c r="AE192" s="9">
        <v>109552.5</v>
      </c>
      <c r="AG192" s="9">
        <f t="shared" si="70"/>
        <v>9340.259999999995</v>
      </c>
      <c r="AI192" s="21">
        <f t="shared" si="71"/>
        <v>0.08525830081467785</v>
      </c>
    </row>
    <row r="193" spans="1:35" ht="12.75" outlineLevel="1">
      <c r="A193" s="1" t="s">
        <v>546</v>
      </c>
      <c r="B193" s="16" t="s">
        <v>547</v>
      </c>
      <c r="C193" s="1" t="s">
        <v>1132</v>
      </c>
      <c r="E193" s="5">
        <v>-139325</v>
      </c>
      <c r="G193" s="5">
        <v>-295150</v>
      </c>
      <c r="I193" s="9">
        <f t="shared" si="64"/>
        <v>155825</v>
      </c>
      <c r="K193" s="21">
        <f t="shared" si="65"/>
        <v>0.527951888870066</v>
      </c>
      <c r="M193" s="9">
        <v>148599</v>
      </c>
      <c r="O193" s="9">
        <v>-885450</v>
      </c>
      <c r="Q193" s="9">
        <f t="shared" si="66"/>
        <v>1034049</v>
      </c>
      <c r="S193" s="21">
        <f t="shared" si="67"/>
        <v>1.1678231407758766</v>
      </c>
      <c r="U193" s="9">
        <v>219035</v>
      </c>
      <c r="W193" s="9">
        <v>-1790325</v>
      </c>
      <c r="Y193" s="9">
        <f t="shared" si="68"/>
        <v>2009360</v>
      </c>
      <c r="AA193" s="21">
        <f t="shared" si="69"/>
        <v>1.122343708544538</v>
      </c>
      <c r="AC193" s="9">
        <v>23734</v>
      </c>
      <c r="AE193" s="9">
        <v>-3939794</v>
      </c>
      <c r="AG193" s="9">
        <f t="shared" si="70"/>
        <v>3963528</v>
      </c>
      <c r="AI193" s="21">
        <f t="shared" si="71"/>
        <v>1.006024172837463</v>
      </c>
    </row>
    <row r="194" spans="1:35" ht="12.75" outlineLevel="1">
      <c r="A194" s="1" t="s">
        <v>548</v>
      </c>
      <c r="B194" s="16" t="s">
        <v>549</v>
      </c>
      <c r="C194" s="1" t="s">
        <v>1133</v>
      </c>
      <c r="E194" s="5">
        <v>173264.252</v>
      </c>
      <c r="G194" s="5">
        <v>-69398.734</v>
      </c>
      <c r="I194" s="9">
        <f t="shared" si="64"/>
        <v>242662.986</v>
      </c>
      <c r="K194" s="21">
        <f t="shared" si="65"/>
        <v>3.4966485988058515</v>
      </c>
      <c r="M194" s="9">
        <v>262234.958</v>
      </c>
      <c r="O194" s="9">
        <v>36025.765</v>
      </c>
      <c r="Q194" s="9">
        <f t="shared" si="66"/>
        <v>226209.19299999997</v>
      </c>
      <c r="S194" s="21">
        <f t="shared" si="67"/>
        <v>6.279094781193404</v>
      </c>
      <c r="U194" s="9">
        <v>523283.076</v>
      </c>
      <c r="W194" s="9">
        <v>139904.805</v>
      </c>
      <c r="Y194" s="9">
        <f t="shared" si="68"/>
        <v>383378.271</v>
      </c>
      <c r="AA194" s="21">
        <f t="shared" si="69"/>
        <v>2.740279513630715</v>
      </c>
      <c r="AC194" s="9">
        <v>1115280.185</v>
      </c>
      <c r="AE194" s="9">
        <v>575534.825</v>
      </c>
      <c r="AG194" s="9">
        <f t="shared" si="70"/>
        <v>539745.3600000001</v>
      </c>
      <c r="AI194" s="21">
        <f t="shared" si="71"/>
        <v>0.9378152920633432</v>
      </c>
    </row>
    <row r="195" spans="1:35" ht="12.75" outlineLevel="1">
      <c r="A195" s="1" t="s">
        <v>550</v>
      </c>
      <c r="B195" s="16" t="s">
        <v>551</v>
      </c>
      <c r="C195" s="1" t="s">
        <v>1134</v>
      </c>
      <c r="E195" s="5">
        <v>0</v>
      </c>
      <c r="G195" s="5">
        <v>250</v>
      </c>
      <c r="I195" s="9">
        <f t="shared" si="64"/>
        <v>-250</v>
      </c>
      <c r="K195" s="21" t="str">
        <f t="shared" si="65"/>
        <v>N.M.</v>
      </c>
      <c r="M195" s="9">
        <v>0</v>
      </c>
      <c r="O195" s="9">
        <v>250</v>
      </c>
      <c r="Q195" s="9">
        <f t="shared" si="66"/>
        <v>-250</v>
      </c>
      <c r="S195" s="21" t="str">
        <f t="shared" si="67"/>
        <v>N.M.</v>
      </c>
      <c r="U195" s="9">
        <v>1747.96</v>
      </c>
      <c r="W195" s="9">
        <v>1691.87</v>
      </c>
      <c r="Y195" s="9">
        <f t="shared" si="68"/>
        <v>56.090000000000146</v>
      </c>
      <c r="AA195" s="21">
        <f t="shared" si="69"/>
        <v>0.03315266539391333</v>
      </c>
      <c r="AC195" s="9">
        <v>1847.96</v>
      </c>
      <c r="AE195" s="9">
        <v>1691.87</v>
      </c>
      <c r="AG195" s="9">
        <f t="shared" si="70"/>
        <v>156.09000000000015</v>
      </c>
      <c r="AI195" s="21">
        <f t="shared" si="71"/>
        <v>0.09225886149645077</v>
      </c>
    </row>
    <row r="196" spans="1:35" ht="12.75" outlineLevel="1">
      <c r="A196" s="1" t="s">
        <v>552</v>
      </c>
      <c r="B196" s="16" t="s">
        <v>553</v>
      </c>
      <c r="C196" s="1" t="s">
        <v>1135</v>
      </c>
      <c r="E196" s="5">
        <v>13980.36</v>
      </c>
      <c r="G196" s="5">
        <v>22681.68</v>
      </c>
      <c r="I196" s="9">
        <f t="shared" si="64"/>
        <v>-8701.32</v>
      </c>
      <c r="K196" s="21">
        <f t="shared" si="65"/>
        <v>-0.38362766779180374</v>
      </c>
      <c r="M196" s="9">
        <v>44511.52</v>
      </c>
      <c r="O196" s="9">
        <v>61775.04</v>
      </c>
      <c r="Q196" s="9">
        <f t="shared" si="66"/>
        <v>-17263.520000000004</v>
      </c>
      <c r="S196" s="21">
        <f t="shared" si="67"/>
        <v>-0.279457852232876</v>
      </c>
      <c r="U196" s="9">
        <v>95602.38</v>
      </c>
      <c r="W196" s="9">
        <v>61775.04</v>
      </c>
      <c r="Y196" s="9">
        <f t="shared" si="68"/>
        <v>33827.340000000004</v>
      </c>
      <c r="AA196" s="21">
        <f t="shared" si="69"/>
        <v>0.5475891233741007</v>
      </c>
      <c r="AC196" s="9">
        <v>212766.69</v>
      </c>
      <c r="AE196" s="9">
        <v>61775.04</v>
      </c>
      <c r="AG196" s="9">
        <f t="shared" si="70"/>
        <v>150991.65</v>
      </c>
      <c r="AI196" s="21">
        <f t="shared" si="71"/>
        <v>2.444217761736779</v>
      </c>
    </row>
    <row r="197" spans="1:35" ht="12.75" outlineLevel="1">
      <c r="A197" s="1" t="s">
        <v>554</v>
      </c>
      <c r="B197" s="16" t="s">
        <v>555</v>
      </c>
      <c r="C197" s="1" t="s">
        <v>1136</v>
      </c>
      <c r="E197" s="5">
        <v>90929.19</v>
      </c>
      <c r="G197" s="5">
        <v>115663.39</v>
      </c>
      <c r="I197" s="9">
        <f t="shared" si="64"/>
        <v>-24734.199999999997</v>
      </c>
      <c r="K197" s="21">
        <f t="shared" si="65"/>
        <v>-0.21384640377564584</v>
      </c>
      <c r="M197" s="9">
        <v>272316.97</v>
      </c>
      <c r="O197" s="9">
        <v>359106.1</v>
      </c>
      <c r="Q197" s="9">
        <f t="shared" si="66"/>
        <v>-86789.13</v>
      </c>
      <c r="S197" s="21">
        <f t="shared" si="67"/>
        <v>-0.2416810240761714</v>
      </c>
      <c r="U197" s="9">
        <v>625372.99</v>
      </c>
      <c r="W197" s="9">
        <v>359106.1</v>
      </c>
      <c r="Y197" s="9">
        <f t="shared" si="68"/>
        <v>266266.89</v>
      </c>
      <c r="AA197" s="21">
        <f t="shared" si="69"/>
        <v>0.7414713645911335</v>
      </c>
      <c r="AC197" s="9">
        <v>1287345.49</v>
      </c>
      <c r="AE197" s="9">
        <v>359106.1</v>
      </c>
      <c r="AG197" s="9">
        <f t="shared" si="70"/>
        <v>928239.39</v>
      </c>
      <c r="AI197" s="21">
        <f t="shared" si="71"/>
        <v>2.5848611037239415</v>
      </c>
    </row>
    <row r="198" spans="1:35" ht="12.75" outlineLevel="1">
      <c r="A198" s="1" t="s">
        <v>556</v>
      </c>
      <c r="B198" s="16" t="s">
        <v>557</v>
      </c>
      <c r="C198" s="1" t="s">
        <v>1102</v>
      </c>
      <c r="E198" s="5">
        <v>-15900.655</v>
      </c>
      <c r="G198" s="5">
        <v>25767.566</v>
      </c>
      <c r="I198" s="9">
        <f t="shared" si="64"/>
        <v>-41668.221</v>
      </c>
      <c r="K198" s="21">
        <f t="shared" si="65"/>
        <v>-1.6170802085070821</v>
      </c>
      <c r="M198" s="9">
        <v>162373.813</v>
      </c>
      <c r="O198" s="9">
        <v>215811.338</v>
      </c>
      <c r="Q198" s="9">
        <f t="shared" si="66"/>
        <v>-53437.524999999994</v>
      </c>
      <c r="S198" s="21">
        <f t="shared" si="67"/>
        <v>-0.2476122223013139</v>
      </c>
      <c r="U198" s="9">
        <v>407662.342</v>
      </c>
      <c r="W198" s="9">
        <v>376201.753</v>
      </c>
      <c r="Y198" s="9">
        <f t="shared" si="68"/>
        <v>31460.588999999978</v>
      </c>
      <c r="AA198" s="21">
        <f t="shared" si="69"/>
        <v>0.08362690696978219</v>
      </c>
      <c r="AC198" s="9">
        <v>847067.356</v>
      </c>
      <c r="AE198" s="9">
        <v>975387.63</v>
      </c>
      <c r="AG198" s="9">
        <f t="shared" si="70"/>
        <v>-128320.27399999998</v>
      </c>
      <c r="AI198" s="21">
        <f t="shared" si="71"/>
        <v>-0.1315582339300325</v>
      </c>
    </row>
    <row r="199" spans="1:35" ht="12.75" outlineLevel="1">
      <c r="A199" s="1" t="s">
        <v>558</v>
      </c>
      <c r="B199" s="16" t="s">
        <v>559</v>
      </c>
      <c r="C199" s="1" t="s">
        <v>1120</v>
      </c>
      <c r="E199" s="5">
        <v>685.44</v>
      </c>
      <c r="G199" s="5">
        <v>1165.15</v>
      </c>
      <c r="I199" s="9">
        <f t="shared" si="64"/>
        <v>-479.71000000000004</v>
      </c>
      <c r="K199" s="21">
        <f t="shared" si="65"/>
        <v>-0.41171522979873837</v>
      </c>
      <c r="M199" s="9">
        <v>2158.87</v>
      </c>
      <c r="O199" s="9">
        <v>3800.2740000000003</v>
      </c>
      <c r="Q199" s="9">
        <f t="shared" si="66"/>
        <v>-1641.4040000000005</v>
      </c>
      <c r="S199" s="21">
        <f t="shared" si="67"/>
        <v>-0.43191727754367193</v>
      </c>
      <c r="U199" s="9">
        <v>4837.85</v>
      </c>
      <c r="W199" s="9">
        <v>6830.679</v>
      </c>
      <c r="Y199" s="9">
        <f t="shared" si="68"/>
        <v>-1992.8289999999997</v>
      </c>
      <c r="AA199" s="21">
        <f t="shared" si="69"/>
        <v>-0.29174683805226387</v>
      </c>
      <c r="AC199" s="9">
        <v>12168.263</v>
      </c>
      <c r="AE199" s="9">
        <v>180309.688</v>
      </c>
      <c r="AG199" s="9">
        <f t="shared" si="70"/>
        <v>-168141.425</v>
      </c>
      <c r="AI199" s="21">
        <f t="shared" si="71"/>
        <v>-0.9325146466894224</v>
      </c>
    </row>
    <row r="200" spans="1:35" ht="12.75" outlineLevel="1">
      <c r="A200" s="1" t="s">
        <v>560</v>
      </c>
      <c r="B200" s="16" t="s">
        <v>561</v>
      </c>
      <c r="C200" s="1" t="s">
        <v>1137</v>
      </c>
      <c r="E200" s="5">
        <v>10675.763</v>
      </c>
      <c r="G200" s="5">
        <v>15942.537</v>
      </c>
      <c r="I200" s="9">
        <f t="shared" si="64"/>
        <v>-5266.773999999999</v>
      </c>
      <c r="K200" s="21">
        <f t="shared" si="65"/>
        <v>-0.3303598417240618</v>
      </c>
      <c r="M200" s="9">
        <v>36448.619</v>
      </c>
      <c r="O200" s="9">
        <v>50842.963</v>
      </c>
      <c r="Q200" s="9">
        <f t="shared" si="66"/>
        <v>-14394.344000000005</v>
      </c>
      <c r="S200" s="21">
        <f t="shared" si="67"/>
        <v>-0.28311379098814526</v>
      </c>
      <c r="U200" s="9">
        <v>91146.617</v>
      </c>
      <c r="W200" s="9">
        <v>106702.551</v>
      </c>
      <c r="Y200" s="9">
        <f t="shared" si="68"/>
        <v>-15555.934000000008</v>
      </c>
      <c r="AA200" s="21">
        <f t="shared" si="69"/>
        <v>-0.14578783594405356</v>
      </c>
      <c r="AC200" s="9">
        <v>204933.572</v>
      </c>
      <c r="AE200" s="9">
        <v>235019.33500000002</v>
      </c>
      <c r="AG200" s="9">
        <f t="shared" si="70"/>
        <v>-30085.763000000035</v>
      </c>
      <c r="AI200" s="21">
        <f t="shared" si="71"/>
        <v>-0.1280139908488807</v>
      </c>
    </row>
    <row r="201" spans="1:35" ht="12.75" outlineLevel="1">
      <c r="A201" s="1" t="s">
        <v>562</v>
      </c>
      <c r="B201" s="16" t="s">
        <v>563</v>
      </c>
      <c r="C201" s="1" t="s">
        <v>1129</v>
      </c>
      <c r="E201" s="5">
        <v>12522.94</v>
      </c>
      <c r="G201" s="5">
        <v>3332.257</v>
      </c>
      <c r="I201" s="9">
        <f t="shared" si="64"/>
        <v>9190.683</v>
      </c>
      <c r="K201" s="21">
        <f t="shared" si="65"/>
        <v>2.7580954890334093</v>
      </c>
      <c r="M201" s="9">
        <v>45248.71</v>
      </c>
      <c r="O201" s="9">
        <v>40325.08</v>
      </c>
      <c r="Q201" s="9">
        <f t="shared" si="66"/>
        <v>4923.629999999997</v>
      </c>
      <c r="S201" s="21">
        <f t="shared" si="67"/>
        <v>0.12209845584931256</v>
      </c>
      <c r="U201" s="9">
        <v>99778.465</v>
      </c>
      <c r="W201" s="9">
        <v>115298.801</v>
      </c>
      <c r="Y201" s="9">
        <f t="shared" si="68"/>
        <v>-15520.33600000001</v>
      </c>
      <c r="AA201" s="21">
        <f t="shared" si="69"/>
        <v>-0.13460969121439528</v>
      </c>
      <c r="AC201" s="9">
        <v>179596.467</v>
      </c>
      <c r="AE201" s="9">
        <v>279467.178</v>
      </c>
      <c r="AG201" s="9">
        <f t="shared" si="70"/>
        <v>-99870.71100000001</v>
      </c>
      <c r="AI201" s="21">
        <f t="shared" si="71"/>
        <v>-0.3573611460019108</v>
      </c>
    </row>
    <row r="202" spans="1:35" ht="12.75" outlineLevel="1">
      <c r="A202" s="1" t="s">
        <v>564</v>
      </c>
      <c r="B202" s="16" t="s">
        <v>565</v>
      </c>
      <c r="C202" s="1" t="s">
        <v>1130</v>
      </c>
      <c r="E202" s="5">
        <v>8901.861</v>
      </c>
      <c r="G202" s="5">
        <v>14623.86</v>
      </c>
      <c r="I202" s="9">
        <f t="shared" si="64"/>
        <v>-5721.999</v>
      </c>
      <c r="K202" s="21">
        <f t="shared" si="65"/>
        <v>-0.39127829451321333</v>
      </c>
      <c r="M202" s="9">
        <v>25135.143</v>
      </c>
      <c r="O202" s="9">
        <v>25996.145</v>
      </c>
      <c r="Q202" s="9">
        <f t="shared" si="66"/>
        <v>-861.0020000000004</v>
      </c>
      <c r="S202" s="21">
        <f t="shared" si="67"/>
        <v>-0.0331203722705809</v>
      </c>
      <c r="U202" s="9">
        <v>38868.482</v>
      </c>
      <c r="W202" s="9">
        <v>38707.53</v>
      </c>
      <c r="Y202" s="9">
        <f t="shared" si="68"/>
        <v>160.95200000000477</v>
      </c>
      <c r="AA202" s="21">
        <f t="shared" si="69"/>
        <v>0.004158157340445251</v>
      </c>
      <c r="AC202" s="9">
        <v>88993.824</v>
      </c>
      <c r="AE202" s="9">
        <v>52987.951</v>
      </c>
      <c r="AG202" s="9">
        <f t="shared" si="70"/>
        <v>36005.87299999999</v>
      </c>
      <c r="AI202" s="21">
        <f t="shared" si="71"/>
        <v>0.6795105740171005</v>
      </c>
    </row>
    <row r="203" spans="1:35" ht="12.75" outlineLevel="1">
      <c r="A203" s="1" t="s">
        <v>566</v>
      </c>
      <c r="B203" s="16" t="s">
        <v>567</v>
      </c>
      <c r="C203" s="1" t="s">
        <v>1138</v>
      </c>
      <c r="E203" s="5">
        <v>7358.383000000001</v>
      </c>
      <c r="G203" s="5">
        <v>625.908</v>
      </c>
      <c r="I203" s="9">
        <f t="shared" si="64"/>
        <v>6732.475</v>
      </c>
      <c r="K203" s="21" t="str">
        <f t="shared" si="65"/>
        <v>N.M.</v>
      </c>
      <c r="M203" s="9">
        <v>25078.803</v>
      </c>
      <c r="O203" s="9">
        <v>625.908</v>
      </c>
      <c r="Q203" s="9">
        <f t="shared" si="66"/>
        <v>24452.895</v>
      </c>
      <c r="S203" s="21" t="str">
        <f t="shared" si="67"/>
        <v>N.M.</v>
      </c>
      <c r="U203" s="9">
        <v>58032.212</v>
      </c>
      <c r="W203" s="9">
        <v>676.859</v>
      </c>
      <c r="Y203" s="9">
        <f t="shared" si="68"/>
        <v>57355.353</v>
      </c>
      <c r="AA203" s="21" t="str">
        <f t="shared" si="69"/>
        <v>N.M.</v>
      </c>
      <c r="AC203" s="9">
        <v>65929.787</v>
      </c>
      <c r="AE203" s="9">
        <v>1496.325</v>
      </c>
      <c r="AG203" s="9">
        <f t="shared" si="70"/>
        <v>64433.462</v>
      </c>
      <c r="AI203" s="21" t="str">
        <f t="shared" si="71"/>
        <v>N.M.</v>
      </c>
    </row>
    <row r="204" spans="1:35" ht="12.75" outlineLevel="1">
      <c r="A204" s="1" t="s">
        <v>568</v>
      </c>
      <c r="B204" s="16" t="s">
        <v>569</v>
      </c>
      <c r="C204" s="1" t="s">
        <v>1139</v>
      </c>
      <c r="E204" s="5">
        <v>-25811.053</v>
      </c>
      <c r="G204" s="5">
        <v>43044.15</v>
      </c>
      <c r="I204" s="9">
        <f t="shared" si="64"/>
        <v>-68855.20300000001</v>
      </c>
      <c r="K204" s="21">
        <f t="shared" si="65"/>
        <v>-1.599641368223092</v>
      </c>
      <c r="M204" s="9">
        <v>54462.669</v>
      </c>
      <c r="O204" s="9">
        <v>157474.416</v>
      </c>
      <c r="Q204" s="9">
        <f t="shared" si="66"/>
        <v>-103011.747</v>
      </c>
      <c r="S204" s="21">
        <f t="shared" si="67"/>
        <v>-0.6541490968285286</v>
      </c>
      <c r="U204" s="9">
        <v>276254.562</v>
      </c>
      <c r="W204" s="9">
        <v>320990.432</v>
      </c>
      <c r="Y204" s="9">
        <f t="shared" si="68"/>
        <v>-44735.869999999995</v>
      </c>
      <c r="AA204" s="21">
        <f t="shared" si="69"/>
        <v>-0.13936823512546317</v>
      </c>
      <c r="AC204" s="9">
        <v>554143.081</v>
      </c>
      <c r="AE204" s="9">
        <v>676473.178</v>
      </c>
      <c r="AG204" s="9">
        <f t="shared" si="70"/>
        <v>-122330.09699999995</v>
      </c>
      <c r="AI204" s="21">
        <f t="shared" si="71"/>
        <v>-0.18083510326554286</v>
      </c>
    </row>
    <row r="205" spans="1:35" ht="12.75" outlineLevel="1">
      <c r="A205" s="1" t="s">
        <v>570</v>
      </c>
      <c r="B205" s="16" t="s">
        <v>571</v>
      </c>
      <c r="C205" s="1" t="s">
        <v>1140</v>
      </c>
      <c r="E205" s="5">
        <v>25677.211</v>
      </c>
      <c r="G205" s="5">
        <v>27540.779</v>
      </c>
      <c r="I205" s="9">
        <f t="shared" si="64"/>
        <v>-1863.5679999999993</v>
      </c>
      <c r="K205" s="21">
        <f t="shared" si="65"/>
        <v>-0.0676657693669449</v>
      </c>
      <c r="M205" s="9">
        <v>74057.582</v>
      </c>
      <c r="O205" s="9">
        <v>77198.332</v>
      </c>
      <c r="Q205" s="9">
        <f t="shared" si="66"/>
        <v>-3140.75</v>
      </c>
      <c r="S205" s="21">
        <f t="shared" si="67"/>
        <v>-0.04068416918645341</v>
      </c>
      <c r="U205" s="9">
        <v>160895.147</v>
      </c>
      <c r="W205" s="9">
        <v>168529.777</v>
      </c>
      <c r="Y205" s="9">
        <f t="shared" si="68"/>
        <v>-7634.630000000005</v>
      </c>
      <c r="AA205" s="21">
        <f t="shared" si="69"/>
        <v>-0.045301371282298705</v>
      </c>
      <c r="AC205" s="9">
        <v>350446.162</v>
      </c>
      <c r="AE205" s="9">
        <v>355712.46900000004</v>
      </c>
      <c r="AG205" s="9">
        <f t="shared" si="70"/>
        <v>-5266.30700000003</v>
      </c>
      <c r="AI205" s="21">
        <f t="shared" si="71"/>
        <v>-0.014804954728758831</v>
      </c>
    </row>
    <row r="206" spans="1:35" ht="12.75" outlineLevel="1">
      <c r="A206" s="1" t="s">
        <v>572</v>
      </c>
      <c r="B206" s="16" t="s">
        <v>573</v>
      </c>
      <c r="C206" s="1" t="s">
        <v>1141</v>
      </c>
      <c r="E206" s="5">
        <v>759543.104</v>
      </c>
      <c r="G206" s="5">
        <v>137157.505</v>
      </c>
      <c r="I206" s="9">
        <f t="shared" si="64"/>
        <v>622385.599</v>
      </c>
      <c r="K206" s="21">
        <f t="shared" si="65"/>
        <v>4.537743661930858</v>
      </c>
      <c r="M206" s="9">
        <v>1419885.143</v>
      </c>
      <c r="O206" s="9">
        <v>628096.964</v>
      </c>
      <c r="Q206" s="9">
        <f t="shared" si="66"/>
        <v>791788.1789999999</v>
      </c>
      <c r="S206" s="21">
        <f t="shared" si="67"/>
        <v>1.2606145617350888</v>
      </c>
      <c r="U206" s="9">
        <v>2180938.579</v>
      </c>
      <c r="W206" s="9">
        <v>1000853.027</v>
      </c>
      <c r="Y206" s="9">
        <f t="shared" si="68"/>
        <v>1180085.552</v>
      </c>
      <c r="AA206" s="21">
        <f t="shared" si="69"/>
        <v>1.1790797651251945</v>
      </c>
      <c r="AC206" s="9">
        <v>3975814.536</v>
      </c>
      <c r="AE206" s="9">
        <v>3425161.6689999998</v>
      </c>
      <c r="AG206" s="9">
        <f t="shared" si="70"/>
        <v>550652.8670000001</v>
      </c>
      <c r="AI206" s="21">
        <f t="shared" si="71"/>
        <v>0.1607669710845407</v>
      </c>
    </row>
    <row r="207" spans="1:35" ht="12.75" outlineLevel="1">
      <c r="A207" s="1" t="s">
        <v>574</v>
      </c>
      <c r="B207" s="16" t="s">
        <v>575</v>
      </c>
      <c r="C207" s="1" t="s">
        <v>1134</v>
      </c>
      <c r="E207" s="5">
        <v>-96123.17</v>
      </c>
      <c r="G207" s="5">
        <v>115749.97</v>
      </c>
      <c r="I207" s="9">
        <f t="shared" si="64"/>
        <v>-211873.14</v>
      </c>
      <c r="K207" s="21">
        <f t="shared" si="65"/>
        <v>-1.8304379690120007</v>
      </c>
      <c r="M207" s="9">
        <v>193669.04</v>
      </c>
      <c r="O207" s="9">
        <v>348180.96</v>
      </c>
      <c r="Q207" s="9">
        <f t="shared" si="66"/>
        <v>-154511.92</v>
      </c>
      <c r="S207" s="21">
        <f t="shared" si="67"/>
        <v>-0.4437690102296231</v>
      </c>
      <c r="U207" s="9">
        <v>768181.79</v>
      </c>
      <c r="W207" s="9">
        <v>723017.73</v>
      </c>
      <c r="Y207" s="9">
        <f t="shared" si="68"/>
        <v>45164.060000000056</v>
      </c>
      <c r="AA207" s="21">
        <f t="shared" si="69"/>
        <v>0.06246604768599528</v>
      </c>
      <c r="AC207" s="9">
        <v>1593589.89</v>
      </c>
      <c r="AE207" s="9">
        <v>1365787.35</v>
      </c>
      <c r="AG207" s="9">
        <f t="shared" si="70"/>
        <v>227802.5399999998</v>
      </c>
      <c r="AI207" s="21">
        <f t="shared" si="71"/>
        <v>0.16679209980968104</v>
      </c>
    </row>
    <row r="208" spans="1:35" ht="12.75" outlineLevel="1">
      <c r="A208" s="1" t="s">
        <v>576</v>
      </c>
      <c r="B208" s="16" t="s">
        <v>577</v>
      </c>
      <c r="C208" s="1" t="s">
        <v>1142</v>
      </c>
      <c r="E208" s="5">
        <v>3136.21</v>
      </c>
      <c r="G208" s="5">
        <v>5033.59</v>
      </c>
      <c r="I208" s="9">
        <f t="shared" si="64"/>
        <v>-1897.38</v>
      </c>
      <c r="K208" s="21">
        <f t="shared" si="65"/>
        <v>-0.37694369227529456</v>
      </c>
      <c r="M208" s="9">
        <v>9408.63</v>
      </c>
      <c r="O208" s="9">
        <v>15100.77</v>
      </c>
      <c r="Q208" s="9">
        <f t="shared" si="66"/>
        <v>-5692.140000000001</v>
      </c>
      <c r="S208" s="21">
        <f t="shared" si="67"/>
        <v>-0.3769436922752946</v>
      </c>
      <c r="U208" s="9">
        <v>18817.26</v>
      </c>
      <c r="W208" s="9">
        <v>30201.54</v>
      </c>
      <c r="Y208" s="9">
        <f t="shared" si="68"/>
        <v>-11384.280000000002</v>
      </c>
      <c r="AA208" s="21">
        <f t="shared" si="69"/>
        <v>-0.3769436922752946</v>
      </c>
      <c r="AC208" s="9">
        <v>49018.8</v>
      </c>
      <c r="AE208" s="9">
        <v>74164.14</v>
      </c>
      <c r="AG208" s="9">
        <f t="shared" si="70"/>
        <v>-25145.339999999997</v>
      </c>
      <c r="AI208" s="21">
        <f t="shared" si="71"/>
        <v>-0.3390498426867755</v>
      </c>
    </row>
    <row r="209" spans="1:35" ht="12.75" outlineLevel="1">
      <c r="A209" s="1" t="s">
        <v>578</v>
      </c>
      <c r="B209" s="16" t="s">
        <v>579</v>
      </c>
      <c r="C209" s="1" t="s">
        <v>1143</v>
      </c>
      <c r="E209" s="5">
        <v>28233.776</v>
      </c>
      <c r="G209" s="5">
        <v>26284.556</v>
      </c>
      <c r="I209" s="9">
        <f t="shared" si="64"/>
        <v>1949.2200000000012</v>
      </c>
      <c r="K209" s="21">
        <f t="shared" si="65"/>
        <v>0.0741583765006341</v>
      </c>
      <c r="M209" s="9">
        <v>93919.399</v>
      </c>
      <c r="O209" s="9">
        <v>82658.256</v>
      </c>
      <c r="Q209" s="9">
        <f t="shared" si="66"/>
        <v>11261.143000000011</v>
      </c>
      <c r="S209" s="21">
        <f t="shared" si="67"/>
        <v>0.13623736508546722</v>
      </c>
      <c r="U209" s="9">
        <v>198289.076</v>
      </c>
      <c r="W209" s="9">
        <v>175439.524</v>
      </c>
      <c r="Y209" s="9">
        <f t="shared" si="68"/>
        <v>22849.551999999996</v>
      </c>
      <c r="AA209" s="21">
        <f t="shared" si="69"/>
        <v>0.13024175783787464</v>
      </c>
      <c r="AC209" s="9">
        <v>383401.113</v>
      </c>
      <c r="AE209" s="9">
        <v>381292.733</v>
      </c>
      <c r="AG209" s="9">
        <f t="shared" si="70"/>
        <v>2108.3800000000047</v>
      </c>
      <c r="AI209" s="21">
        <f t="shared" si="71"/>
        <v>0.005529557260143232</v>
      </c>
    </row>
    <row r="210" spans="1:35" ht="12.75" outlineLevel="1">
      <c r="A210" s="1" t="s">
        <v>580</v>
      </c>
      <c r="B210" s="16" t="s">
        <v>581</v>
      </c>
      <c r="C210" s="1" t="s">
        <v>1144</v>
      </c>
      <c r="E210" s="5">
        <v>3173.197</v>
      </c>
      <c r="G210" s="5">
        <v>2808.248</v>
      </c>
      <c r="I210" s="9">
        <f t="shared" si="64"/>
        <v>364.94900000000007</v>
      </c>
      <c r="K210" s="21">
        <f t="shared" si="65"/>
        <v>0.12995611498699547</v>
      </c>
      <c r="M210" s="9">
        <v>23758.291</v>
      </c>
      <c r="O210" s="9">
        <v>23726.05</v>
      </c>
      <c r="Q210" s="9">
        <f t="shared" si="66"/>
        <v>32.241000000001804</v>
      </c>
      <c r="S210" s="21">
        <f t="shared" si="67"/>
        <v>0.0013588861188441315</v>
      </c>
      <c r="U210" s="9">
        <v>33844.708</v>
      </c>
      <c r="W210" s="9">
        <v>31206.558</v>
      </c>
      <c r="Y210" s="9">
        <f t="shared" si="68"/>
        <v>2638.149999999998</v>
      </c>
      <c r="AA210" s="21">
        <f t="shared" si="69"/>
        <v>0.08453832043892819</v>
      </c>
      <c r="AC210" s="9">
        <v>58148.91499999999</v>
      </c>
      <c r="AE210" s="9">
        <v>48360.062000000005</v>
      </c>
      <c r="AG210" s="9">
        <f t="shared" si="70"/>
        <v>9788.852999999988</v>
      </c>
      <c r="AI210" s="21">
        <f t="shared" si="71"/>
        <v>0.20241605562871254</v>
      </c>
    </row>
    <row r="211" spans="1:35" ht="12.75" outlineLevel="1">
      <c r="A211" s="1" t="s">
        <v>582</v>
      </c>
      <c r="B211" s="16" t="s">
        <v>583</v>
      </c>
      <c r="C211" s="1" t="s">
        <v>1145</v>
      </c>
      <c r="E211" s="5">
        <v>0</v>
      </c>
      <c r="G211" s="5">
        <v>0</v>
      </c>
      <c r="I211" s="9">
        <f t="shared" si="64"/>
        <v>0</v>
      </c>
      <c r="K211" s="21">
        <f t="shared" si="65"/>
        <v>0</v>
      </c>
      <c r="M211" s="9">
        <v>0</v>
      </c>
      <c r="O211" s="9">
        <v>0</v>
      </c>
      <c r="Q211" s="9">
        <f t="shared" si="66"/>
        <v>0</v>
      </c>
      <c r="S211" s="21">
        <f t="shared" si="67"/>
        <v>0</v>
      </c>
      <c r="U211" s="9">
        <v>0</v>
      </c>
      <c r="W211" s="9">
        <v>23.22</v>
      </c>
      <c r="Y211" s="9">
        <f t="shared" si="68"/>
        <v>-23.22</v>
      </c>
      <c r="AA211" s="21" t="str">
        <f t="shared" si="69"/>
        <v>N.M.</v>
      </c>
      <c r="AC211" s="9">
        <v>0</v>
      </c>
      <c r="AE211" s="9">
        <v>23.22</v>
      </c>
      <c r="AG211" s="9">
        <f t="shared" si="70"/>
        <v>-23.22</v>
      </c>
      <c r="AI211" s="21" t="str">
        <f t="shared" si="71"/>
        <v>N.M.</v>
      </c>
    </row>
    <row r="212" spans="1:35" ht="12.75" outlineLevel="1">
      <c r="A212" s="1" t="s">
        <v>584</v>
      </c>
      <c r="B212" s="16" t="s">
        <v>585</v>
      </c>
      <c r="C212" s="1" t="s">
        <v>1146</v>
      </c>
      <c r="E212" s="5">
        <v>49067.913</v>
      </c>
      <c r="G212" s="5">
        <v>87373.215</v>
      </c>
      <c r="I212" s="9">
        <f t="shared" si="64"/>
        <v>-38305.301999999996</v>
      </c>
      <c r="K212" s="21">
        <f t="shared" si="65"/>
        <v>-0.43841012374330046</v>
      </c>
      <c r="M212" s="9">
        <v>176883.095</v>
      </c>
      <c r="O212" s="9">
        <v>275138.454</v>
      </c>
      <c r="Q212" s="9">
        <f t="shared" si="66"/>
        <v>-98255.35900000003</v>
      </c>
      <c r="S212" s="21">
        <f t="shared" si="67"/>
        <v>-0.3571124194802665</v>
      </c>
      <c r="U212" s="9">
        <v>393206.439</v>
      </c>
      <c r="W212" s="9">
        <v>567038.73</v>
      </c>
      <c r="Y212" s="9">
        <f t="shared" si="68"/>
        <v>-173832.29099999997</v>
      </c>
      <c r="AA212" s="21">
        <f t="shared" si="69"/>
        <v>-0.306561583544743</v>
      </c>
      <c r="AC212" s="9">
        <v>903969.3060000001</v>
      </c>
      <c r="AE212" s="9">
        <v>1326463.2179999999</v>
      </c>
      <c r="AG212" s="9">
        <f t="shared" si="70"/>
        <v>-422493.9119999998</v>
      </c>
      <c r="AI212" s="21">
        <f t="shared" si="71"/>
        <v>-0.3185115925317726</v>
      </c>
    </row>
    <row r="213" spans="1:35" ht="12.75" outlineLevel="1">
      <c r="A213" s="1" t="s">
        <v>586</v>
      </c>
      <c r="B213" s="16" t="s">
        <v>587</v>
      </c>
      <c r="C213" s="1" t="s">
        <v>1147</v>
      </c>
      <c r="E213" s="5">
        <v>3096.147</v>
      </c>
      <c r="G213" s="5">
        <v>3106.3140000000003</v>
      </c>
      <c r="I213" s="9">
        <f t="shared" si="64"/>
        <v>-10.167000000000371</v>
      </c>
      <c r="K213" s="21">
        <f t="shared" si="65"/>
        <v>-0.0032730110349437854</v>
      </c>
      <c r="M213" s="9">
        <v>9845.103000000001</v>
      </c>
      <c r="O213" s="9">
        <v>9631.831</v>
      </c>
      <c r="Q213" s="9">
        <f t="shared" si="66"/>
        <v>213.27200000000084</v>
      </c>
      <c r="S213" s="21">
        <f t="shared" si="67"/>
        <v>0.02214241508182617</v>
      </c>
      <c r="U213" s="9">
        <v>21523.883</v>
      </c>
      <c r="W213" s="9">
        <v>19413.051</v>
      </c>
      <c r="Y213" s="9">
        <f t="shared" si="68"/>
        <v>2110.832000000002</v>
      </c>
      <c r="AA213" s="21">
        <f t="shared" si="69"/>
        <v>0.10873262528388775</v>
      </c>
      <c r="AC213" s="9">
        <v>42200.423</v>
      </c>
      <c r="AE213" s="9">
        <v>39968.159</v>
      </c>
      <c r="AG213" s="9">
        <f t="shared" si="70"/>
        <v>2232.264000000003</v>
      </c>
      <c r="AI213" s="21">
        <f t="shared" si="71"/>
        <v>0.055851058839112476</v>
      </c>
    </row>
    <row r="214" spans="1:35" ht="12.75" outlineLevel="1">
      <c r="A214" s="1" t="s">
        <v>588</v>
      </c>
      <c r="B214" s="16" t="s">
        <v>589</v>
      </c>
      <c r="C214" s="1" t="s">
        <v>1148</v>
      </c>
      <c r="E214" s="5">
        <v>6006.777</v>
      </c>
      <c r="G214" s="5">
        <v>4973.944</v>
      </c>
      <c r="I214" s="9">
        <f t="shared" si="64"/>
        <v>1032.8329999999996</v>
      </c>
      <c r="K214" s="21">
        <f t="shared" si="65"/>
        <v>0.20764869889970605</v>
      </c>
      <c r="M214" s="9">
        <v>21464.869</v>
      </c>
      <c r="O214" s="9">
        <v>16451.926</v>
      </c>
      <c r="Q214" s="9">
        <f t="shared" si="66"/>
        <v>5012.942999999999</v>
      </c>
      <c r="S214" s="21">
        <f t="shared" si="67"/>
        <v>0.30470250109318503</v>
      </c>
      <c r="U214" s="9">
        <v>44631.327</v>
      </c>
      <c r="W214" s="9">
        <v>38700.259</v>
      </c>
      <c r="Y214" s="9">
        <f t="shared" si="68"/>
        <v>5931.067999999999</v>
      </c>
      <c r="AA214" s="21">
        <f t="shared" si="69"/>
        <v>0.15325654538901146</v>
      </c>
      <c r="AC214" s="9">
        <v>81133.775</v>
      </c>
      <c r="AE214" s="9">
        <v>74427.921</v>
      </c>
      <c r="AG214" s="9">
        <f t="shared" si="70"/>
        <v>6705.853999999992</v>
      </c>
      <c r="AI214" s="21">
        <f t="shared" si="71"/>
        <v>0.09009863381781136</v>
      </c>
    </row>
    <row r="215" spans="1:35" ht="12.75" outlineLevel="1">
      <c r="A215" s="1" t="s">
        <v>590</v>
      </c>
      <c r="B215" s="16" t="s">
        <v>591</v>
      </c>
      <c r="C215" s="1" t="s">
        <v>1149</v>
      </c>
      <c r="E215" s="5">
        <v>34807.532</v>
      </c>
      <c r="G215" s="5">
        <v>54011.542</v>
      </c>
      <c r="I215" s="9">
        <f t="shared" si="64"/>
        <v>-19204.010000000002</v>
      </c>
      <c r="K215" s="21">
        <f t="shared" si="65"/>
        <v>-0.3555538184782801</v>
      </c>
      <c r="M215" s="9">
        <v>114629.278</v>
      </c>
      <c r="O215" s="9">
        <v>150597.123</v>
      </c>
      <c r="Q215" s="9">
        <f t="shared" si="66"/>
        <v>-35967.84499999999</v>
      </c>
      <c r="S215" s="21">
        <f t="shared" si="67"/>
        <v>-0.23883487468747985</v>
      </c>
      <c r="U215" s="9">
        <v>256556.821</v>
      </c>
      <c r="W215" s="9">
        <v>296022.069</v>
      </c>
      <c r="Y215" s="9">
        <f t="shared" si="68"/>
        <v>-39465.24800000002</v>
      </c>
      <c r="AA215" s="21">
        <f t="shared" si="69"/>
        <v>-0.13331860064798082</v>
      </c>
      <c r="AC215" s="9">
        <v>598295.765</v>
      </c>
      <c r="AE215" s="9">
        <v>700141.593</v>
      </c>
      <c r="AG215" s="9">
        <f t="shared" si="70"/>
        <v>-101845.82799999998</v>
      </c>
      <c r="AI215" s="21">
        <f t="shared" si="71"/>
        <v>-0.145464616040887</v>
      </c>
    </row>
    <row r="216" spans="1:35" ht="12.75" outlineLevel="1">
      <c r="A216" s="1" t="s">
        <v>592</v>
      </c>
      <c r="B216" s="16" t="s">
        <v>593</v>
      </c>
      <c r="C216" s="1" t="s">
        <v>1150</v>
      </c>
      <c r="E216" s="5">
        <v>198982.24</v>
      </c>
      <c r="G216" s="5">
        <v>238723.696</v>
      </c>
      <c r="I216" s="9">
        <f t="shared" si="64"/>
        <v>-39741.456000000006</v>
      </c>
      <c r="K216" s="21">
        <f t="shared" si="65"/>
        <v>-0.1664747013635379</v>
      </c>
      <c r="M216" s="9">
        <v>708247.326</v>
      </c>
      <c r="O216" s="9">
        <v>737555.313</v>
      </c>
      <c r="Q216" s="9">
        <f t="shared" si="66"/>
        <v>-29307.986999999965</v>
      </c>
      <c r="S216" s="21">
        <f t="shared" si="67"/>
        <v>-0.039736663113156864</v>
      </c>
      <c r="U216" s="9">
        <v>1506460.228</v>
      </c>
      <c r="W216" s="9">
        <v>1530679.852</v>
      </c>
      <c r="Y216" s="9">
        <f t="shared" si="68"/>
        <v>-24219.62400000007</v>
      </c>
      <c r="AA216" s="21">
        <f t="shared" si="69"/>
        <v>-0.015822788787841227</v>
      </c>
      <c r="AC216" s="9">
        <v>3150328.726</v>
      </c>
      <c r="AE216" s="9">
        <v>3069740.4239999996</v>
      </c>
      <c r="AG216" s="9">
        <f t="shared" si="70"/>
        <v>80588.30200000014</v>
      </c>
      <c r="AI216" s="21">
        <f t="shared" si="71"/>
        <v>0.026252480949184046</v>
      </c>
    </row>
    <row r="217" spans="1:35" ht="12.75" outlineLevel="1">
      <c r="A217" s="1" t="s">
        <v>594</v>
      </c>
      <c r="B217" s="16" t="s">
        <v>595</v>
      </c>
      <c r="C217" s="1" t="s">
        <v>1151</v>
      </c>
      <c r="E217" s="5">
        <v>2497.83</v>
      </c>
      <c r="G217" s="5">
        <v>2500.68</v>
      </c>
      <c r="I217" s="9">
        <f t="shared" si="64"/>
        <v>-2.849999999999909</v>
      </c>
      <c r="K217" s="21">
        <f t="shared" si="65"/>
        <v>-0.0011396900043187889</v>
      </c>
      <c r="M217" s="9">
        <v>8677.53</v>
      </c>
      <c r="O217" s="9">
        <v>8010.78</v>
      </c>
      <c r="Q217" s="9">
        <f t="shared" si="66"/>
        <v>666.7500000000009</v>
      </c>
      <c r="S217" s="21">
        <f t="shared" si="67"/>
        <v>0.0832315954251647</v>
      </c>
      <c r="U217" s="9">
        <v>19523.63</v>
      </c>
      <c r="W217" s="9">
        <v>16179.02</v>
      </c>
      <c r="Y217" s="9">
        <f t="shared" si="68"/>
        <v>3344.6100000000006</v>
      </c>
      <c r="AA217" s="21">
        <f t="shared" si="69"/>
        <v>0.20672512921054553</v>
      </c>
      <c r="AC217" s="9">
        <v>41824.34</v>
      </c>
      <c r="AE217" s="9">
        <v>32324.48</v>
      </c>
      <c r="AG217" s="9">
        <f t="shared" si="70"/>
        <v>9499.859999999997</v>
      </c>
      <c r="AI217" s="21">
        <f t="shared" si="71"/>
        <v>0.29389057457382134</v>
      </c>
    </row>
    <row r="218" spans="1:35" ht="12.75" outlineLevel="1">
      <c r="A218" s="1" t="s">
        <v>596</v>
      </c>
      <c r="B218" s="16" t="s">
        <v>597</v>
      </c>
      <c r="C218" s="1" t="s">
        <v>1152</v>
      </c>
      <c r="E218" s="5">
        <v>69482.07</v>
      </c>
      <c r="G218" s="5">
        <v>43789.68</v>
      </c>
      <c r="I218" s="9">
        <f t="shared" si="64"/>
        <v>25692.390000000007</v>
      </c>
      <c r="K218" s="21">
        <f t="shared" si="65"/>
        <v>0.5867224880382776</v>
      </c>
      <c r="M218" s="9">
        <v>168116.54</v>
      </c>
      <c r="O218" s="9">
        <v>158739.88</v>
      </c>
      <c r="Q218" s="9">
        <f t="shared" si="66"/>
        <v>9376.660000000003</v>
      </c>
      <c r="S218" s="21">
        <f t="shared" si="67"/>
        <v>0.05906934035731918</v>
      </c>
      <c r="U218" s="9">
        <v>260367.73</v>
      </c>
      <c r="W218" s="9">
        <v>307266.989</v>
      </c>
      <c r="Y218" s="9">
        <f t="shared" si="68"/>
        <v>-46899.25899999999</v>
      </c>
      <c r="AA218" s="21">
        <f t="shared" si="69"/>
        <v>-0.15263357496564653</v>
      </c>
      <c r="AC218" s="9">
        <v>592942.2</v>
      </c>
      <c r="AE218" s="9">
        <v>678772.5970000001</v>
      </c>
      <c r="AG218" s="9">
        <f t="shared" si="70"/>
        <v>-85830.39700000011</v>
      </c>
      <c r="AI218" s="21">
        <f t="shared" si="71"/>
        <v>-0.1264494138086133</v>
      </c>
    </row>
    <row r="219" spans="1:35" ht="12.75" outlineLevel="1">
      <c r="A219" s="1" t="s">
        <v>598</v>
      </c>
      <c r="B219" s="16" t="s">
        <v>599</v>
      </c>
      <c r="C219" s="1" t="s">
        <v>1153</v>
      </c>
      <c r="E219" s="5">
        <v>5578.58</v>
      </c>
      <c r="G219" s="5">
        <v>7500.21</v>
      </c>
      <c r="I219" s="9">
        <f t="shared" si="64"/>
        <v>-1921.63</v>
      </c>
      <c r="K219" s="21">
        <f t="shared" si="65"/>
        <v>-0.25621015944886877</v>
      </c>
      <c r="M219" s="9">
        <v>22636.71</v>
      </c>
      <c r="O219" s="9">
        <v>24260.24</v>
      </c>
      <c r="Q219" s="9">
        <f t="shared" si="66"/>
        <v>-1623.5300000000025</v>
      </c>
      <c r="S219" s="21">
        <f t="shared" si="67"/>
        <v>-0.06692143193966764</v>
      </c>
      <c r="U219" s="9">
        <v>51282.84</v>
      </c>
      <c r="W219" s="9">
        <v>51497.03</v>
      </c>
      <c r="Y219" s="9">
        <f t="shared" si="68"/>
        <v>-214.19000000000233</v>
      </c>
      <c r="AA219" s="21">
        <f t="shared" si="69"/>
        <v>-0.0041592689908525275</v>
      </c>
      <c r="AC219" s="9">
        <v>132563.69</v>
      </c>
      <c r="AE219" s="9">
        <v>129325.71</v>
      </c>
      <c r="AG219" s="9">
        <f t="shared" si="70"/>
        <v>3237.979999999996</v>
      </c>
      <c r="AI219" s="21">
        <f t="shared" si="71"/>
        <v>0.025037403622218627</v>
      </c>
    </row>
    <row r="220" spans="1:35" ht="12.75" outlineLevel="1">
      <c r="A220" s="1" t="s">
        <v>600</v>
      </c>
      <c r="B220" s="16" t="s">
        <v>601</v>
      </c>
      <c r="C220" s="1" t="s">
        <v>1154</v>
      </c>
      <c r="E220" s="5">
        <v>15695.54</v>
      </c>
      <c r="G220" s="5">
        <v>20816.26</v>
      </c>
      <c r="I220" s="9">
        <f t="shared" si="64"/>
        <v>-5120.7199999999975</v>
      </c>
      <c r="K220" s="21">
        <f t="shared" si="65"/>
        <v>-0.24599615877203676</v>
      </c>
      <c r="M220" s="9">
        <v>35922.48</v>
      </c>
      <c r="O220" s="9">
        <v>32014.86</v>
      </c>
      <c r="Q220" s="9">
        <f t="shared" si="66"/>
        <v>3907.6200000000026</v>
      </c>
      <c r="S220" s="21">
        <f t="shared" si="67"/>
        <v>0.1220564450383354</v>
      </c>
      <c r="U220" s="9">
        <v>66233.11</v>
      </c>
      <c r="W220" s="9">
        <v>64338.17</v>
      </c>
      <c r="Y220" s="9">
        <f t="shared" si="68"/>
        <v>1894.9400000000023</v>
      </c>
      <c r="AA220" s="21">
        <f t="shared" si="69"/>
        <v>0.029452811604681984</v>
      </c>
      <c r="AC220" s="9">
        <v>135988.64</v>
      </c>
      <c r="AE220" s="9">
        <v>126893.8</v>
      </c>
      <c r="AG220" s="9">
        <f t="shared" si="70"/>
        <v>9094.840000000011</v>
      </c>
      <c r="AI220" s="21">
        <f t="shared" si="71"/>
        <v>0.07167284768838203</v>
      </c>
    </row>
    <row r="221" spans="1:35" ht="12.75" outlineLevel="1">
      <c r="A221" s="1" t="s">
        <v>602</v>
      </c>
      <c r="B221" s="16" t="s">
        <v>603</v>
      </c>
      <c r="C221" s="1" t="s">
        <v>1155</v>
      </c>
      <c r="E221" s="5">
        <v>52460.906</v>
      </c>
      <c r="G221" s="5">
        <v>45956.044</v>
      </c>
      <c r="I221" s="9">
        <f aca="true" t="shared" si="72" ref="I221:I252">+E221-G221</f>
        <v>6504.862000000001</v>
      </c>
      <c r="K221" s="21">
        <f aca="true" t="shared" si="73" ref="K221:K252">IF(G221&lt;0,IF(I221=0,0,IF(OR(G221=0,E221=0),"N.M.",IF(ABS(I221/G221)&gt;=10,"N.M.",I221/(-G221)))),IF(I221=0,0,IF(OR(G221=0,E221=0),"N.M.",IF(ABS(I221/G221)&gt;=10,"N.M.",I221/G221))))</f>
        <v>0.14154529924290266</v>
      </c>
      <c r="M221" s="9">
        <v>150256.182</v>
      </c>
      <c r="O221" s="9">
        <v>143304.741</v>
      </c>
      <c r="Q221" s="9">
        <f aca="true" t="shared" si="74" ref="Q221:Q252">(+M221-O221)</f>
        <v>6951.440999999992</v>
      </c>
      <c r="S221" s="21">
        <f aca="true" t="shared" si="75" ref="S221:S252">IF(O221&lt;0,IF(Q221=0,0,IF(OR(O221=0,M221=0),"N.M.",IF(ABS(Q221/O221)&gt;=10,"N.M.",Q221/(-O221)))),IF(Q221=0,0,IF(OR(O221=0,M221=0),"N.M.",IF(ABS(Q221/O221)&gt;=10,"N.M.",Q221/O221))))</f>
        <v>0.048508102045277</v>
      </c>
      <c r="U221" s="9">
        <v>292087.249</v>
      </c>
      <c r="W221" s="9">
        <v>284427.906</v>
      </c>
      <c r="Y221" s="9">
        <f aca="true" t="shared" si="76" ref="Y221:Y252">(+U221-W221)</f>
        <v>7659.3429999999935</v>
      </c>
      <c r="AA221" s="21">
        <f aca="true" t="shared" si="77" ref="AA221:AA252">IF(W221&lt;0,IF(Y221=0,0,IF(OR(W221=0,U221=0),"N.M.",IF(ABS(Y221/W221)&gt;=10,"N.M.",Y221/(-W221)))),IF(Y221=0,0,IF(OR(W221=0,U221=0),"N.M.",IF(ABS(Y221/W221)&gt;=10,"N.M.",Y221/W221))))</f>
        <v>0.02692894346309322</v>
      </c>
      <c r="AC221" s="9">
        <v>585750.772</v>
      </c>
      <c r="AE221" s="9">
        <v>583067.236</v>
      </c>
      <c r="AG221" s="9">
        <f aca="true" t="shared" si="78" ref="AG221:AG252">(+AC221-AE221)</f>
        <v>2683.5359999999637</v>
      </c>
      <c r="AI221" s="21">
        <f aca="true" t="shared" si="79" ref="AI221:AI252">IF(AE221&lt;0,IF(AG221=0,0,IF(OR(AE221=0,AC221=0),"N.M.",IF(ABS(AG221/AE221)&gt;=10,"N.M.",AG221/(-AE221)))),IF(AG221=0,0,IF(OR(AE221=0,AC221=0),"N.M.",IF(ABS(AG221/AE221)&gt;=10,"N.M.",AG221/AE221))))</f>
        <v>0.004602446912314523</v>
      </c>
    </row>
    <row r="222" spans="1:35" ht="12.75" outlineLevel="1">
      <c r="A222" s="1" t="s">
        <v>604</v>
      </c>
      <c r="B222" s="16" t="s">
        <v>605</v>
      </c>
      <c r="C222" s="1" t="s">
        <v>1156</v>
      </c>
      <c r="E222" s="5">
        <v>42822.944</v>
      </c>
      <c r="G222" s="5">
        <v>44457.654</v>
      </c>
      <c r="I222" s="9">
        <f t="shared" si="72"/>
        <v>-1634.7099999999991</v>
      </c>
      <c r="K222" s="21">
        <f t="shared" si="73"/>
        <v>-0.036770046390661976</v>
      </c>
      <c r="M222" s="9">
        <v>150507.175</v>
      </c>
      <c r="O222" s="9">
        <v>129288.17</v>
      </c>
      <c r="Q222" s="9">
        <f t="shared" si="74"/>
        <v>21219.00499999999</v>
      </c>
      <c r="S222" s="21">
        <f t="shared" si="75"/>
        <v>0.16412178314535653</v>
      </c>
      <c r="U222" s="9">
        <v>286962.238</v>
      </c>
      <c r="W222" s="9">
        <v>250450.772</v>
      </c>
      <c r="Y222" s="9">
        <f t="shared" si="76"/>
        <v>36511.466000000015</v>
      </c>
      <c r="AA222" s="21">
        <f t="shared" si="77"/>
        <v>0.145783004414137</v>
      </c>
      <c r="AC222" s="9">
        <v>522456.772</v>
      </c>
      <c r="AE222" s="9">
        <v>446831.53099999996</v>
      </c>
      <c r="AG222" s="9">
        <f t="shared" si="78"/>
        <v>75625.24100000004</v>
      </c>
      <c r="AI222" s="21">
        <f t="shared" si="79"/>
        <v>0.1692477718185023</v>
      </c>
    </row>
    <row r="223" spans="1:35" ht="12.75" outlineLevel="1">
      <c r="A223" s="1" t="s">
        <v>606</v>
      </c>
      <c r="B223" s="16" t="s">
        <v>607</v>
      </c>
      <c r="C223" s="1" t="s">
        <v>1157</v>
      </c>
      <c r="E223" s="5">
        <v>8716.789</v>
      </c>
      <c r="G223" s="5">
        <v>4482.7660000000005</v>
      </c>
      <c r="I223" s="9">
        <f t="shared" si="72"/>
        <v>4234.023</v>
      </c>
      <c r="K223" s="21">
        <f t="shared" si="73"/>
        <v>0.944511268266066</v>
      </c>
      <c r="M223" s="9">
        <v>31291.995</v>
      </c>
      <c r="O223" s="9">
        <v>20391.767</v>
      </c>
      <c r="Q223" s="9">
        <f t="shared" si="74"/>
        <v>10900.228</v>
      </c>
      <c r="S223" s="21">
        <f t="shared" si="75"/>
        <v>0.5345406310301604</v>
      </c>
      <c r="U223" s="9">
        <v>51345.486</v>
      </c>
      <c r="W223" s="9">
        <v>38997.345</v>
      </c>
      <c r="Y223" s="9">
        <f t="shared" si="76"/>
        <v>12348.140999999996</v>
      </c>
      <c r="AA223" s="21">
        <f t="shared" si="77"/>
        <v>0.3166405559147679</v>
      </c>
      <c r="AC223" s="9">
        <v>138424.29499999998</v>
      </c>
      <c r="AE223" s="9">
        <v>94869.864</v>
      </c>
      <c r="AG223" s="9">
        <f t="shared" si="78"/>
        <v>43554.43099999998</v>
      </c>
      <c r="AI223" s="21">
        <f t="shared" si="79"/>
        <v>0.45909658940799136</v>
      </c>
    </row>
    <row r="224" spans="1:35" ht="12.75" outlineLevel="1">
      <c r="A224" s="1" t="s">
        <v>608</v>
      </c>
      <c r="B224" s="16" t="s">
        <v>609</v>
      </c>
      <c r="C224" s="1" t="s">
        <v>1158</v>
      </c>
      <c r="E224" s="5">
        <v>-1264.06</v>
      </c>
      <c r="G224" s="5">
        <v>0</v>
      </c>
      <c r="I224" s="9">
        <f t="shared" si="72"/>
        <v>-1264.06</v>
      </c>
      <c r="K224" s="21" t="str">
        <f t="shared" si="73"/>
        <v>N.M.</v>
      </c>
      <c r="M224" s="9">
        <v>-1341.53</v>
      </c>
      <c r="O224" s="9">
        <v>0</v>
      </c>
      <c r="Q224" s="9">
        <f t="shared" si="74"/>
        <v>-1341.53</v>
      </c>
      <c r="S224" s="21" t="str">
        <f t="shared" si="75"/>
        <v>N.M.</v>
      </c>
      <c r="U224" s="9">
        <v>-1341.53</v>
      </c>
      <c r="W224" s="9">
        <v>220.33</v>
      </c>
      <c r="Y224" s="9">
        <f t="shared" si="76"/>
        <v>-1561.86</v>
      </c>
      <c r="AA224" s="21">
        <f t="shared" si="77"/>
        <v>-7.088730540552806</v>
      </c>
      <c r="AC224" s="9">
        <v>-1341.53</v>
      </c>
      <c r="AE224" s="9">
        <v>40794.94</v>
      </c>
      <c r="AG224" s="9">
        <f t="shared" si="78"/>
        <v>-42136.47</v>
      </c>
      <c r="AI224" s="21">
        <f t="shared" si="79"/>
        <v>-1.0328847156044352</v>
      </c>
    </row>
    <row r="225" spans="1:35" ht="12.75" outlineLevel="1">
      <c r="A225" s="1" t="s">
        <v>610</v>
      </c>
      <c r="B225" s="16" t="s">
        <v>611</v>
      </c>
      <c r="C225" s="1" t="s">
        <v>1159</v>
      </c>
      <c r="E225" s="5">
        <v>131.71</v>
      </c>
      <c r="G225" s="5">
        <v>523.84</v>
      </c>
      <c r="I225" s="9">
        <f t="shared" si="72"/>
        <v>-392.13</v>
      </c>
      <c r="K225" s="21">
        <f t="shared" si="73"/>
        <v>-0.7485682651191203</v>
      </c>
      <c r="M225" s="9">
        <v>2581.96</v>
      </c>
      <c r="O225" s="9">
        <v>-59839.49</v>
      </c>
      <c r="Q225" s="9">
        <f t="shared" si="74"/>
        <v>62421.45</v>
      </c>
      <c r="S225" s="21">
        <f t="shared" si="75"/>
        <v>1.0431480950121734</v>
      </c>
      <c r="U225" s="9">
        <v>4544.02</v>
      </c>
      <c r="W225" s="9">
        <v>19905.06</v>
      </c>
      <c r="Y225" s="9">
        <f t="shared" si="76"/>
        <v>-15361.04</v>
      </c>
      <c r="AA225" s="21">
        <f t="shared" si="77"/>
        <v>-0.7717153326842522</v>
      </c>
      <c r="AC225" s="9">
        <v>2241.66</v>
      </c>
      <c r="AE225" s="9">
        <v>46374.78</v>
      </c>
      <c r="AG225" s="9">
        <f t="shared" si="78"/>
        <v>-44133.119999999995</v>
      </c>
      <c r="AI225" s="21">
        <f t="shared" si="79"/>
        <v>-0.9516620887473751</v>
      </c>
    </row>
    <row r="226" spans="1:35" ht="12.75" outlineLevel="1">
      <c r="A226" s="1" t="s">
        <v>612</v>
      </c>
      <c r="B226" s="16" t="s">
        <v>613</v>
      </c>
      <c r="C226" s="1" t="s">
        <v>1160</v>
      </c>
      <c r="E226" s="5">
        <v>88.37</v>
      </c>
      <c r="G226" s="5">
        <v>207.56</v>
      </c>
      <c r="I226" s="9">
        <f t="shared" si="72"/>
        <v>-119.19</v>
      </c>
      <c r="K226" s="21">
        <f t="shared" si="73"/>
        <v>-0.5742435922142994</v>
      </c>
      <c r="M226" s="9">
        <v>363.7</v>
      </c>
      <c r="O226" s="9">
        <v>335.82</v>
      </c>
      <c r="Q226" s="9">
        <f t="shared" si="74"/>
        <v>27.879999999999995</v>
      </c>
      <c r="S226" s="21">
        <f t="shared" si="75"/>
        <v>0.08302066583288666</v>
      </c>
      <c r="U226" s="9">
        <v>724.8</v>
      </c>
      <c r="W226" s="9">
        <v>853.86</v>
      </c>
      <c r="Y226" s="9">
        <f t="shared" si="76"/>
        <v>-129.06000000000006</v>
      </c>
      <c r="AA226" s="21">
        <f t="shared" si="77"/>
        <v>-0.15114890028810352</v>
      </c>
      <c r="AC226" s="9">
        <v>1975.31</v>
      </c>
      <c r="AE226" s="9">
        <v>8888.1</v>
      </c>
      <c r="AG226" s="9">
        <f t="shared" si="78"/>
        <v>-6912.790000000001</v>
      </c>
      <c r="AI226" s="21">
        <f t="shared" si="79"/>
        <v>-0.777757901013715</v>
      </c>
    </row>
    <row r="227" spans="1:35" ht="12.75" outlineLevel="1">
      <c r="A227" s="1" t="s">
        <v>614</v>
      </c>
      <c r="B227" s="16" t="s">
        <v>615</v>
      </c>
      <c r="C227" s="1" t="s">
        <v>1161</v>
      </c>
      <c r="E227" s="5">
        <v>22892.678</v>
      </c>
      <c r="G227" s="5">
        <v>36711.199</v>
      </c>
      <c r="I227" s="9">
        <f t="shared" si="72"/>
        <v>-13818.521</v>
      </c>
      <c r="K227" s="21">
        <f t="shared" si="73"/>
        <v>-0.3764115958184858</v>
      </c>
      <c r="M227" s="9">
        <v>79136.277</v>
      </c>
      <c r="O227" s="9">
        <v>92083.863</v>
      </c>
      <c r="Q227" s="9">
        <f t="shared" si="74"/>
        <v>-12947.585999999996</v>
      </c>
      <c r="S227" s="21">
        <f t="shared" si="75"/>
        <v>-0.14060646000483273</v>
      </c>
      <c r="U227" s="9">
        <v>140977.864</v>
      </c>
      <c r="W227" s="9">
        <v>205136.632</v>
      </c>
      <c r="Y227" s="9">
        <f t="shared" si="76"/>
        <v>-64158.76800000001</v>
      </c>
      <c r="AA227" s="21">
        <f t="shared" si="77"/>
        <v>-0.31276114545938344</v>
      </c>
      <c r="AC227" s="9">
        <v>351641.573</v>
      </c>
      <c r="AE227" s="9">
        <v>414709.375</v>
      </c>
      <c r="AG227" s="9">
        <f t="shared" si="78"/>
        <v>-63067.802000000025</v>
      </c>
      <c r="AI227" s="21">
        <f t="shared" si="79"/>
        <v>-0.15207710701018037</v>
      </c>
    </row>
    <row r="228" spans="1:35" ht="12.75" outlineLevel="1">
      <c r="A228" s="1" t="s">
        <v>616</v>
      </c>
      <c r="B228" s="16" t="s">
        <v>617</v>
      </c>
      <c r="C228" s="1" t="s">
        <v>1162</v>
      </c>
      <c r="E228" s="5">
        <v>43.27</v>
      </c>
      <c r="G228" s="5">
        <v>84.85</v>
      </c>
      <c r="I228" s="9">
        <f t="shared" si="72"/>
        <v>-41.57999999999999</v>
      </c>
      <c r="K228" s="21">
        <f t="shared" si="73"/>
        <v>-0.4900412492634059</v>
      </c>
      <c r="M228" s="9">
        <v>352.17</v>
      </c>
      <c r="O228" s="9">
        <v>330.985</v>
      </c>
      <c r="Q228" s="9">
        <f t="shared" si="74"/>
        <v>21.185000000000002</v>
      </c>
      <c r="S228" s="21">
        <f t="shared" si="75"/>
        <v>0.06400592171850689</v>
      </c>
      <c r="U228" s="9">
        <v>722.19</v>
      </c>
      <c r="W228" s="9">
        <v>863.965</v>
      </c>
      <c r="Y228" s="9">
        <f t="shared" si="76"/>
        <v>-141.77499999999998</v>
      </c>
      <c r="AA228" s="21">
        <f t="shared" si="77"/>
        <v>-0.16409808267696027</v>
      </c>
      <c r="AC228" s="9">
        <v>1983.286</v>
      </c>
      <c r="AE228" s="9">
        <v>1720.574</v>
      </c>
      <c r="AG228" s="9">
        <f t="shared" si="78"/>
        <v>262.712</v>
      </c>
      <c r="AI228" s="21">
        <f t="shared" si="79"/>
        <v>0.1526885795089313</v>
      </c>
    </row>
    <row r="229" spans="1:35" ht="12.75" outlineLevel="1">
      <c r="A229" s="1" t="s">
        <v>618</v>
      </c>
      <c r="B229" s="16" t="s">
        <v>619</v>
      </c>
      <c r="C229" s="1" t="s">
        <v>1163</v>
      </c>
      <c r="E229" s="5">
        <v>42468.422</v>
      </c>
      <c r="G229" s="5">
        <v>100444.511</v>
      </c>
      <c r="I229" s="9">
        <f t="shared" si="72"/>
        <v>-57976.089</v>
      </c>
      <c r="K229" s="21">
        <f t="shared" si="73"/>
        <v>-0.5771951938717687</v>
      </c>
      <c r="M229" s="9">
        <v>129664.888</v>
      </c>
      <c r="O229" s="9">
        <v>222652.183</v>
      </c>
      <c r="Q229" s="9">
        <f t="shared" si="74"/>
        <v>-92987.29499999998</v>
      </c>
      <c r="S229" s="21">
        <f t="shared" si="75"/>
        <v>-0.41763477791726833</v>
      </c>
      <c r="U229" s="9">
        <v>268205.328</v>
      </c>
      <c r="W229" s="9">
        <v>392741.358</v>
      </c>
      <c r="Y229" s="9">
        <f t="shared" si="76"/>
        <v>-124536.03000000003</v>
      </c>
      <c r="AA229" s="21">
        <f t="shared" si="77"/>
        <v>-0.317094259270754</v>
      </c>
      <c r="AC229" s="9">
        <v>693944.0959999999</v>
      </c>
      <c r="AE229" s="9">
        <v>723991.633</v>
      </c>
      <c r="AG229" s="9">
        <f t="shared" si="78"/>
        <v>-30047.537000000128</v>
      </c>
      <c r="AI229" s="21">
        <f t="shared" si="79"/>
        <v>-0.041502602558391895</v>
      </c>
    </row>
    <row r="230" spans="1:35" ht="12.75" outlineLevel="1">
      <c r="A230" s="1" t="s">
        <v>620</v>
      </c>
      <c r="B230" s="16" t="s">
        <v>621</v>
      </c>
      <c r="C230" s="1" t="s">
        <v>1164</v>
      </c>
      <c r="E230" s="5">
        <v>23763.573</v>
      </c>
      <c r="G230" s="5">
        <v>32276.695</v>
      </c>
      <c r="I230" s="9">
        <f t="shared" si="72"/>
        <v>-8513.122</v>
      </c>
      <c r="K230" s="21">
        <f t="shared" si="73"/>
        <v>-0.26375445193505714</v>
      </c>
      <c r="M230" s="9">
        <v>101791.876</v>
      </c>
      <c r="O230" s="9">
        <v>100489.865</v>
      </c>
      <c r="Q230" s="9">
        <f t="shared" si="74"/>
        <v>1302.0109999999986</v>
      </c>
      <c r="S230" s="21">
        <f t="shared" si="75"/>
        <v>0.012956639955681089</v>
      </c>
      <c r="U230" s="9">
        <v>484870.04</v>
      </c>
      <c r="W230" s="9">
        <v>377625.444</v>
      </c>
      <c r="Y230" s="9">
        <f t="shared" si="76"/>
        <v>107244.59599999996</v>
      </c>
      <c r="AA230" s="21">
        <f t="shared" si="77"/>
        <v>0.2839972721753356</v>
      </c>
      <c r="AC230" s="9">
        <v>861398.7350000001</v>
      </c>
      <c r="AE230" s="9">
        <v>673245.271</v>
      </c>
      <c r="AG230" s="9">
        <f t="shared" si="78"/>
        <v>188153.46400000015</v>
      </c>
      <c r="AI230" s="21">
        <f t="shared" si="79"/>
        <v>0.27947238859996415</v>
      </c>
    </row>
    <row r="231" spans="1:35" ht="12.75" outlineLevel="1">
      <c r="A231" s="1" t="s">
        <v>622</v>
      </c>
      <c r="B231" s="16" t="s">
        <v>623</v>
      </c>
      <c r="C231" s="1" t="s">
        <v>1165</v>
      </c>
      <c r="E231" s="5">
        <v>37815.943</v>
      </c>
      <c r="G231" s="5">
        <v>56631.03</v>
      </c>
      <c r="I231" s="9">
        <f t="shared" si="72"/>
        <v>-18815.087</v>
      </c>
      <c r="K231" s="21">
        <f t="shared" si="73"/>
        <v>-0.33223988686061334</v>
      </c>
      <c r="M231" s="9">
        <v>72402.186</v>
      </c>
      <c r="O231" s="9">
        <v>98196.269</v>
      </c>
      <c r="Q231" s="9">
        <f t="shared" si="74"/>
        <v>-25794.083</v>
      </c>
      <c r="S231" s="21">
        <f t="shared" si="75"/>
        <v>-0.2626788498450995</v>
      </c>
      <c r="U231" s="9">
        <v>198794.635</v>
      </c>
      <c r="W231" s="9">
        <v>175697.791</v>
      </c>
      <c r="Y231" s="9">
        <f t="shared" si="76"/>
        <v>23096.844000000012</v>
      </c>
      <c r="AA231" s="21">
        <f t="shared" si="77"/>
        <v>0.13145779391159226</v>
      </c>
      <c r="AC231" s="9">
        <v>239316.766</v>
      </c>
      <c r="AE231" s="9">
        <v>230606.43099999998</v>
      </c>
      <c r="AG231" s="9">
        <f t="shared" si="78"/>
        <v>8710.335000000021</v>
      </c>
      <c r="AI231" s="21">
        <f t="shared" si="79"/>
        <v>0.037771431448067556</v>
      </c>
    </row>
    <row r="232" spans="1:35" ht="12.75" outlineLevel="1">
      <c r="A232" s="1" t="s">
        <v>624</v>
      </c>
      <c r="B232" s="16" t="s">
        <v>625</v>
      </c>
      <c r="C232" s="1" t="s">
        <v>1166</v>
      </c>
      <c r="E232" s="5">
        <v>4170.925</v>
      </c>
      <c r="G232" s="5">
        <v>5914.379</v>
      </c>
      <c r="I232" s="9">
        <f t="shared" si="72"/>
        <v>-1743.4539999999997</v>
      </c>
      <c r="K232" s="21">
        <f t="shared" si="73"/>
        <v>-0.2947822586276598</v>
      </c>
      <c r="M232" s="9">
        <v>31472.475</v>
      </c>
      <c r="O232" s="9">
        <v>14221.608</v>
      </c>
      <c r="Q232" s="9">
        <f t="shared" si="74"/>
        <v>17250.867</v>
      </c>
      <c r="S232" s="21">
        <f t="shared" si="75"/>
        <v>1.2130039725465642</v>
      </c>
      <c r="U232" s="9">
        <v>43467.211</v>
      </c>
      <c r="W232" s="9">
        <v>17302.943</v>
      </c>
      <c r="Y232" s="9">
        <f t="shared" si="76"/>
        <v>26164.268000000004</v>
      </c>
      <c r="AA232" s="21">
        <f t="shared" si="77"/>
        <v>1.512128196920027</v>
      </c>
      <c r="AC232" s="9">
        <v>75308.01</v>
      </c>
      <c r="AE232" s="9">
        <v>17409.253</v>
      </c>
      <c r="AG232" s="9">
        <f t="shared" si="78"/>
        <v>57898.757</v>
      </c>
      <c r="AI232" s="21">
        <f t="shared" si="79"/>
        <v>3.325746199449224</v>
      </c>
    </row>
    <row r="233" spans="1:35" ht="12.75" outlineLevel="1">
      <c r="A233" s="1" t="s">
        <v>626</v>
      </c>
      <c r="B233" s="16" t="s">
        <v>627</v>
      </c>
      <c r="C233" s="1" t="s">
        <v>1167</v>
      </c>
      <c r="E233" s="5">
        <v>4.589</v>
      </c>
      <c r="G233" s="5">
        <v>0</v>
      </c>
      <c r="I233" s="9">
        <f t="shared" si="72"/>
        <v>4.589</v>
      </c>
      <c r="K233" s="21" t="str">
        <f t="shared" si="73"/>
        <v>N.M.</v>
      </c>
      <c r="M233" s="9">
        <v>8.536</v>
      </c>
      <c r="O233" s="9">
        <v>7.214</v>
      </c>
      <c r="Q233" s="9">
        <f t="shared" si="74"/>
        <v>1.3219999999999992</v>
      </c>
      <c r="S233" s="21">
        <f t="shared" si="75"/>
        <v>0.18325478236761839</v>
      </c>
      <c r="U233" s="9">
        <v>15.121</v>
      </c>
      <c r="W233" s="9">
        <v>12.244</v>
      </c>
      <c r="Y233" s="9">
        <f t="shared" si="76"/>
        <v>2.8770000000000007</v>
      </c>
      <c r="AA233" s="21">
        <f t="shared" si="77"/>
        <v>0.23497223129696185</v>
      </c>
      <c r="AC233" s="9">
        <v>27.703000000000003</v>
      </c>
      <c r="AE233" s="9">
        <v>16.974</v>
      </c>
      <c r="AG233" s="9">
        <f t="shared" si="78"/>
        <v>10.729000000000003</v>
      </c>
      <c r="AI233" s="21">
        <f t="shared" si="79"/>
        <v>0.6320843643219043</v>
      </c>
    </row>
    <row r="234" spans="1:35" ht="12.75" outlineLevel="1">
      <c r="A234" s="1" t="s">
        <v>628</v>
      </c>
      <c r="B234" s="16" t="s">
        <v>629</v>
      </c>
      <c r="C234" s="1" t="s">
        <v>1168</v>
      </c>
      <c r="E234" s="5">
        <v>0</v>
      </c>
      <c r="G234" s="5">
        <v>0</v>
      </c>
      <c r="I234" s="9">
        <f t="shared" si="72"/>
        <v>0</v>
      </c>
      <c r="K234" s="21">
        <f t="shared" si="73"/>
        <v>0</v>
      </c>
      <c r="M234" s="9">
        <v>0</v>
      </c>
      <c r="O234" s="9">
        <v>0</v>
      </c>
      <c r="Q234" s="9">
        <f t="shared" si="74"/>
        <v>0</v>
      </c>
      <c r="S234" s="21">
        <f t="shared" si="75"/>
        <v>0</v>
      </c>
      <c r="U234" s="9">
        <v>0</v>
      </c>
      <c r="W234" s="9">
        <v>0</v>
      </c>
      <c r="Y234" s="9">
        <f t="shared" si="76"/>
        <v>0</v>
      </c>
      <c r="AA234" s="21">
        <f t="shared" si="77"/>
        <v>0</v>
      </c>
      <c r="AC234" s="9">
        <v>0</v>
      </c>
      <c r="AE234" s="9">
        <v>1.99</v>
      </c>
      <c r="AG234" s="9">
        <f t="shared" si="78"/>
        <v>-1.99</v>
      </c>
      <c r="AI234" s="21" t="str">
        <f t="shared" si="79"/>
        <v>N.M.</v>
      </c>
    </row>
    <row r="235" spans="1:35" ht="12.75" outlineLevel="1">
      <c r="A235" s="1" t="s">
        <v>630</v>
      </c>
      <c r="B235" s="16" t="s">
        <v>631</v>
      </c>
      <c r="C235" s="1" t="s">
        <v>1169</v>
      </c>
      <c r="E235" s="5">
        <v>0</v>
      </c>
      <c r="G235" s="5">
        <v>-194.75</v>
      </c>
      <c r="I235" s="9">
        <f t="shared" si="72"/>
        <v>194.75</v>
      </c>
      <c r="K235" s="21" t="str">
        <f t="shared" si="73"/>
        <v>N.M.</v>
      </c>
      <c r="M235" s="9">
        <v>0</v>
      </c>
      <c r="O235" s="9">
        <v>-194.75</v>
      </c>
      <c r="Q235" s="9">
        <f t="shared" si="74"/>
        <v>194.75</v>
      </c>
      <c r="S235" s="21" t="str">
        <f t="shared" si="75"/>
        <v>N.M.</v>
      </c>
      <c r="U235" s="9">
        <v>0</v>
      </c>
      <c r="W235" s="9">
        <v>-194.75</v>
      </c>
      <c r="Y235" s="9">
        <f t="shared" si="76"/>
        <v>194.75</v>
      </c>
      <c r="AA235" s="21" t="str">
        <f t="shared" si="77"/>
        <v>N.M.</v>
      </c>
      <c r="AC235" s="9">
        <v>0</v>
      </c>
      <c r="AE235" s="9">
        <v>-130.3</v>
      </c>
      <c r="AG235" s="9">
        <f t="shared" si="78"/>
        <v>130.3</v>
      </c>
      <c r="AI235" s="21" t="str">
        <f t="shared" si="79"/>
        <v>N.M.</v>
      </c>
    </row>
    <row r="236" spans="1:35" ht="12.75" outlineLevel="1">
      <c r="A236" s="1" t="s">
        <v>632</v>
      </c>
      <c r="B236" s="16" t="s">
        <v>633</v>
      </c>
      <c r="C236" s="1" t="s">
        <v>1170</v>
      </c>
      <c r="E236" s="5">
        <v>0</v>
      </c>
      <c r="G236" s="5">
        <v>0</v>
      </c>
      <c r="I236" s="9">
        <f t="shared" si="72"/>
        <v>0</v>
      </c>
      <c r="K236" s="21">
        <f t="shared" si="73"/>
        <v>0</v>
      </c>
      <c r="M236" s="9">
        <v>0</v>
      </c>
      <c r="O236" s="9">
        <v>0</v>
      </c>
      <c r="Q236" s="9">
        <f t="shared" si="74"/>
        <v>0</v>
      </c>
      <c r="S236" s="21">
        <f t="shared" si="75"/>
        <v>0</v>
      </c>
      <c r="U236" s="9">
        <v>0</v>
      </c>
      <c r="W236" s="9">
        <v>0</v>
      </c>
      <c r="Y236" s="9">
        <f t="shared" si="76"/>
        <v>0</v>
      </c>
      <c r="AA236" s="21">
        <f t="shared" si="77"/>
        <v>0</v>
      </c>
      <c r="AC236" s="9">
        <v>0</v>
      </c>
      <c r="AE236" s="9">
        <v>458.16</v>
      </c>
      <c r="AG236" s="9">
        <f t="shared" si="78"/>
        <v>-458.16</v>
      </c>
      <c r="AI236" s="21" t="str">
        <f t="shared" si="79"/>
        <v>N.M.</v>
      </c>
    </row>
    <row r="237" spans="1:35" ht="12.75" outlineLevel="1">
      <c r="A237" s="1" t="s">
        <v>634</v>
      </c>
      <c r="B237" s="16" t="s">
        <v>635</v>
      </c>
      <c r="C237" s="1" t="s">
        <v>1171</v>
      </c>
      <c r="E237" s="5">
        <v>0</v>
      </c>
      <c r="G237" s="5">
        <v>0</v>
      </c>
      <c r="I237" s="9">
        <f t="shared" si="72"/>
        <v>0</v>
      </c>
      <c r="K237" s="21">
        <f t="shared" si="73"/>
        <v>0</v>
      </c>
      <c r="M237" s="9">
        <v>0</v>
      </c>
      <c r="O237" s="9">
        <v>0</v>
      </c>
      <c r="Q237" s="9">
        <f t="shared" si="74"/>
        <v>0</v>
      </c>
      <c r="S237" s="21">
        <f t="shared" si="75"/>
        <v>0</v>
      </c>
      <c r="U237" s="9">
        <v>0</v>
      </c>
      <c r="W237" s="9">
        <v>0</v>
      </c>
      <c r="Y237" s="9">
        <f t="shared" si="76"/>
        <v>0</v>
      </c>
      <c r="AA237" s="21">
        <f t="shared" si="77"/>
        <v>0</v>
      </c>
      <c r="AC237" s="9">
        <v>0</v>
      </c>
      <c r="AE237" s="9">
        <v>4497.36</v>
      </c>
      <c r="AG237" s="9">
        <f t="shared" si="78"/>
        <v>-4497.36</v>
      </c>
      <c r="AI237" s="21" t="str">
        <f t="shared" si="79"/>
        <v>N.M.</v>
      </c>
    </row>
    <row r="238" spans="1:35" ht="12.75" outlineLevel="1">
      <c r="A238" s="1" t="s">
        <v>636</v>
      </c>
      <c r="B238" s="16" t="s">
        <v>637</v>
      </c>
      <c r="C238" s="1" t="s">
        <v>1172</v>
      </c>
      <c r="E238" s="5">
        <v>403328.487</v>
      </c>
      <c r="G238" s="5">
        <v>682200.301</v>
      </c>
      <c r="I238" s="9">
        <f t="shared" si="72"/>
        <v>-278871.81399999995</v>
      </c>
      <c r="K238" s="21">
        <f t="shared" si="73"/>
        <v>-0.408782894981455</v>
      </c>
      <c r="M238" s="9">
        <v>1553537.792</v>
      </c>
      <c r="O238" s="9">
        <v>1852024.24</v>
      </c>
      <c r="Q238" s="9">
        <f t="shared" si="74"/>
        <v>-298486.4480000001</v>
      </c>
      <c r="S238" s="21">
        <f t="shared" si="75"/>
        <v>-0.1611676788852397</v>
      </c>
      <c r="U238" s="9">
        <v>3263669.885</v>
      </c>
      <c r="W238" s="9">
        <v>3687528.309</v>
      </c>
      <c r="Y238" s="9">
        <f t="shared" si="76"/>
        <v>-423858.4240000001</v>
      </c>
      <c r="AA238" s="21">
        <f t="shared" si="77"/>
        <v>-0.1149437749306239</v>
      </c>
      <c r="AC238" s="9">
        <v>6815003.671</v>
      </c>
      <c r="AE238" s="9">
        <v>7777549.040999999</v>
      </c>
      <c r="AG238" s="9">
        <f t="shared" si="78"/>
        <v>-962545.3699999992</v>
      </c>
      <c r="AI238" s="21">
        <f t="shared" si="79"/>
        <v>-0.12375947292982158</v>
      </c>
    </row>
    <row r="239" spans="1:35" ht="12.75" outlineLevel="1">
      <c r="A239" s="1" t="s">
        <v>638</v>
      </c>
      <c r="B239" s="16" t="s">
        <v>639</v>
      </c>
      <c r="C239" s="1" t="s">
        <v>1173</v>
      </c>
      <c r="E239" s="5">
        <v>0</v>
      </c>
      <c r="G239" s="5">
        <v>0</v>
      </c>
      <c r="I239" s="9">
        <f t="shared" si="72"/>
        <v>0</v>
      </c>
      <c r="K239" s="21">
        <f t="shared" si="73"/>
        <v>0</v>
      </c>
      <c r="M239" s="9">
        <v>51.63</v>
      </c>
      <c r="O239" s="9">
        <v>0</v>
      </c>
      <c r="Q239" s="9">
        <f t="shared" si="74"/>
        <v>51.63</v>
      </c>
      <c r="S239" s="21" t="str">
        <f t="shared" si="75"/>
        <v>N.M.</v>
      </c>
      <c r="U239" s="9">
        <v>137.38</v>
      </c>
      <c r="W239" s="9">
        <v>0</v>
      </c>
      <c r="Y239" s="9">
        <f t="shared" si="76"/>
        <v>137.38</v>
      </c>
      <c r="AA239" s="21" t="str">
        <f t="shared" si="77"/>
        <v>N.M.</v>
      </c>
      <c r="AC239" s="9">
        <v>137.38</v>
      </c>
      <c r="AE239" s="9">
        <v>0</v>
      </c>
      <c r="AG239" s="9">
        <f t="shared" si="78"/>
        <v>137.38</v>
      </c>
      <c r="AI239" s="21" t="str">
        <f t="shared" si="79"/>
        <v>N.M.</v>
      </c>
    </row>
    <row r="240" spans="1:35" ht="12.75" outlineLevel="1">
      <c r="A240" s="1" t="s">
        <v>640</v>
      </c>
      <c r="B240" s="16" t="s">
        <v>641</v>
      </c>
      <c r="C240" s="1" t="s">
        <v>1174</v>
      </c>
      <c r="E240" s="5">
        <v>164417.297</v>
      </c>
      <c r="G240" s="5">
        <v>132748.567</v>
      </c>
      <c r="I240" s="9">
        <f t="shared" si="72"/>
        <v>31668.72999999998</v>
      </c>
      <c r="K240" s="21">
        <f t="shared" si="73"/>
        <v>0.23856174658367482</v>
      </c>
      <c r="M240" s="9">
        <v>159149.707</v>
      </c>
      <c r="O240" s="9">
        <v>197661.774</v>
      </c>
      <c r="Q240" s="9">
        <f t="shared" si="74"/>
        <v>-38512.06700000001</v>
      </c>
      <c r="S240" s="21">
        <f t="shared" si="75"/>
        <v>-0.19483821388752692</v>
      </c>
      <c r="U240" s="9">
        <v>427101.982</v>
      </c>
      <c r="W240" s="9">
        <v>393060.163</v>
      </c>
      <c r="Y240" s="9">
        <f t="shared" si="76"/>
        <v>34041.81900000002</v>
      </c>
      <c r="AA240" s="21">
        <f t="shared" si="77"/>
        <v>0.08660714619405482</v>
      </c>
      <c r="AC240" s="9">
        <v>872338.2930000001</v>
      </c>
      <c r="AE240" s="9">
        <v>707156.658</v>
      </c>
      <c r="AG240" s="9">
        <f t="shared" si="78"/>
        <v>165181.635</v>
      </c>
      <c r="AI240" s="21">
        <f t="shared" si="79"/>
        <v>0.2335856321669533</v>
      </c>
    </row>
    <row r="241" spans="1:35" ht="12.75" outlineLevel="1">
      <c r="A241" s="1" t="s">
        <v>642</v>
      </c>
      <c r="B241" s="16" t="s">
        <v>643</v>
      </c>
      <c r="C241" s="1" t="s">
        <v>1175</v>
      </c>
      <c r="E241" s="5">
        <v>0</v>
      </c>
      <c r="G241" s="5">
        <v>50.12</v>
      </c>
      <c r="I241" s="9">
        <f t="shared" si="72"/>
        <v>-50.12</v>
      </c>
      <c r="K241" s="21" t="str">
        <f t="shared" si="73"/>
        <v>N.M.</v>
      </c>
      <c r="M241" s="9">
        <v>48.14</v>
      </c>
      <c r="O241" s="9">
        <v>187.02</v>
      </c>
      <c r="Q241" s="9">
        <f t="shared" si="74"/>
        <v>-138.88</v>
      </c>
      <c r="S241" s="21">
        <f t="shared" si="75"/>
        <v>-0.7425943749331622</v>
      </c>
      <c r="U241" s="9">
        <v>241.42</v>
      </c>
      <c r="W241" s="9">
        <v>573.8</v>
      </c>
      <c r="Y241" s="9">
        <f t="shared" si="76"/>
        <v>-332.38</v>
      </c>
      <c r="AA241" s="21">
        <f t="shared" si="77"/>
        <v>-0.5792610665737191</v>
      </c>
      <c r="AC241" s="9">
        <v>661.54</v>
      </c>
      <c r="AE241" s="9">
        <v>1050.7</v>
      </c>
      <c r="AG241" s="9">
        <f t="shared" si="78"/>
        <v>-389.1600000000001</v>
      </c>
      <c r="AI241" s="21">
        <f t="shared" si="79"/>
        <v>-0.3703816503283526</v>
      </c>
    </row>
    <row r="242" spans="1:35" ht="12.75" outlineLevel="1">
      <c r="A242" s="1" t="s">
        <v>644</v>
      </c>
      <c r="B242" s="16" t="s">
        <v>645</v>
      </c>
      <c r="C242" s="1" t="s">
        <v>1176</v>
      </c>
      <c r="E242" s="5">
        <v>0</v>
      </c>
      <c r="G242" s="5">
        <v>0</v>
      </c>
      <c r="I242" s="9">
        <f t="shared" si="72"/>
        <v>0</v>
      </c>
      <c r="K242" s="21">
        <f t="shared" si="73"/>
        <v>0</v>
      </c>
      <c r="M242" s="9">
        <v>0</v>
      </c>
      <c r="O242" s="9">
        <v>0</v>
      </c>
      <c r="Q242" s="9">
        <f t="shared" si="74"/>
        <v>0</v>
      </c>
      <c r="S242" s="21">
        <f t="shared" si="75"/>
        <v>0</v>
      </c>
      <c r="U242" s="9">
        <v>0</v>
      </c>
      <c r="W242" s="9">
        <v>0</v>
      </c>
      <c r="Y242" s="9">
        <f t="shared" si="76"/>
        <v>0</v>
      </c>
      <c r="AA242" s="21">
        <f t="shared" si="77"/>
        <v>0</v>
      </c>
      <c r="AC242" s="9">
        <v>0</v>
      </c>
      <c r="AE242" s="9">
        <v>-31.67</v>
      </c>
      <c r="AG242" s="9">
        <f t="shared" si="78"/>
        <v>31.67</v>
      </c>
      <c r="AI242" s="21" t="str">
        <f t="shared" si="79"/>
        <v>N.M.</v>
      </c>
    </row>
    <row r="243" spans="1:35" ht="12.75" outlineLevel="1">
      <c r="A243" s="1" t="s">
        <v>646</v>
      </c>
      <c r="B243" s="16" t="s">
        <v>647</v>
      </c>
      <c r="C243" s="1" t="s">
        <v>1177</v>
      </c>
      <c r="E243" s="5">
        <v>0</v>
      </c>
      <c r="G243" s="5">
        <v>0</v>
      </c>
      <c r="I243" s="9">
        <f t="shared" si="72"/>
        <v>0</v>
      </c>
      <c r="K243" s="21">
        <f t="shared" si="73"/>
        <v>0</v>
      </c>
      <c r="M243" s="9">
        <v>-88.91</v>
      </c>
      <c r="O243" s="9">
        <v>0</v>
      </c>
      <c r="Q243" s="9">
        <f t="shared" si="74"/>
        <v>-88.91</v>
      </c>
      <c r="S243" s="21" t="str">
        <f t="shared" si="75"/>
        <v>N.M.</v>
      </c>
      <c r="U243" s="9">
        <v>-88.91</v>
      </c>
      <c r="W243" s="9">
        <v>-68.02</v>
      </c>
      <c r="Y243" s="9">
        <f t="shared" si="76"/>
        <v>-20.89</v>
      </c>
      <c r="AA243" s="21">
        <f t="shared" si="77"/>
        <v>-0.30711555424875037</v>
      </c>
      <c r="AC243" s="9">
        <v>-89.08</v>
      </c>
      <c r="AE243" s="9">
        <v>-297961.26</v>
      </c>
      <c r="AG243" s="9">
        <f t="shared" si="78"/>
        <v>297872.18</v>
      </c>
      <c r="AI243" s="21">
        <f t="shared" si="79"/>
        <v>0.9997010349600481</v>
      </c>
    </row>
    <row r="244" spans="1:35" ht="12.75" outlineLevel="1">
      <c r="A244" s="1" t="s">
        <v>648</v>
      </c>
      <c r="B244" s="16" t="s">
        <v>649</v>
      </c>
      <c r="C244" s="1" t="s">
        <v>1178</v>
      </c>
      <c r="E244" s="5">
        <v>-55642</v>
      </c>
      <c r="G244" s="5">
        <v>-21935</v>
      </c>
      <c r="I244" s="9">
        <f t="shared" si="72"/>
        <v>-33707</v>
      </c>
      <c r="K244" s="21">
        <f t="shared" si="73"/>
        <v>-1.5366765443355368</v>
      </c>
      <c r="M244" s="9">
        <v>-108600.65</v>
      </c>
      <c r="O244" s="9">
        <v>-56414</v>
      </c>
      <c r="Q244" s="9">
        <f t="shared" si="74"/>
        <v>-52186.649999999994</v>
      </c>
      <c r="S244" s="21">
        <f t="shared" si="75"/>
        <v>-0.9250655865565284</v>
      </c>
      <c r="U244" s="9">
        <v>-189528.86</v>
      </c>
      <c r="W244" s="9">
        <v>-112397</v>
      </c>
      <c r="Y244" s="9">
        <f t="shared" si="76"/>
        <v>-77131.85999999999</v>
      </c>
      <c r="AA244" s="21">
        <f t="shared" si="77"/>
        <v>-0.6862448285986279</v>
      </c>
      <c r="AC244" s="9">
        <v>-334749.86</v>
      </c>
      <c r="AE244" s="9">
        <v>-214956</v>
      </c>
      <c r="AG244" s="9">
        <f t="shared" si="78"/>
        <v>-119793.85999999999</v>
      </c>
      <c r="AI244" s="21">
        <f t="shared" si="79"/>
        <v>-0.5572947952139041</v>
      </c>
    </row>
    <row r="245" spans="1:35" ht="12.75" outlineLevel="1">
      <c r="A245" s="1" t="s">
        <v>650</v>
      </c>
      <c r="B245" s="16" t="s">
        <v>651</v>
      </c>
      <c r="C245" s="1" t="s">
        <v>1179</v>
      </c>
      <c r="E245" s="5">
        <v>0</v>
      </c>
      <c r="G245" s="5">
        <v>29.81</v>
      </c>
      <c r="I245" s="9">
        <f t="shared" si="72"/>
        <v>-29.81</v>
      </c>
      <c r="K245" s="21" t="str">
        <f t="shared" si="73"/>
        <v>N.M.</v>
      </c>
      <c r="M245" s="9">
        <v>0</v>
      </c>
      <c r="O245" s="9">
        <v>29.81</v>
      </c>
      <c r="Q245" s="9">
        <f t="shared" si="74"/>
        <v>-29.81</v>
      </c>
      <c r="S245" s="21" t="str">
        <f t="shared" si="75"/>
        <v>N.M.</v>
      </c>
      <c r="U245" s="9">
        <v>0</v>
      </c>
      <c r="W245" s="9">
        <v>29.81</v>
      </c>
      <c r="Y245" s="9">
        <f t="shared" si="76"/>
        <v>-29.81</v>
      </c>
      <c r="AA245" s="21" t="str">
        <f t="shared" si="77"/>
        <v>N.M.</v>
      </c>
      <c r="AC245" s="9">
        <v>0</v>
      </c>
      <c r="AE245" s="9">
        <v>29.81</v>
      </c>
      <c r="AG245" s="9">
        <f t="shared" si="78"/>
        <v>-29.81</v>
      </c>
      <c r="AI245" s="21" t="str">
        <f t="shared" si="79"/>
        <v>N.M.</v>
      </c>
    </row>
    <row r="246" spans="1:35" ht="12.75" outlineLevel="1">
      <c r="A246" s="1" t="s">
        <v>652</v>
      </c>
      <c r="B246" s="16" t="s">
        <v>653</v>
      </c>
      <c r="C246" s="1" t="s">
        <v>1180</v>
      </c>
      <c r="E246" s="5">
        <v>-885.82</v>
      </c>
      <c r="G246" s="5">
        <v>-1538.61</v>
      </c>
      <c r="I246" s="9">
        <f t="shared" si="72"/>
        <v>652.7899999999998</v>
      </c>
      <c r="K246" s="21">
        <f t="shared" si="73"/>
        <v>0.42427255769818206</v>
      </c>
      <c r="M246" s="9">
        <v>-5053.44</v>
      </c>
      <c r="O246" s="9">
        <v>-3752.98</v>
      </c>
      <c r="Q246" s="9">
        <f t="shared" si="74"/>
        <v>-1300.4599999999996</v>
      </c>
      <c r="S246" s="21">
        <f t="shared" si="75"/>
        <v>-0.3465139702316558</v>
      </c>
      <c r="U246" s="9">
        <v>-10867.41</v>
      </c>
      <c r="W246" s="9">
        <v>-7891.16</v>
      </c>
      <c r="Y246" s="9">
        <f t="shared" si="76"/>
        <v>-2976.25</v>
      </c>
      <c r="AA246" s="21">
        <f t="shared" si="77"/>
        <v>-0.37716254644437575</v>
      </c>
      <c r="AC246" s="9">
        <v>-19354.69</v>
      </c>
      <c r="AE246" s="9">
        <v>-20132.51</v>
      </c>
      <c r="AG246" s="9">
        <f t="shared" si="78"/>
        <v>777.8199999999997</v>
      </c>
      <c r="AI246" s="21">
        <f t="shared" si="79"/>
        <v>0.038635023650801605</v>
      </c>
    </row>
    <row r="247" spans="1:35" ht="12.75" outlineLevel="1">
      <c r="A247" s="1" t="s">
        <v>654</v>
      </c>
      <c r="B247" s="16" t="s">
        <v>655</v>
      </c>
      <c r="C247" s="1" t="s">
        <v>1181</v>
      </c>
      <c r="E247" s="5">
        <v>-36492.23</v>
      </c>
      <c r="G247" s="5">
        <v>-31935.4</v>
      </c>
      <c r="I247" s="9">
        <f t="shared" si="72"/>
        <v>-4556.830000000002</v>
      </c>
      <c r="K247" s="21">
        <f t="shared" si="73"/>
        <v>-0.1426889909003802</v>
      </c>
      <c r="M247" s="9">
        <v>-110903.63</v>
      </c>
      <c r="O247" s="9">
        <v>-100190.3</v>
      </c>
      <c r="Q247" s="9">
        <f t="shared" si="74"/>
        <v>-10713.330000000002</v>
      </c>
      <c r="S247" s="21">
        <f t="shared" si="75"/>
        <v>-0.10692981256668561</v>
      </c>
      <c r="U247" s="9">
        <v>-221116.54</v>
      </c>
      <c r="W247" s="9">
        <v>-219717.52</v>
      </c>
      <c r="Y247" s="9">
        <f t="shared" si="76"/>
        <v>-1399.0200000000186</v>
      </c>
      <c r="AA247" s="21">
        <f t="shared" si="77"/>
        <v>-0.006367357505218604</v>
      </c>
      <c r="AC247" s="9">
        <v>-412912.07</v>
      </c>
      <c r="AE247" s="9">
        <v>-392250.06</v>
      </c>
      <c r="AG247" s="9">
        <f t="shared" si="78"/>
        <v>-20662.01000000001</v>
      </c>
      <c r="AI247" s="21">
        <f t="shared" si="79"/>
        <v>-0.052675606983973465</v>
      </c>
    </row>
    <row r="248" spans="1:35" ht="12.75" outlineLevel="1">
      <c r="A248" s="1" t="s">
        <v>656</v>
      </c>
      <c r="B248" s="16" t="s">
        <v>657</v>
      </c>
      <c r="C248" s="1" t="s">
        <v>1182</v>
      </c>
      <c r="E248" s="5">
        <v>0</v>
      </c>
      <c r="G248" s="5">
        <v>0</v>
      </c>
      <c r="I248" s="9">
        <f t="shared" si="72"/>
        <v>0</v>
      </c>
      <c r="K248" s="21">
        <f t="shared" si="73"/>
        <v>0</v>
      </c>
      <c r="M248" s="9">
        <v>0</v>
      </c>
      <c r="O248" s="9">
        <v>0</v>
      </c>
      <c r="Q248" s="9">
        <f t="shared" si="74"/>
        <v>0</v>
      </c>
      <c r="S248" s="21">
        <f t="shared" si="75"/>
        <v>0</v>
      </c>
      <c r="U248" s="9">
        <v>0</v>
      </c>
      <c r="W248" s="9">
        <v>0</v>
      </c>
      <c r="Y248" s="9">
        <f t="shared" si="76"/>
        <v>0</v>
      </c>
      <c r="AA248" s="21">
        <f t="shared" si="77"/>
        <v>0</v>
      </c>
      <c r="AC248" s="9">
        <v>0</v>
      </c>
      <c r="AE248" s="9">
        <v>-839.37</v>
      </c>
      <c r="AG248" s="9">
        <f t="shared" si="78"/>
        <v>839.37</v>
      </c>
      <c r="AI248" s="21" t="str">
        <f t="shared" si="79"/>
        <v>N.M.</v>
      </c>
    </row>
    <row r="249" spans="1:35" ht="12.75" outlineLevel="1">
      <c r="A249" s="1" t="s">
        <v>658</v>
      </c>
      <c r="B249" s="16" t="s">
        <v>659</v>
      </c>
      <c r="C249" s="1" t="s">
        <v>1183</v>
      </c>
      <c r="E249" s="5">
        <v>168309.611</v>
      </c>
      <c r="G249" s="5">
        <v>131776.356</v>
      </c>
      <c r="I249" s="9">
        <f t="shared" si="72"/>
        <v>36533.255000000005</v>
      </c>
      <c r="K249" s="21">
        <f t="shared" si="73"/>
        <v>0.27723679807931556</v>
      </c>
      <c r="M249" s="9">
        <v>435449.568</v>
      </c>
      <c r="O249" s="9">
        <v>412737.953</v>
      </c>
      <c r="Q249" s="9">
        <f t="shared" si="74"/>
        <v>22711.61500000005</v>
      </c>
      <c r="S249" s="21">
        <f t="shared" si="75"/>
        <v>0.05502671812688873</v>
      </c>
      <c r="U249" s="9">
        <v>861994.149</v>
      </c>
      <c r="W249" s="9">
        <v>662040.816</v>
      </c>
      <c r="Y249" s="9">
        <f t="shared" si="76"/>
        <v>199953.33299999998</v>
      </c>
      <c r="AA249" s="21">
        <f t="shared" si="77"/>
        <v>0.3020256880959436</v>
      </c>
      <c r="AC249" s="9">
        <v>1681623.5669999998</v>
      </c>
      <c r="AE249" s="9">
        <v>1660883.6979999999</v>
      </c>
      <c r="AG249" s="9">
        <f t="shared" si="78"/>
        <v>20739.868999999948</v>
      </c>
      <c r="AI249" s="21">
        <f t="shared" si="79"/>
        <v>0.012487249423288608</v>
      </c>
    </row>
    <row r="250" spans="1:35" ht="12.75" outlineLevel="1">
      <c r="A250" s="1" t="s">
        <v>660</v>
      </c>
      <c r="B250" s="16" t="s">
        <v>661</v>
      </c>
      <c r="C250" s="1" t="s">
        <v>1184</v>
      </c>
      <c r="E250" s="5">
        <v>0</v>
      </c>
      <c r="G250" s="5">
        <v>0</v>
      </c>
      <c r="I250" s="9">
        <f t="shared" si="72"/>
        <v>0</v>
      </c>
      <c r="K250" s="21">
        <f t="shared" si="73"/>
        <v>0</v>
      </c>
      <c r="M250" s="9">
        <v>0</v>
      </c>
      <c r="O250" s="9">
        <v>0</v>
      </c>
      <c r="Q250" s="9">
        <f t="shared" si="74"/>
        <v>0</v>
      </c>
      <c r="S250" s="21">
        <f t="shared" si="75"/>
        <v>0</v>
      </c>
      <c r="U250" s="9">
        <v>-323.89</v>
      </c>
      <c r="W250" s="9">
        <v>0</v>
      </c>
      <c r="Y250" s="9">
        <f t="shared" si="76"/>
        <v>-323.89</v>
      </c>
      <c r="AA250" s="21" t="str">
        <f t="shared" si="77"/>
        <v>N.M.</v>
      </c>
      <c r="AC250" s="9">
        <v>-1.6599999999999682</v>
      </c>
      <c r="AE250" s="9">
        <v>0</v>
      </c>
      <c r="AG250" s="9">
        <f t="shared" si="78"/>
        <v>-1.6599999999999682</v>
      </c>
      <c r="AI250" s="21" t="str">
        <f t="shared" si="79"/>
        <v>N.M.</v>
      </c>
    </row>
    <row r="251" spans="1:35" ht="12.75" outlineLevel="1">
      <c r="A251" s="1" t="s">
        <v>662</v>
      </c>
      <c r="B251" s="16" t="s">
        <v>663</v>
      </c>
      <c r="C251" s="1" t="s">
        <v>1185</v>
      </c>
      <c r="E251" s="5">
        <v>247358.04</v>
      </c>
      <c r="G251" s="5">
        <v>310272.92</v>
      </c>
      <c r="I251" s="9">
        <f t="shared" si="72"/>
        <v>-62914.879999999976</v>
      </c>
      <c r="K251" s="21">
        <f t="shared" si="73"/>
        <v>-0.20277270733133906</v>
      </c>
      <c r="M251" s="9">
        <v>816594.49</v>
      </c>
      <c r="O251" s="9">
        <v>1058594.45</v>
      </c>
      <c r="Q251" s="9">
        <f t="shared" si="74"/>
        <v>-241999.95999999996</v>
      </c>
      <c r="S251" s="21">
        <f t="shared" si="75"/>
        <v>-0.22860497709958708</v>
      </c>
      <c r="U251" s="9">
        <v>1933834.68</v>
      </c>
      <c r="W251" s="9">
        <v>2206710.91</v>
      </c>
      <c r="Y251" s="9">
        <f t="shared" si="76"/>
        <v>-272876.2300000002</v>
      </c>
      <c r="AA251" s="21">
        <f t="shared" si="77"/>
        <v>-0.1236574436476594</v>
      </c>
      <c r="AC251" s="9">
        <v>4420865.67</v>
      </c>
      <c r="AE251" s="9">
        <v>4262346.86</v>
      </c>
      <c r="AG251" s="9">
        <f t="shared" si="78"/>
        <v>158518.8099999996</v>
      </c>
      <c r="AI251" s="21">
        <f t="shared" si="79"/>
        <v>0.037190499789592345</v>
      </c>
    </row>
    <row r="252" spans="1:35" ht="12.75" outlineLevel="1">
      <c r="A252" s="1" t="s">
        <v>664</v>
      </c>
      <c r="B252" s="16" t="s">
        <v>665</v>
      </c>
      <c r="C252" s="1" t="s">
        <v>1186</v>
      </c>
      <c r="E252" s="5">
        <v>28341.53</v>
      </c>
      <c r="G252" s="5">
        <v>29753</v>
      </c>
      <c r="I252" s="9">
        <f t="shared" si="72"/>
        <v>-1411.4700000000012</v>
      </c>
      <c r="K252" s="21">
        <f t="shared" si="73"/>
        <v>-0.04743958592410853</v>
      </c>
      <c r="M252" s="9">
        <v>226409.7</v>
      </c>
      <c r="O252" s="9">
        <v>91251.26</v>
      </c>
      <c r="Q252" s="9">
        <f t="shared" si="74"/>
        <v>135158.44</v>
      </c>
      <c r="S252" s="21">
        <f t="shared" si="75"/>
        <v>1.4811679312702095</v>
      </c>
      <c r="U252" s="9">
        <v>303810.841</v>
      </c>
      <c r="W252" s="9">
        <v>246470.979</v>
      </c>
      <c r="Y252" s="9">
        <f t="shared" si="76"/>
        <v>57339.86200000002</v>
      </c>
      <c r="AA252" s="21">
        <f t="shared" si="77"/>
        <v>0.23264346266097327</v>
      </c>
      <c r="AC252" s="9">
        <v>490297.42100000003</v>
      </c>
      <c r="AE252" s="9">
        <v>473169.299</v>
      </c>
      <c r="AG252" s="9">
        <f t="shared" si="78"/>
        <v>17128.122000000032</v>
      </c>
      <c r="AI252" s="21">
        <f t="shared" si="79"/>
        <v>0.036198717956128494</v>
      </c>
    </row>
    <row r="253" spans="1:35" ht="12.75" outlineLevel="1">
      <c r="A253" s="1" t="s">
        <v>666</v>
      </c>
      <c r="B253" s="16" t="s">
        <v>667</v>
      </c>
      <c r="C253" s="1" t="s">
        <v>1187</v>
      </c>
      <c r="E253" s="5">
        <v>78974.23</v>
      </c>
      <c r="G253" s="5">
        <v>70840.8</v>
      </c>
      <c r="I253" s="9">
        <f aca="true" t="shared" si="80" ref="I253:I284">+E253-G253</f>
        <v>8133.429999999993</v>
      </c>
      <c r="K253" s="21">
        <f aca="true" t="shared" si="81" ref="K253:K284">IF(G253&lt;0,IF(I253=0,0,IF(OR(G253=0,E253=0),"N.M.",IF(ABS(I253/G253)&gt;=10,"N.M.",I253/(-G253)))),IF(I253=0,0,IF(OR(G253=0,E253=0),"N.M.",IF(ABS(I253/G253)&gt;=10,"N.M.",I253/G253))))</f>
        <v>0.11481279149868427</v>
      </c>
      <c r="M253" s="9">
        <v>227351.54</v>
      </c>
      <c r="O253" s="9">
        <v>230866.99</v>
      </c>
      <c r="Q253" s="9">
        <f aca="true" t="shared" si="82" ref="Q253:Q284">(+M253-O253)</f>
        <v>-3515.4499999999825</v>
      </c>
      <c r="S253" s="21">
        <f aca="true" t="shared" si="83" ref="S253:S284">IF(O253&lt;0,IF(Q253=0,0,IF(OR(O253=0,M253=0),"N.M.",IF(ABS(Q253/O253)&gt;=10,"N.M.",Q253/(-O253)))),IF(Q253=0,0,IF(OR(O253=0,M253=0),"N.M.",IF(ABS(Q253/O253)&gt;=10,"N.M.",Q253/O253))))</f>
        <v>-0.015227166083812946</v>
      </c>
      <c r="U253" s="9">
        <v>458443.46</v>
      </c>
      <c r="W253" s="9">
        <v>445321.26</v>
      </c>
      <c r="Y253" s="9">
        <f aca="true" t="shared" si="84" ref="Y253:Y284">(+U253-W253)</f>
        <v>13122.200000000012</v>
      </c>
      <c r="AA253" s="21">
        <f aca="true" t="shared" si="85" ref="AA253:AA284">IF(W253&lt;0,IF(Y253=0,0,IF(OR(W253=0,U253=0),"N.M.",IF(ABS(Y253/W253)&gt;=10,"N.M.",Y253/(-W253)))),IF(Y253=0,0,IF(OR(W253=0,U253=0),"N.M.",IF(ABS(Y253/W253)&gt;=10,"N.M.",Y253/W253))))</f>
        <v>0.02946681683241445</v>
      </c>
      <c r="AC253" s="9">
        <v>960750.7</v>
      </c>
      <c r="AE253" s="9">
        <v>771069.61</v>
      </c>
      <c r="AG253" s="9">
        <f aca="true" t="shared" si="86" ref="AG253:AG284">(+AC253-AE253)</f>
        <v>189681.08999999997</v>
      </c>
      <c r="AI253" s="21">
        <f aca="true" t="shared" si="87" ref="AI253:AI284">IF(AE253&lt;0,IF(AG253=0,0,IF(OR(AE253=0,AC253=0),"N.M.",IF(ABS(AG253/AE253)&gt;=10,"N.M.",AG253/(-AE253)))),IF(AG253=0,0,IF(OR(AE253=0,AC253=0),"N.M.",IF(ABS(AG253/AE253)&gt;=10,"N.M.",AG253/AE253))))</f>
        <v>0.24599736202805345</v>
      </c>
    </row>
    <row r="254" spans="1:35" ht="12.75" outlineLevel="1">
      <c r="A254" s="1" t="s">
        <v>668</v>
      </c>
      <c r="B254" s="16" t="s">
        <v>669</v>
      </c>
      <c r="C254" s="1" t="s">
        <v>1188</v>
      </c>
      <c r="E254" s="5">
        <v>0</v>
      </c>
      <c r="G254" s="5">
        <v>394.99800000000005</v>
      </c>
      <c r="I254" s="9">
        <f t="shared" si="80"/>
        <v>-394.99800000000005</v>
      </c>
      <c r="K254" s="21" t="str">
        <f t="shared" si="81"/>
        <v>N.M.</v>
      </c>
      <c r="M254" s="9">
        <v>0</v>
      </c>
      <c r="O254" s="9">
        <v>666.0980000000001</v>
      </c>
      <c r="Q254" s="9">
        <f t="shared" si="82"/>
        <v>-666.0980000000001</v>
      </c>
      <c r="S254" s="21" t="str">
        <f t="shared" si="83"/>
        <v>N.M.</v>
      </c>
      <c r="U254" s="9">
        <v>4442.9490000000005</v>
      </c>
      <c r="W254" s="9">
        <v>2012.0780000000002</v>
      </c>
      <c r="Y254" s="9">
        <f t="shared" si="84"/>
        <v>2430.871</v>
      </c>
      <c r="AA254" s="21">
        <f t="shared" si="85"/>
        <v>1.2081395452860177</v>
      </c>
      <c r="AC254" s="9">
        <v>5160.469000000001</v>
      </c>
      <c r="AE254" s="9">
        <v>2012.0780000000002</v>
      </c>
      <c r="AG254" s="9">
        <f t="shared" si="86"/>
        <v>3148.3910000000005</v>
      </c>
      <c r="AI254" s="21">
        <f t="shared" si="87"/>
        <v>1.5647459989125672</v>
      </c>
    </row>
    <row r="255" spans="1:35" ht="12.75" outlineLevel="1">
      <c r="A255" s="1" t="s">
        <v>670</v>
      </c>
      <c r="B255" s="16" t="s">
        <v>671</v>
      </c>
      <c r="C255" s="1" t="s">
        <v>1189</v>
      </c>
      <c r="E255" s="5">
        <v>4484.659000000001</v>
      </c>
      <c r="G255" s="5">
        <v>689.77</v>
      </c>
      <c r="I255" s="9">
        <f t="shared" si="80"/>
        <v>3794.8890000000006</v>
      </c>
      <c r="K255" s="21">
        <f t="shared" si="81"/>
        <v>5.501673021441931</v>
      </c>
      <c r="M255" s="9">
        <v>15127.45</v>
      </c>
      <c r="O255" s="9">
        <v>2443.19</v>
      </c>
      <c r="Q255" s="9">
        <f t="shared" si="82"/>
        <v>12684.26</v>
      </c>
      <c r="S255" s="21">
        <f t="shared" si="83"/>
        <v>5.1916797301888105</v>
      </c>
      <c r="U255" s="9">
        <v>38257.233</v>
      </c>
      <c r="W255" s="9">
        <v>9382.28</v>
      </c>
      <c r="Y255" s="9">
        <f t="shared" si="84"/>
        <v>28874.953</v>
      </c>
      <c r="AA255" s="21">
        <f t="shared" si="85"/>
        <v>3.077605123701275</v>
      </c>
      <c r="AC255" s="9">
        <v>42097.313</v>
      </c>
      <c r="AE255" s="9">
        <v>17729.576</v>
      </c>
      <c r="AG255" s="9">
        <f t="shared" si="86"/>
        <v>24367.737</v>
      </c>
      <c r="AI255" s="21">
        <f t="shared" si="87"/>
        <v>1.3744117174601356</v>
      </c>
    </row>
    <row r="256" spans="1:35" ht="12.75" outlineLevel="1">
      <c r="A256" s="1" t="s">
        <v>672</v>
      </c>
      <c r="B256" s="16" t="s">
        <v>673</v>
      </c>
      <c r="C256" s="1" t="s">
        <v>1190</v>
      </c>
      <c r="E256" s="5">
        <v>0</v>
      </c>
      <c r="G256" s="5">
        <v>0</v>
      </c>
      <c r="I256" s="9">
        <f t="shared" si="80"/>
        <v>0</v>
      </c>
      <c r="K256" s="21">
        <f t="shared" si="81"/>
        <v>0</v>
      </c>
      <c r="M256" s="9">
        <v>0</v>
      </c>
      <c r="O256" s="9">
        <v>0</v>
      </c>
      <c r="Q256" s="9">
        <f t="shared" si="82"/>
        <v>0</v>
      </c>
      <c r="S256" s="21">
        <f t="shared" si="83"/>
        <v>0</v>
      </c>
      <c r="U256" s="9">
        <v>0</v>
      </c>
      <c r="W256" s="9">
        <v>0</v>
      </c>
      <c r="Y256" s="9">
        <f t="shared" si="84"/>
        <v>0</v>
      </c>
      <c r="AA256" s="21">
        <f t="shared" si="85"/>
        <v>0</v>
      </c>
      <c r="AC256" s="9">
        <v>34.23</v>
      </c>
      <c r="AE256" s="9">
        <v>0</v>
      </c>
      <c r="AG256" s="9">
        <f t="shared" si="86"/>
        <v>34.23</v>
      </c>
      <c r="AI256" s="21" t="str">
        <f t="shared" si="87"/>
        <v>N.M.</v>
      </c>
    </row>
    <row r="257" spans="1:35" ht="12.75" outlineLevel="1">
      <c r="A257" s="1" t="s">
        <v>674</v>
      </c>
      <c r="B257" s="16" t="s">
        <v>675</v>
      </c>
      <c r="C257" s="1" t="s">
        <v>1191</v>
      </c>
      <c r="E257" s="5">
        <v>3140.95</v>
      </c>
      <c r="G257" s="5">
        <v>907.98</v>
      </c>
      <c r="I257" s="9">
        <f t="shared" si="80"/>
        <v>2232.97</v>
      </c>
      <c r="K257" s="21">
        <f t="shared" si="81"/>
        <v>2.4592722306658734</v>
      </c>
      <c r="M257" s="9">
        <v>75114.39</v>
      </c>
      <c r="O257" s="9">
        <v>46929.91</v>
      </c>
      <c r="Q257" s="9">
        <f t="shared" si="82"/>
        <v>28184.479999999996</v>
      </c>
      <c r="S257" s="21">
        <f t="shared" si="83"/>
        <v>0.600565396353839</v>
      </c>
      <c r="U257" s="9">
        <v>167313.12</v>
      </c>
      <c r="W257" s="9">
        <v>107574.72</v>
      </c>
      <c r="Y257" s="9">
        <f t="shared" si="84"/>
        <v>59738.399999999994</v>
      </c>
      <c r="AA257" s="21">
        <f t="shared" si="85"/>
        <v>0.555320060326441</v>
      </c>
      <c r="AC257" s="9">
        <v>1482458.19</v>
      </c>
      <c r="AE257" s="9">
        <v>159568.45</v>
      </c>
      <c r="AG257" s="9">
        <f t="shared" si="86"/>
        <v>1322889.74</v>
      </c>
      <c r="AI257" s="21">
        <f t="shared" si="87"/>
        <v>8.290421696770258</v>
      </c>
    </row>
    <row r="258" spans="1:35" ht="12.75" outlineLevel="1">
      <c r="A258" s="1" t="s">
        <v>676</v>
      </c>
      <c r="B258" s="16" t="s">
        <v>677</v>
      </c>
      <c r="C258" s="1" t="s">
        <v>1192</v>
      </c>
      <c r="E258" s="5">
        <v>469.86100000000005</v>
      </c>
      <c r="G258" s="5">
        <v>173.258</v>
      </c>
      <c r="I258" s="9">
        <f t="shared" si="80"/>
        <v>296.60300000000007</v>
      </c>
      <c r="K258" s="21">
        <f t="shared" si="81"/>
        <v>1.7119151785198954</v>
      </c>
      <c r="M258" s="9">
        <v>6190.696</v>
      </c>
      <c r="O258" s="9">
        <v>245.08800000000002</v>
      </c>
      <c r="Q258" s="9">
        <f t="shared" si="82"/>
        <v>5945.608</v>
      </c>
      <c r="S258" s="21" t="str">
        <f t="shared" si="83"/>
        <v>N.M.</v>
      </c>
      <c r="U258" s="9">
        <v>27580.818</v>
      </c>
      <c r="W258" s="9">
        <v>338.745</v>
      </c>
      <c r="Y258" s="9">
        <f t="shared" si="84"/>
        <v>27242.073</v>
      </c>
      <c r="AA258" s="21" t="str">
        <f t="shared" si="85"/>
        <v>N.M.</v>
      </c>
      <c r="AC258" s="9">
        <v>58999.637</v>
      </c>
      <c r="AE258" s="9">
        <v>19949.619</v>
      </c>
      <c r="AG258" s="9">
        <f t="shared" si="86"/>
        <v>39050.018000000004</v>
      </c>
      <c r="AI258" s="21">
        <f t="shared" si="87"/>
        <v>1.9574317684964313</v>
      </c>
    </row>
    <row r="259" spans="1:35" ht="12.75" outlineLevel="1">
      <c r="A259" s="1" t="s">
        <v>678</v>
      </c>
      <c r="B259" s="16" t="s">
        <v>679</v>
      </c>
      <c r="C259" s="1" t="s">
        <v>1193</v>
      </c>
      <c r="E259" s="5">
        <v>-11508.538</v>
      </c>
      <c r="G259" s="5">
        <v>0</v>
      </c>
      <c r="I259" s="9">
        <f t="shared" si="80"/>
        <v>-11508.538</v>
      </c>
      <c r="K259" s="21" t="str">
        <f t="shared" si="81"/>
        <v>N.M.</v>
      </c>
      <c r="M259" s="9">
        <v>-36420.53</v>
      </c>
      <c r="O259" s="9">
        <v>0</v>
      </c>
      <c r="Q259" s="9">
        <f t="shared" si="82"/>
        <v>-36420.53</v>
      </c>
      <c r="S259" s="21" t="str">
        <f t="shared" si="83"/>
        <v>N.M.</v>
      </c>
      <c r="U259" s="9">
        <v>-47571.382</v>
      </c>
      <c r="W259" s="9">
        <v>0</v>
      </c>
      <c r="Y259" s="9">
        <f t="shared" si="84"/>
        <v>-47571.382</v>
      </c>
      <c r="AA259" s="21" t="str">
        <f t="shared" si="85"/>
        <v>N.M.</v>
      </c>
      <c r="AC259" s="9">
        <v>-98541.144</v>
      </c>
      <c r="AE259" s="9">
        <v>0</v>
      </c>
      <c r="AG259" s="9">
        <f t="shared" si="86"/>
        <v>-98541.144</v>
      </c>
      <c r="AI259" s="21" t="str">
        <f t="shared" si="87"/>
        <v>N.M.</v>
      </c>
    </row>
    <row r="260" spans="1:35" ht="12.75" outlineLevel="1">
      <c r="A260" s="1" t="s">
        <v>680</v>
      </c>
      <c r="B260" s="16" t="s">
        <v>681</v>
      </c>
      <c r="C260" s="1" t="s">
        <v>1194</v>
      </c>
      <c r="E260" s="5">
        <v>615.96</v>
      </c>
      <c r="G260" s="5">
        <v>764.06</v>
      </c>
      <c r="I260" s="9">
        <f t="shared" si="80"/>
        <v>-148.0999999999999</v>
      </c>
      <c r="K260" s="21">
        <f t="shared" si="81"/>
        <v>-0.19383294505667084</v>
      </c>
      <c r="M260" s="9">
        <v>2060</v>
      </c>
      <c r="O260" s="9">
        <v>12181.67</v>
      </c>
      <c r="Q260" s="9">
        <f t="shared" si="82"/>
        <v>-10121.67</v>
      </c>
      <c r="S260" s="21">
        <f t="shared" si="83"/>
        <v>-0.8308934653458845</v>
      </c>
      <c r="U260" s="9">
        <v>14264.56</v>
      </c>
      <c r="W260" s="9">
        <v>24390.02</v>
      </c>
      <c r="Y260" s="9">
        <f t="shared" si="84"/>
        <v>-10125.460000000001</v>
      </c>
      <c r="AA260" s="21">
        <f t="shared" si="85"/>
        <v>-0.41514767105562034</v>
      </c>
      <c r="AC260" s="9">
        <v>18702.48</v>
      </c>
      <c r="AE260" s="9">
        <v>28693.49</v>
      </c>
      <c r="AG260" s="9">
        <f t="shared" si="86"/>
        <v>-9991.010000000002</v>
      </c>
      <c r="AI260" s="21">
        <f t="shared" si="87"/>
        <v>-0.3481977967824758</v>
      </c>
    </row>
    <row r="261" spans="1:35" ht="12.75" outlineLevel="1">
      <c r="A261" s="1" t="s">
        <v>682</v>
      </c>
      <c r="B261" s="16" t="s">
        <v>683</v>
      </c>
      <c r="C261" s="1" t="s">
        <v>1195</v>
      </c>
      <c r="E261" s="5">
        <v>326.99</v>
      </c>
      <c r="G261" s="5">
        <v>1030.41</v>
      </c>
      <c r="I261" s="9">
        <f t="shared" si="80"/>
        <v>-703.4200000000001</v>
      </c>
      <c r="K261" s="21">
        <f t="shared" si="81"/>
        <v>-0.6826603002688251</v>
      </c>
      <c r="M261" s="9">
        <v>2946.84</v>
      </c>
      <c r="O261" s="9">
        <v>3041.4</v>
      </c>
      <c r="Q261" s="9">
        <f t="shared" si="82"/>
        <v>-94.55999999999995</v>
      </c>
      <c r="S261" s="21">
        <f t="shared" si="83"/>
        <v>-0.031090944959558078</v>
      </c>
      <c r="U261" s="9">
        <v>8020.97</v>
      </c>
      <c r="W261" s="9">
        <v>6503.55</v>
      </c>
      <c r="Y261" s="9">
        <f t="shared" si="84"/>
        <v>1517.42</v>
      </c>
      <c r="AA261" s="21">
        <f t="shared" si="85"/>
        <v>0.23332180117013016</v>
      </c>
      <c r="AC261" s="9">
        <v>17835.91</v>
      </c>
      <c r="AE261" s="9">
        <v>19833.98</v>
      </c>
      <c r="AG261" s="9">
        <f t="shared" si="86"/>
        <v>-1998.0699999999997</v>
      </c>
      <c r="AI261" s="21">
        <f t="shared" si="87"/>
        <v>-0.10073974058660944</v>
      </c>
    </row>
    <row r="262" spans="1:35" ht="12.75" outlineLevel="1">
      <c r="A262" s="1" t="s">
        <v>684</v>
      </c>
      <c r="B262" s="16" t="s">
        <v>685</v>
      </c>
      <c r="C262" s="1" t="s">
        <v>1196</v>
      </c>
      <c r="E262" s="5">
        <v>1402</v>
      </c>
      <c r="G262" s="5">
        <v>2222.97</v>
      </c>
      <c r="I262" s="9">
        <f t="shared" si="80"/>
        <v>-820.9699999999998</v>
      </c>
      <c r="K262" s="21">
        <f t="shared" si="81"/>
        <v>-0.3693122264358043</v>
      </c>
      <c r="M262" s="9">
        <v>4343</v>
      </c>
      <c r="O262" s="9">
        <v>5435</v>
      </c>
      <c r="Q262" s="9">
        <f t="shared" si="82"/>
        <v>-1092</v>
      </c>
      <c r="S262" s="21">
        <f t="shared" si="83"/>
        <v>-0.20091996320147193</v>
      </c>
      <c r="U262" s="9">
        <v>9795.23</v>
      </c>
      <c r="W262" s="9">
        <v>9331.78</v>
      </c>
      <c r="Y262" s="9">
        <f t="shared" si="84"/>
        <v>463.4499999999989</v>
      </c>
      <c r="AA262" s="21">
        <f t="shared" si="85"/>
        <v>0.04966362258861642</v>
      </c>
      <c r="AC262" s="9">
        <v>14323.41</v>
      </c>
      <c r="AE262" s="9">
        <v>15865.78</v>
      </c>
      <c r="AG262" s="9">
        <f t="shared" si="86"/>
        <v>-1542.3700000000008</v>
      </c>
      <c r="AI262" s="21">
        <f t="shared" si="87"/>
        <v>-0.09721362580345881</v>
      </c>
    </row>
    <row r="263" spans="1:35" ht="12.75" outlineLevel="1">
      <c r="A263" s="1" t="s">
        <v>686</v>
      </c>
      <c r="B263" s="16" t="s">
        <v>687</v>
      </c>
      <c r="C263" s="1" t="s">
        <v>1197</v>
      </c>
      <c r="E263" s="5">
        <v>84551.99</v>
      </c>
      <c r="G263" s="5">
        <v>118951.08</v>
      </c>
      <c r="I263" s="9">
        <f t="shared" si="80"/>
        <v>-34399.09</v>
      </c>
      <c r="K263" s="21">
        <f t="shared" si="81"/>
        <v>-0.2891868657266499</v>
      </c>
      <c r="M263" s="9">
        <v>253551.97</v>
      </c>
      <c r="O263" s="9">
        <v>356853.24</v>
      </c>
      <c r="Q263" s="9">
        <f t="shared" si="82"/>
        <v>-103301.26999999999</v>
      </c>
      <c r="S263" s="21">
        <f t="shared" si="83"/>
        <v>-0.2894783020605333</v>
      </c>
      <c r="U263" s="9">
        <v>507051.97</v>
      </c>
      <c r="W263" s="9">
        <v>713706.49</v>
      </c>
      <c r="Y263" s="9">
        <f t="shared" si="84"/>
        <v>-206654.52000000002</v>
      </c>
      <c r="AA263" s="21">
        <f t="shared" si="85"/>
        <v>-0.28955112906427405</v>
      </c>
      <c r="AC263" s="9">
        <v>1220758.45</v>
      </c>
      <c r="AE263" s="9">
        <v>1457202.49</v>
      </c>
      <c r="AG263" s="9">
        <f t="shared" si="86"/>
        <v>-236444.04000000004</v>
      </c>
      <c r="AI263" s="21">
        <f t="shared" si="87"/>
        <v>-0.16225887728204474</v>
      </c>
    </row>
    <row r="264" spans="1:35" ht="12.75" outlineLevel="1">
      <c r="A264" s="1" t="s">
        <v>688</v>
      </c>
      <c r="B264" s="16" t="s">
        <v>689</v>
      </c>
      <c r="C264" s="1" t="s">
        <v>1198</v>
      </c>
      <c r="E264" s="5">
        <v>12628.61</v>
      </c>
      <c r="G264" s="5">
        <v>10901.69</v>
      </c>
      <c r="I264" s="9">
        <f t="shared" si="80"/>
        <v>1726.92</v>
      </c>
      <c r="K264" s="21">
        <f t="shared" si="81"/>
        <v>0.158408466944116</v>
      </c>
      <c r="M264" s="9">
        <v>37159.16</v>
      </c>
      <c r="O264" s="9">
        <v>32504.18</v>
      </c>
      <c r="Q264" s="9">
        <f t="shared" si="82"/>
        <v>4654.980000000003</v>
      </c>
      <c r="S264" s="21">
        <f t="shared" si="83"/>
        <v>0.14321173461382514</v>
      </c>
      <c r="U264" s="9">
        <v>72242.9</v>
      </c>
      <c r="W264" s="9">
        <v>64279.53</v>
      </c>
      <c r="Y264" s="9">
        <f t="shared" si="84"/>
        <v>7963.369999999995</v>
      </c>
      <c r="AA264" s="21">
        <f t="shared" si="85"/>
        <v>0.12388656233174068</v>
      </c>
      <c r="AC264" s="9">
        <v>138112.92</v>
      </c>
      <c r="AE264" s="9">
        <v>124665.77</v>
      </c>
      <c r="AG264" s="9">
        <f t="shared" si="86"/>
        <v>13447.150000000009</v>
      </c>
      <c r="AI264" s="21">
        <f t="shared" si="87"/>
        <v>0.10786561539707337</v>
      </c>
    </row>
    <row r="265" spans="1:35" ht="12.75" outlineLevel="1">
      <c r="A265" s="1" t="s">
        <v>690</v>
      </c>
      <c r="B265" s="16" t="s">
        <v>691</v>
      </c>
      <c r="C265" s="1" t="s">
        <v>1199</v>
      </c>
      <c r="E265" s="5">
        <v>316186.56</v>
      </c>
      <c r="G265" s="5">
        <v>282559.45</v>
      </c>
      <c r="I265" s="9">
        <f t="shared" si="80"/>
        <v>33627.109999999986</v>
      </c>
      <c r="K265" s="21">
        <f t="shared" si="81"/>
        <v>0.11900897315591456</v>
      </c>
      <c r="M265" s="9">
        <v>943067.33</v>
      </c>
      <c r="O265" s="9">
        <v>846912.38</v>
      </c>
      <c r="Q265" s="9">
        <f t="shared" si="82"/>
        <v>96154.94999999995</v>
      </c>
      <c r="S265" s="21">
        <f t="shared" si="83"/>
        <v>0.11353588903730508</v>
      </c>
      <c r="U265" s="9">
        <v>1893309.53</v>
      </c>
      <c r="W265" s="9">
        <v>1693418.56</v>
      </c>
      <c r="Y265" s="9">
        <f t="shared" si="84"/>
        <v>199890.96999999997</v>
      </c>
      <c r="AA265" s="21">
        <f t="shared" si="85"/>
        <v>0.11803990739300742</v>
      </c>
      <c r="AC265" s="9">
        <v>3612977.62</v>
      </c>
      <c r="AE265" s="9">
        <v>3195612.33</v>
      </c>
      <c r="AG265" s="9">
        <f t="shared" si="86"/>
        <v>417365.29000000004</v>
      </c>
      <c r="AI265" s="21">
        <f t="shared" si="87"/>
        <v>0.13060573276734103</v>
      </c>
    </row>
    <row r="266" spans="1:35" ht="12.75" outlineLevel="1">
      <c r="A266" s="1" t="s">
        <v>692</v>
      </c>
      <c r="B266" s="16" t="s">
        <v>693</v>
      </c>
      <c r="C266" s="1" t="s">
        <v>1200</v>
      </c>
      <c r="E266" s="5">
        <v>0</v>
      </c>
      <c r="G266" s="5">
        <v>0.01</v>
      </c>
      <c r="I266" s="9">
        <f t="shared" si="80"/>
        <v>-0.01</v>
      </c>
      <c r="K266" s="21" t="str">
        <f t="shared" si="81"/>
        <v>N.M.</v>
      </c>
      <c r="M266" s="9">
        <v>33.2</v>
      </c>
      <c r="O266" s="9">
        <v>39.741</v>
      </c>
      <c r="Q266" s="9">
        <f t="shared" si="82"/>
        <v>-6.540999999999997</v>
      </c>
      <c r="S266" s="21">
        <f t="shared" si="83"/>
        <v>-0.1645907249440124</v>
      </c>
      <c r="U266" s="9">
        <v>33.2</v>
      </c>
      <c r="W266" s="9">
        <v>137.494</v>
      </c>
      <c r="Y266" s="9">
        <f t="shared" si="84"/>
        <v>-104.294</v>
      </c>
      <c r="AA266" s="21">
        <f t="shared" si="85"/>
        <v>-0.758534917887326</v>
      </c>
      <c r="AC266" s="9">
        <v>206.19</v>
      </c>
      <c r="AE266" s="9">
        <v>574.618</v>
      </c>
      <c r="AG266" s="9">
        <f t="shared" si="86"/>
        <v>-368.42800000000005</v>
      </c>
      <c r="AI266" s="21">
        <f t="shared" si="87"/>
        <v>-0.6411703079263094</v>
      </c>
    </row>
    <row r="267" spans="1:35" ht="12.75" outlineLevel="1">
      <c r="A267" s="1" t="s">
        <v>694</v>
      </c>
      <c r="B267" s="16" t="s">
        <v>695</v>
      </c>
      <c r="C267" s="1" t="s">
        <v>1201</v>
      </c>
      <c r="E267" s="5">
        <v>15139.81</v>
      </c>
      <c r="G267" s="5">
        <v>4953.26</v>
      </c>
      <c r="I267" s="9">
        <f t="shared" si="80"/>
        <v>10186.55</v>
      </c>
      <c r="K267" s="21">
        <f t="shared" si="81"/>
        <v>2.056534484359795</v>
      </c>
      <c r="M267" s="9">
        <v>76925.22</v>
      </c>
      <c r="O267" s="9">
        <v>39479.5</v>
      </c>
      <c r="Q267" s="9">
        <f t="shared" si="82"/>
        <v>37445.72</v>
      </c>
      <c r="S267" s="21">
        <f t="shared" si="83"/>
        <v>0.9484851631859573</v>
      </c>
      <c r="U267" s="9">
        <v>90430.31</v>
      </c>
      <c r="W267" s="9">
        <v>83151.35</v>
      </c>
      <c r="Y267" s="9">
        <f t="shared" si="84"/>
        <v>7278.959999999992</v>
      </c>
      <c r="AA267" s="21">
        <f t="shared" si="85"/>
        <v>0.08753868698463695</v>
      </c>
      <c r="AC267" s="9">
        <v>113471.15</v>
      </c>
      <c r="AE267" s="9">
        <v>132653.32</v>
      </c>
      <c r="AG267" s="9">
        <f t="shared" si="86"/>
        <v>-19182.170000000013</v>
      </c>
      <c r="AI267" s="21">
        <f t="shared" si="87"/>
        <v>-0.14460376868064825</v>
      </c>
    </row>
    <row r="268" spans="1:35" ht="12.75" outlineLevel="1">
      <c r="A268" s="1" t="s">
        <v>696</v>
      </c>
      <c r="B268" s="16" t="s">
        <v>697</v>
      </c>
      <c r="C268" s="1" t="s">
        <v>1202</v>
      </c>
      <c r="E268" s="5">
        <v>21890.78</v>
      </c>
      <c r="G268" s="5">
        <v>20279.13</v>
      </c>
      <c r="I268" s="9">
        <f t="shared" si="80"/>
        <v>1611.6499999999978</v>
      </c>
      <c r="K268" s="21">
        <f t="shared" si="81"/>
        <v>0.07947333046338761</v>
      </c>
      <c r="M268" s="9">
        <v>65196.78</v>
      </c>
      <c r="O268" s="9">
        <v>60663.92</v>
      </c>
      <c r="Q268" s="9">
        <f t="shared" si="82"/>
        <v>4532.860000000001</v>
      </c>
      <c r="S268" s="21">
        <f t="shared" si="83"/>
        <v>0.07472085549367731</v>
      </c>
      <c r="U268" s="9">
        <v>130665.72</v>
      </c>
      <c r="W268" s="9">
        <v>121497.14</v>
      </c>
      <c r="Y268" s="9">
        <f t="shared" si="84"/>
        <v>9168.580000000002</v>
      </c>
      <c r="AA268" s="21">
        <f t="shared" si="85"/>
        <v>0.07546334012471406</v>
      </c>
      <c r="AC268" s="9">
        <v>254885.39</v>
      </c>
      <c r="AE268" s="9">
        <v>222476.03</v>
      </c>
      <c r="AG268" s="9">
        <f t="shared" si="86"/>
        <v>32409.360000000015</v>
      </c>
      <c r="AI268" s="21">
        <f t="shared" si="87"/>
        <v>0.1456757386402482</v>
      </c>
    </row>
    <row r="269" spans="1:35" ht="12.75" outlineLevel="1">
      <c r="A269" s="1" t="s">
        <v>698</v>
      </c>
      <c r="B269" s="16" t="s">
        <v>699</v>
      </c>
      <c r="C269" s="1" t="s">
        <v>1203</v>
      </c>
      <c r="E269" s="5">
        <v>16.853</v>
      </c>
      <c r="G269" s="5">
        <v>32.07</v>
      </c>
      <c r="I269" s="9">
        <f t="shared" si="80"/>
        <v>-15.216999999999999</v>
      </c>
      <c r="K269" s="21">
        <f t="shared" si="81"/>
        <v>-0.47449329591518546</v>
      </c>
      <c r="M269" s="9">
        <v>587.63</v>
      </c>
      <c r="O269" s="9">
        <v>642.38</v>
      </c>
      <c r="Q269" s="9">
        <f t="shared" si="82"/>
        <v>-54.75</v>
      </c>
      <c r="S269" s="21">
        <f t="shared" si="83"/>
        <v>-0.0852299262118995</v>
      </c>
      <c r="U269" s="9">
        <v>844.67</v>
      </c>
      <c r="W269" s="9">
        <v>2466.831</v>
      </c>
      <c r="Y269" s="9">
        <f t="shared" si="84"/>
        <v>-1622.161</v>
      </c>
      <c r="AA269" s="21">
        <f t="shared" si="85"/>
        <v>-0.6575890281904192</v>
      </c>
      <c r="AC269" s="9">
        <v>1807.806</v>
      </c>
      <c r="AE269" s="9">
        <v>2912.121</v>
      </c>
      <c r="AG269" s="9">
        <f t="shared" si="86"/>
        <v>-1104.315</v>
      </c>
      <c r="AI269" s="21">
        <f t="shared" si="87"/>
        <v>-0.379213295051957</v>
      </c>
    </row>
    <row r="270" spans="1:35" ht="12.75" outlineLevel="1">
      <c r="A270" s="1" t="s">
        <v>700</v>
      </c>
      <c r="B270" s="16" t="s">
        <v>701</v>
      </c>
      <c r="C270" s="1" t="s">
        <v>1204</v>
      </c>
      <c r="E270" s="5">
        <v>26.12</v>
      </c>
      <c r="G270" s="5">
        <v>1366</v>
      </c>
      <c r="I270" s="9">
        <f t="shared" si="80"/>
        <v>-1339.88</v>
      </c>
      <c r="K270" s="21">
        <f t="shared" si="81"/>
        <v>-0.980878477306003</v>
      </c>
      <c r="M270" s="9">
        <v>82.73</v>
      </c>
      <c r="O270" s="9">
        <v>1366</v>
      </c>
      <c r="Q270" s="9">
        <f t="shared" si="82"/>
        <v>-1283.27</v>
      </c>
      <c r="S270" s="21">
        <f t="shared" si="83"/>
        <v>-0.9394363103953147</v>
      </c>
      <c r="U270" s="9">
        <v>333.7</v>
      </c>
      <c r="W270" s="9">
        <v>1430.713</v>
      </c>
      <c r="Y270" s="9">
        <f t="shared" si="84"/>
        <v>-1097.013</v>
      </c>
      <c r="AA270" s="21">
        <f t="shared" si="85"/>
        <v>-0.7667596506077738</v>
      </c>
      <c r="AC270" s="9">
        <v>478.59299999999996</v>
      </c>
      <c r="AE270" s="9">
        <v>1430.713</v>
      </c>
      <c r="AG270" s="9">
        <f t="shared" si="86"/>
        <v>-952.12</v>
      </c>
      <c r="AI270" s="21">
        <f t="shared" si="87"/>
        <v>-0.665486369383657</v>
      </c>
    </row>
    <row r="271" spans="1:35" ht="12.75" outlineLevel="1">
      <c r="A271" s="1" t="s">
        <v>702</v>
      </c>
      <c r="B271" s="16" t="s">
        <v>703</v>
      </c>
      <c r="C271" s="1" t="s">
        <v>1205</v>
      </c>
      <c r="E271" s="5">
        <v>5496.946</v>
      </c>
      <c r="G271" s="5">
        <v>94.98700000000001</v>
      </c>
      <c r="I271" s="9">
        <f t="shared" si="80"/>
        <v>5401.959</v>
      </c>
      <c r="K271" s="21" t="str">
        <f t="shared" si="81"/>
        <v>N.M.</v>
      </c>
      <c r="M271" s="9">
        <v>6663.189</v>
      </c>
      <c r="O271" s="9">
        <v>3057.594</v>
      </c>
      <c r="Q271" s="9">
        <f t="shared" si="82"/>
        <v>3605.5950000000003</v>
      </c>
      <c r="S271" s="21">
        <f t="shared" si="83"/>
        <v>1.1792262151220863</v>
      </c>
      <c r="U271" s="9">
        <v>13882.825</v>
      </c>
      <c r="W271" s="9">
        <v>5995.004</v>
      </c>
      <c r="Y271" s="9">
        <f t="shared" si="84"/>
        <v>7887.821000000001</v>
      </c>
      <c r="AA271" s="21">
        <f t="shared" si="85"/>
        <v>1.3157323998449377</v>
      </c>
      <c r="AC271" s="9">
        <v>17250.881</v>
      </c>
      <c r="AE271" s="9">
        <v>12755.904</v>
      </c>
      <c r="AG271" s="9">
        <f t="shared" si="86"/>
        <v>4494.977000000001</v>
      </c>
      <c r="AI271" s="21">
        <f t="shared" si="87"/>
        <v>0.3523840411467506</v>
      </c>
    </row>
    <row r="272" spans="1:35" ht="12.75" outlineLevel="1">
      <c r="A272" s="1" t="s">
        <v>704</v>
      </c>
      <c r="B272" s="16" t="s">
        <v>705</v>
      </c>
      <c r="C272" s="1" t="s">
        <v>1206</v>
      </c>
      <c r="E272" s="5">
        <v>0</v>
      </c>
      <c r="G272" s="5">
        <v>0</v>
      </c>
      <c r="I272" s="9">
        <f t="shared" si="80"/>
        <v>0</v>
      </c>
      <c r="K272" s="21">
        <f t="shared" si="81"/>
        <v>0</v>
      </c>
      <c r="M272" s="9">
        <v>0</v>
      </c>
      <c r="O272" s="9">
        <v>0</v>
      </c>
      <c r="Q272" s="9">
        <f t="shared" si="82"/>
        <v>0</v>
      </c>
      <c r="S272" s="21">
        <f t="shared" si="83"/>
        <v>0</v>
      </c>
      <c r="U272" s="9">
        <v>0</v>
      </c>
      <c r="W272" s="9">
        <v>0</v>
      </c>
      <c r="Y272" s="9">
        <f t="shared" si="84"/>
        <v>0</v>
      </c>
      <c r="AA272" s="21">
        <f t="shared" si="85"/>
        <v>0</v>
      </c>
      <c r="AC272" s="9">
        <v>4000</v>
      </c>
      <c r="AE272" s="9">
        <v>4050</v>
      </c>
      <c r="AG272" s="9">
        <f t="shared" si="86"/>
        <v>-50</v>
      </c>
      <c r="AI272" s="21">
        <f t="shared" si="87"/>
        <v>-0.012345679012345678</v>
      </c>
    </row>
    <row r="273" spans="1:35" ht="12.75" outlineLevel="1">
      <c r="A273" s="1" t="s">
        <v>706</v>
      </c>
      <c r="B273" s="16" t="s">
        <v>707</v>
      </c>
      <c r="C273" s="1" t="s">
        <v>1207</v>
      </c>
      <c r="E273" s="5">
        <v>220746.67</v>
      </c>
      <c r="G273" s="5">
        <v>249518.43</v>
      </c>
      <c r="I273" s="9">
        <f t="shared" si="80"/>
        <v>-28771.75999999998</v>
      </c>
      <c r="K273" s="21">
        <f t="shared" si="81"/>
        <v>-0.11530915772434117</v>
      </c>
      <c r="M273" s="9">
        <v>662580.01</v>
      </c>
      <c r="O273" s="9">
        <v>748555.29</v>
      </c>
      <c r="Q273" s="9">
        <f t="shared" si="82"/>
        <v>-85975.28000000003</v>
      </c>
      <c r="S273" s="21">
        <f t="shared" si="83"/>
        <v>-0.11485494945871003</v>
      </c>
      <c r="U273" s="9">
        <v>1325330.01</v>
      </c>
      <c r="W273" s="9">
        <v>1497110.59</v>
      </c>
      <c r="Y273" s="9">
        <f t="shared" si="84"/>
        <v>-171780.58000000007</v>
      </c>
      <c r="AA273" s="21">
        <f t="shared" si="85"/>
        <v>-0.11474140998494979</v>
      </c>
      <c r="AC273" s="9">
        <v>2822440.59</v>
      </c>
      <c r="AE273" s="9">
        <v>3066872.59</v>
      </c>
      <c r="AG273" s="9">
        <f t="shared" si="86"/>
        <v>-244432</v>
      </c>
      <c r="AI273" s="21">
        <f t="shared" si="87"/>
        <v>-0.0797007351387884</v>
      </c>
    </row>
    <row r="274" spans="1:35" ht="12.75" outlineLevel="1">
      <c r="A274" s="1" t="s">
        <v>708</v>
      </c>
      <c r="B274" s="16" t="s">
        <v>709</v>
      </c>
      <c r="C274" s="1" t="s">
        <v>1208</v>
      </c>
      <c r="E274" s="5">
        <v>0</v>
      </c>
      <c r="G274" s="5">
        <v>0</v>
      </c>
      <c r="I274" s="9">
        <f t="shared" si="80"/>
        <v>0</v>
      </c>
      <c r="K274" s="21">
        <f t="shared" si="81"/>
        <v>0</v>
      </c>
      <c r="M274" s="9">
        <v>0</v>
      </c>
      <c r="O274" s="9">
        <v>0</v>
      </c>
      <c r="Q274" s="9">
        <f t="shared" si="82"/>
        <v>0</v>
      </c>
      <c r="S274" s="21">
        <f t="shared" si="83"/>
        <v>0</v>
      </c>
      <c r="U274" s="9">
        <v>0</v>
      </c>
      <c r="W274" s="9">
        <v>0</v>
      </c>
      <c r="Y274" s="9">
        <f t="shared" si="84"/>
        <v>0</v>
      </c>
      <c r="AA274" s="21">
        <f t="shared" si="85"/>
        <v>0</v>
      </c>
      <c r="AC274" s="9">
        <v>85343.26</v>
      </c>
      <c r="AE274" s="9">
        <v>0</v>
      </c>
      <c r="AG274" s="9">
        <f t="shared" si="86"/>
        <v>85343.26</v>
      </c>
      <c r="AI274" s="21" t="str">
        <f t="shared" si="87"/>
        <v>N.M.</v>
      </c>
    </row>
    <row r="275" spans="1:35" ht="12.75" outlineLevel="1">
      <c r="A275" s="1" t="s">
        <v>710</v>
      </c>
      <c r="B275" s="16" t="s">
        <v>711</v>
      </c>
      <c r="C275" s="1" t="s">
        <v>1209</v>
      </c>
      <c r="E275" s="5">
        <v>134231.811</v>
      </c>
      <c r="G275" s="5">
        <v>98602.574</v>
      </c>
      <c r="I275" s="9">
        <f t="shared" si="80"/>
        <v>35629.236999999994</v>
      </c>
      <c r="K275" s="21">
        <f t="shared" si="81"/>
        <v>0.3613418550310867</v>
      </c>
      <c r="M275" s="9">
        <v>347718.638</v>
      </c>
      <c r="O275" s="9">
        <v>311349.139</v>
      </c>
      <c r="Q275" s="9">
        <f t="shared" si="82"/>
        <v>36369.49899999995</v>
      </c>
      <c r="S275" s="21">
        <f t="shared" si="83"/>
        <v>0.11681258896945255</v>
      </c>
      <c r="U275" s="9">
        <v>677320.048</v>
      </c>
      <c r="W275" s="9">
        <v>629371.745</v>
      </c>
      <c r="Y275" s="9">
        <f t="shared" si="84"/>
        <v>47948.302999999956</v>
      </c>
      <c r="AA275" s="21">
        <f t="shared" si="85"/>
        <v>0.07618439083248002</v>
      </c>
      <c r="AC275" s="9">
        <v>1362371.9929999998</v>
      </c>
      <c r="AE275" s="9">
        <v>1365266.025</v>
      </c>
      <c r="AG275" s="9">
        <f t="shared" si="86"/>
        <v>-2894.032000000123</v>
      </c>
      <c r="AI275" s="21">
        <f t="shared" si="87"/>
        <v>-0.0021197568437258396</v>
      </c>
    </row>
    <row r="276" spans="1:35" ht="12.75" outlineLevel="1">
      <c r="A276" s="1" t="s">
        <v>712</v>
      </c>
      <c r="B276" s="16" t="s">
        <v>713</v>
      </c>
      <c r="C276" s="1" t="s">
        <v>1210</v>
      </c>
      <c r="E276" s="5">
        <v>0</v>
      </c>
      <c r="G276" s="5">
        <v>0</v>
      </c>
      <c r="I276" s="9">
        <f t="shared" si="80"/>
        <v>0</v>
      </c>
      <c r="K276" s="21">
        <f t="shared" si="81"/>
        <v>0</v>
      </c>
      <c r="M276" s="9">
        <v>0</v>
      </c>
      <c r="O276" s="9">
        <v>0</v>
      </c>
      <c r="Q276" s="9">
        <f t="shared" si="82"/>
        <v>0</v>
      </c>
      <c r="S276" s="21">
        <f t="shared" si="83"/>
        <v>0</v>
      </c>
      <c r="U276" s="9">
        <v>0</v>
      </c>
      <c r="W276" s="9">
        <v>0</v>
      </c>
      <c r="Y276" s="9">
        <f t="shared" si="84"/>
        <v>0</v>
      </c>
      <c r="AA276" s="21">
        <f t="shared" si="85"/>
        <v>0</v>
      </c>
      <c r="AC276" s="9">
        <v>-5810.01</v>
      </c>
      <c r="AE276" s="9">
        <v>-2504.63</v>
      </c>
      <c r="AG276" s="9">
        <f t="shared" si="86"/>
        <v>-3305.38</v>
      </c>
      <c r="AI276" s="21">
        <f t="shared" si="87"/>
        <v>-1.3197079009674084</v>
      </c>
    </row>
    <row r="277" spans="1:35" ht="12.75" outlineLevel="1">
      <c r="A277" s="1" t="s">
        <v>714</v>
      </c>
      <c r="B277" s="16" t="s">
        <v>715</v>
      </c>
      <c r="C277" s="1" t="s">
        <v>1211</v>
      </c>
      <c r="E277" s="5">
        <v>458.33</v>
      </c>
      <c r="G277" s="5">
        <v>573.66</v>
      </c>
      <c r="I277" s="9">
        <f t="shared" si="80"/>
        <v>-115.32999999999998</v>
      </c>
      <c r="K277" s="21">
        <f t="shared" si="81"/>
        <v>-0.20104242931353064</v>
      </c>
      <c r="M277" s="9">
        <v>1124.99</v>
      </c>
      <c r="O277" s="9">
        <v>1720.98</v>
      </c>
      <c r="Q277" s="9">
        <f t="shared" si="82"/>
        <v>-595.99</v>
      </c>
      <c r="S277" s="21">
        <f t="shared" si="83"/>
        <v>-0.34630849864612023</v>
      </c>
      <c r="U277" s="9">
        <v>2124.99</v>
      </c>
      <c r="W277" s="9">
        <v>3441.98</v>
      </c>
      <c r="Y277" s="9">
        <f t="shared" si="84"/>
        <v>-1316.9900000000002</v>
      </c>
      <c r="AA277" s="21">
        <f t="shared" si="85"/>
        <v>-0.3826256979994074</v>
      </c>
      <c r="AC277" s="9">
        <v>5566.95</v>
      </c>
      <c r="AE277" s="9">
        <v>12939.98</v>
      </c>
      <c r="AG277" s="9">
        <f t="shared" si="86"/>
        <v>-7373.03</v>
      </c>
      <c r="AI277" s="21">
        <f t="shared" si="87"/>
        <v>-0.569786815744692</v>
      </c>
    </row>
    <row r="278" spans="1:35" ht="12.75" outlineLevel="1">
      <c r="A278" s="1" t="s">
        <v>716</v>
      </c>
      <c r="B278" s="16" t="s">
        <v>717</v>
      </c>
      <c r="C278" s="1" t="s">
        <v>1212</v>
      </c>
      <c r="E278" s="5">
        <v>-32762.125</v>
      </c>
      <c r="G278" s="5">
        <v>-46349.32</v>
      </c>
      <c r="I278" s="9">
        <f t="shared" si="80"/>
        <v>13587.195</v>
      </c>
      <c r="K278" s="21">
        <f t="shared" si="81"/>
        <v>0.29314766645983154</v>
      </c>
      <c r="M278" s="9">
        <v>-101041.036</v>
      </c>
      <c r="O278" s="9">
        <v>-160832.943</v>
      </c>
      <c r="Q278" s="9">
        <f t="shared" si="82"/>
        <v>59791.90700000001</v>
      </c>
      <c r="S278" s="21">
        <f t="shared" si="83"/>
        <v>0.3717640545817781</v>
      </c>
      <c r="U278" s="9">
        <v>-182639.974</v>
      </c>
      <c r="W278" s="9">
        <v>-338342.664</v>
      </c>
      <c r="Y278" s="9">
        <f t="shared" si="84"/>
        <v>155702.69</v>
      </c>
      <c r="AA278" s="21">
        <f t="shared" si="85"/>
        <v>0.4601923037409199</v>
      </c>
      <c r="AC278" s="9">
        <v>-484546.29</v>
      </c>
      <c r="AE278" s="9">
        <v>-684029.798</v>
      </c>
      <c r="AG278" s="9">
        <f t="shared" si="86"/>
        <v>199483.50799999997</v>
      </c>
      <c r="AI278" s="21">
        <f t="shared" si="87"/>
        <v>0.29162985089722654</v>
      </c>
    </row>
    <row r="279" spans="1:35" ht="12.75" outlineLevel="1">
      <c r="A279" s="1" t="s">
        <v>718</v>
      </c>
      <c r="B279" s="16" t="s">
        <v>719</v>
      </c>
      <c r="C279" s="1" t="s">
        <v>1213</v>
      </c>
      <c r="E279" s="5">
        <v>-124964.774</v>
      </c>
      <c r="G279" s="5">
        <v>-121874.464</v>
      </c>
      <c r="I279" s="9">
        <f t="shared" si="80"/>
        <v>-3090.3099999999977</v>
      </c>
      <c r="K279" s="21">
        <f t="shared" si="81"/>
        <v>-0.02535650126018193</v>
      </c>
      <c r="M279" s="9">
        <v>-392993.782</v>
      </c>
      <c r="O279" s="9">
        <v>-414514.012</v>
      </c>
      <c r="Q279" s="9">
        <f t="shared" si="82"/>
        <v>21520.22999999998</v>
      </c>
      <c r="S279" s="21">
        <f t="shared" si="83"/>
        <v>0.0519167733224902</v>
      </c>
      <c r="U279" s="9">
        <v>-846880.237</v>
      </c>
      <c r="W279" s="9">
        <v>-830574.32</v>
      </c>
      <c r="Y279" s="9">
        <f t="shared" si="84"/>
        <v>-16305.917000000016</v>
      </c>
      <c r="AA279" s="21">
        <f t="shared" si="85"/>
        <v>-0.019632098666378245</v>
      </c>
      <c r="AC279" s="9">
        <v>-1629687.7820000001</v>
      </c>
      <c r="AE279" s="9">
        <v>-1704925.1260000002</v>
      </c>
      <c r="AG279" s="9">
        <f t="shared" si="86"/>
        <v>75237.34400000004</v>
      </c>
      <c r="AI279" s="21">
        <f t="shared" si="87"/>
        <v>0.044129412402125645</v>
      </c>
    </row>
    <row r="280" spans="1:35" ht="12.75" outlineLevel="1">
      <c r="A280" s="1" t="s">
        <v>720</v>
      </c>
      <c r="B280" s="16" t="s">
        <v>721</v>
      </c>
      <c r="C280" s="1" t="s">
        <v>1214</v>
      </c>
      <c r="E280" s="5">
        <v>-39205.446</v>
      </c>
      <c r="G280" s="5">
        <v>-36981.518000000004</v>
      </c>
      <c r="I280" s="9">
        <f t="shared" si="80"/>
        <v>-2223.928</v>
      </c>
      <c r="K280" s="21">
        <f t="shared" si="81"/>
        <v>-0.06013620100721662</v>
      </c>
      <c r="M280" s="9">
        <v>-125096.118</v>
      </c>
      <c r="O280" s="9">
        <v>-135504.374</v>
      </c>
      <c r="Q280" s="9">
        <f t="shared" si="82"/>
        <v>10408.256000000008</v>
      </c>
      <c r="S280" s="21">
        <f t="shared" si="83"/>
        <v>0.07681121791684753</v>
      </c>
      <c r="U280" s="9">
        <v>-286647.991</v>
      </c>
      <c r="W280" s="9">
        <v>-269770.86</v>
      </c>
      <c r="Y280" s="9">
        <f t="shared" si="84"/>
        <v>-16877.130999999994</v>
      </c>
      <c r="AA280" s="21">
        <f t="shared" si="85"/>
        <v>-0.0625609860160582</v>
      </c>
      <c r="AC280" s="9">
        <v>-547475.8049999999</v>
      </c>
      <c r="AE280" s="9">
        <v>-572489.941</v>
      </c>
      <c r="AG280" s="9">
        <f t="shared" si="86"/>
        <v>25014.136000000057</v>
      </c>
      <c r="AI280" s="21">
        <f t="shared" si="87"/>
        <v>0.04369358168338552</v>
      </c>
    </row>
    <row r="281" spans="1:35" ht="12.75" outlineLevel="1">
      <c r="A281" s="1" t="s">
        <v>722</v>
      </c>
      <c r="B281" s="16" t="s">
        <v>723</v>
      </c>
      <c r="C281" s="1" t="s">
        <v>1215</v>
      </c>
      <c r="E281" s="5">
        <v>-53535.341</v>
      </c>
      <c r="G281" s="5">
        <v>-66558.326</v>
      </c>
      <c r="I281" s="9">
        <f t="shared" si="80"/>
        <v>13022.985</v>
      </c>
      <c r="K281" s="21">
        <f t="shared" si="81"/>
        <v>0.1956627484891973</v>
      </c>
      <c r="M281" s="9">
        <v>-168769.482</v>
      </c>
      <c r="O281" s="9">
        <v>-225620.519</v>
      </c>
      <c r="Q281" s="9">
        <f t="shared" si="82"/>
        <v>56851.03700000001</v>
      </c>
      <c r="S281" s="21">
        <f t="shared" si="83"/>
        <v>0.2519763594728723</v>
      </c>
      <c r="U281" s="9">
        <v>-352883.57</v>
      </c>
      <c r="W281" s="9">
        <v>-443011.54</v>
      </c>
      <c r="Y281" s="9">
        <f t="shared" si="84"/>
        <v>90127.96999999997</v>
      </c>
      <c r="AA281" s="21">
        <f t="shared" si="85"/>
        <v>0.20344384256897682</v>
      </c>
      <c r="AC281" s="9">
        <v>-777290.174</v>
      </c>
      <c r="AE281" s="9">
        <v>-960319.45</v>
      </c>
      <c r="AG281" s="9">
        <f t="shared" si="86"/>
        <v>183029.27599999995</v>
      </c>
      <c r="AI281" s="21">
        <f t="shared" si="87"/>
        <v>0.19059207433526412</v>
      </c>
    </row>
    <row r="282" spans="1:35" ht="12.75" outlineLevel="1">
      <c r="A282" s="1" t="s">
        <v>724</v>
      </c>
      <c r="B282" s="16" t="s">
        <v>725</v>
      </c>
      <c r="C282" s="1" t="s">
        <v>1216</v>
      </c>
      <c r="E282" s="5">
        <v>-58717.316</v>
      </c>
      <c r="G282" s="5">
        <v>-85962.757</v>
      </c>
      <c r="I282" s="9">
        <f t="shared" si="80"/>
        <v>27245.441</v>
      </c>
      <c r="K282" s="21">
        <f t="shared" si="81"/>
        <v>0.31694470897437593</v>
      </c>
      <c r="M282" s="9">
        <v>-182660.041</v>
      </c>
      <c r="O282" s="9">
        <v>-252457.157</v>
      </c>
      <c r="Q282" s="9">
        <f t="shared" si="82"/>
        <v>69797.11600000001</v>
      </c>
      <c r="S282" s="21">
        <f t="shared" si="83"/>
        <v>0.27647113208994906</v>
      </c>
      <c r="U282" s="9">
        <v>-446362.704</v>
      </c>
      <c r="W282" s="9">
        <v>-531627.769</v>
      </c>
      <c r="Y282" s="9">
        <f t="shared" si="84"/>
        <v>85265.06499999994</v>
      </c>
      <c r="AA282" s="21">
        <f t="shared" si="85"/>
        <v>0.1603848970500259</v>
      </c>
      <c r="AC282" s="9">
        <v>-962255.017</v>
      </c>
      <c r="AE282" s="9">
        <v>-972371.4709999999</v>
      </c>
      <c r="AG282" s="9">
        <f t="shared" si="86"/>
        <v>10116.45399999991</v>
      </c>
      <c r="AI282" s="21">
        <f t="shared" si="87"/>
        <v>0.010403898408903352</v>
      </c>
    </row>
    <row r="283" spans="1:35" ht="12.75" outlineLevel="1">
      <c r="A283" s="1" t="s">
        <v>726</v>
      </c>
      <c r="B283" s="16" t="s">
        <v>727</v>
      </c>
      <c r="C283" s="1" t="s">
        <v>1217</v>
      </c>
      <c r="E283" s="5">
        <v>-79049</v>
      </c>
      <c r="G283" s="5">
        <v>-78672.44</v>
      </c>
      <c r="I283" s="9">
        <f t="shared" si="80"/>
        <v>-376.5599999999977</v>
      </c>
      <c r="K283" s="21">
        <f t="shared" si="81"/>
        <v>-0.004786428385848941</v>
      </c>
      <c r="M283" s="9">
        <v>-236549</v>
      </c>
      <c r="O283" s="9">
        <v>-236017.32</v>
      </c>
      <c r="Q283" s="9">
        <f t="shared" si="82"/>
        <v>-531.679999999993</v>
      </c>
      <c r="S283" s="21">
        <f t="shared" si="83"/>
        <v>-0.0022527160294845863</v>
      </c>
      <c r="U283" s="9">
        <v>-472799</v>
      </c>
      <c r="W283" s="9">
        <v>-472034.62</v>
      </c>
      <c r="Y283" s="9">
        <f t="shared" si="84"/>
        <v>-764.3800000000047</v>
      </c>
      <c r="AA283" s="21">
        <f t="shared" si="85"/>
        <v>-0.0016193303787760411</v>
      </c>
      <c r="AC283" s="9">
        <v>-944833.64</v>
      </c>
      <c r="AE283" s="9">
        <v>-1013024.62</v>
      </c>
      <c r="AG283" s="9">
        <f t="shared" si="86"/>
        <v>68190.97999999998</v>
      </c>
      <c r="AI283" s="21">
        <f t="shared" si="87"/>
        <v>0.0673142376342245</v>
      </c>
    </row>
    <row r="284" spans="1:35" ht="12.75" outlineLevel="1">
      <c r="A284" s="1" t="s">
        <v>728</v>
      </c>
      <c r="B284" s="16" t="s">
        <v>729</v>
      </c>
      <c r="C284" s="1" t="s">
        <v>1218</v>
      </c>
      <c r="E284" s="5">
        <v>-21682.308</v>
      </c>
      <c r="G284" s="5">
        <v>-37829.143000000004</v>
      </c>
      <c r="I284" s="9">
        <f t="shared" si="80"/>
        <v>16146.835000000003</v>
      </c>
      <c r="K284" s="21">
        <f t="shared" si="81"/>
        <v>0.426835865671078</v>
      </c>
      <c r="M284" s="9">
        <v>-99462.099</v>
      </c>
      <c r="O284" s="9">
        <v>-102318.629</v>
      </c>
      <c r="Q284" s="9">
        <f t="shared" si="82"/>
        <v>2856.529999999999</v>
      </c>
      <c r="S284" s="21">
        <f t="shared" si="83"/>
        <v>0.027917985492162907</v>
      </c>
      <c r="U284" s="9">
        <v>73224.972</v>
      </c>
      <c r="W284" s="9">
        <v>-206633.359</v>
      </c>
      <c r="Y284" s="9">
        <f t="shared" si="84"/>
        <v>279858.331</v>
      </c>
      <c r="AA284" s="21">
        <f t="shared" si="85"/>
        <v>1.3543714933269801</v>
      </c>
      <c r="AC284" s="9">
        <v>16479.728999999992</v>
      </c>
      <c r="AE284" s="9">
        <v>-206633.359</v>
      </c>
      <c r="AG284" s="9">
        <f t="shared" si="86"/>
        <v>223113.088</v>
      </c>
      <c r="AI284" s="21">
        <f t="shared" si="87"/>
        <v>1.0797534777528346</v>
      </c>
    </row>
    <row r="285" spans="1:35" ht="12.75" outlineLevel="1">
      <c r="A285" s="1" t="s">
        <v>730</v>
      </c>
      <c r="B285" s="16" t="s">
        <v>731</v>
      </c>
      <c r="C285" s="1" t="s">
        <v>1219</v>
      </c>
      <c r="E285" s="5">
        <v>14915.62</v>
      </c>
      <c r="G285" s="5">
        <v>15069.93</v>
      </c>
      <c r="I285" s="9">
        <f aca="true" t="shared" si="88" ref="I285:I307">+E285-G285</f>
        <v>-154.3099999999995</v>
      </c>
      <c r="K285" s="21">
        <f aca="true" t="shared" si="89" ref="K285:K307">IF(G285&lt;0,IF(I285=0,0,IF(OR(G285=0,E285=0),"N.M.",IF(ABS(I285/G285)&gt;=10,"N.M.",I285/(-G285)))),IF(I285=0,0,IF(OR(G285=0,E285=0),"N.M.",IF(ABS(I285/G285)&gt;=10,"N.M.",I285/G285))))</f>
        <v>-0.010239596335218511</v>
      </c>
      <c r="M285" s="9">
        <v>41542.07</v>
      </c>
      <c r="O285" s="9">
        <v>39229.01</v>
      </c>
      <c r="Q285" s="9">
        <f aca="true" t="shared" si="90" ref="Q285:Q307">(+M285-O285)</f>
        <v>2313.0599999999977</v>
      </c>
      <c r="S285" s="21">
        <f aca="true" t="shared" si="91" ref="S285:S307">IF(O285&lt;0,IF(Q285=0,0,IF(OR(O285=0,M285=0),"N.M.",IF(ABS(Q285/O285)&gt;=10,"N.M.",Q285/(-O285)))),IF(Q285=0,0,IF(OR(O285=0,M285=0),"N.M.",IF(ABS(Q285/O285)&gt;=10,"N.M.",Q285/O285))))</f>
        <v>0.058962997026945047</v>
      </c>
      <c r="U285" s="9">
        <v>84926.58</v>
      </c>
      <c r="W285" s="9">
        <v>76965.22</v>
      </c>
      <c r="Y285" s="9">
        <f aca="true" t="shared" si="92" ref="Y285:Y307">(+U285-W285)</f>
        <v>7961.360000000001</v>
      </c>
      <c r="AA285" s="21">
        <f aca="true" t="shared" si="93" ref="AA285:AA307">IF(W285&lt;0,IF(Y285=0,0,IF(OR(W285=0,U285=0),"N.M.",IF(ABS(Y285/W285)&gt;=10,"N.M.",Y285/(-W285)))),IF(Y285=0,0,IF(OR(W285=0,U285=0),"N.M.",IF(ABS(Y285/W285)&gt;=10,"N.M.",Y285/W285))))</f>
        <v>0.10344100880891395</v>
      </c>
      <c r="AC285" s="9">
        <v>169000.51</v>
      </c>
      <c r="AE285" s="9">
        <v>149248.88</v>
      </c>
      <c r="AG285" s="9">
        <f aca="true" t="shared" si="94" ref="AG285:AG307">(+AC285-AE285)</f>
        <v>19751.630000000005</v>
      </c>
      <c r="AI285" s="21">
        <f aca="true" t="shared" si="95" ref="AI285:AI307">IF(AE285&lt;0,IF(AG285=0,0,IF(OR(AE285=0,AC285=0),"N.M.",IF(ABS(AG285/AE285)&gt;=10,"N.M.",AG285/(-AE285)))),IF(AG285=0,0,IF(OR(AE285=0,AC285=0),"N.M.",IF(ABS(AG285/AE285)&gt;=10,"N.M.",AG285/AE285))))</f>
        <v>0.13234022258659497</v>
      </c>
    </row>
    <row r="286" spans="1:35" ht="12.75" outlineLevel="1">
      <c r="A286" s="1" t="s">
        <v>732</v>
      </c>
      <c r="B286" s="16" t="s">
        <v>733</v>
      </c>
      <c r="C286" s="1" t="s">
        <v>1220</v>
      </c>
      <c r="E286" s="5">
        <v>0</v>
      </c>
      <c r="G286" s="5">
        <v>0</v>
      </c>
      <c r="I286" s="9">
        <f t="shared" si="88"/>
        <v>0</v>
      </c>
      <c r="K286" s="21">
        <f t="shared" si="89"/>
        <v>0</v>
      </c>
      <c r="M286" s="9">
        <v>0</v>
      </c>
      <c r="O286" s="9">
        <v>0</v>
      </c>
      <c r="Q286" s="9">
        <f t="shared" si="90"/>
        <v>0</v>
      </c>
      <c r="S286" s="21">
        <f t="shared" si="91"/>
        <v>0</v>
      </c>
      <c r="U286" s="9">
        <v>0</v>
      </c>
      <c r="W286" s="9">
        <v>0</v>
      </c>
      <c r="Y286" s="9">
        <f t="shared" si="92"/>
        <v>0</v>
      </c>
      <c r="AA286" s="21">
        <f t="shared" si="93"/>
        <v>0</v>
      </c>
      <c r="AC286" s="9">
        <v>0</v>
      </c>
      <c r="AE286" s="9">
        <v>8764</v>
      </c>
      <c r="AG286" s="9">
        <f t="shared" si="94"/>
        <v>-8764</v>
      </c>
      <c r="AI286" s="21" t="str">
        <f t="shared" si="95"/>
        <v>N.M.</v>
      </c>
    </row>
    <row r="287" spans="1:35" ht="12.75" outlineLevel="1">
      <c r="A287" s="1" t="s">
        <v>734</v>
      </c>
      <c r="B287" s="16" t="s">
        <v>735</v>
      </c>
      <c r="C287" s="1" t="s">
        <v>1221</v>
      </c>
      <c r="E287" s="5">
        <v>0</v>
      </c>
      <c r="G287" s="5">
        <v>0</v>
      </c>
      <c r="I287" s="9">
        <f t="shared" si="88"/>
        <v>0</v>
      </c>
      <c r="K287" s="21">
        <f t="shared" si="89"/>
        <v>0</v>
      </c>
      <c r="M287" s="9">
        <v>0</v>
      </c>
      <c r="O287" s="9">
        <v>33030.031</v>
      </c>
      <c r="Q287" s="9">
        <f t="shared" si="90"/>
        <v>-33030.031</v>
      </c>
      <c r="S287" s="21" t="str">
        <f t="shared" si="91"/>
        <v>N.M.</v>
      </c>
      <c r="U287" s="9">
        <v>0</v>
      </c>
      <c r="W287" s="9">
        <v>168479.371</v>
      </c>
      <c r="Y287" s="9">
        <f t="shared" si="92"/>
        <v>-168479.371</v>
      </c>
      <c r="AA287" s="21" t="str">
        <f t="shared" si="93"/>
        <v>N.M.</v>
      </c>
      <c r="AC287" s="9">
        <v>918</v>
      </c>
      <c r="AE287" s="9">
        <v>169489.825</v>
      </c>
      <c r="AG287" s="9">
        <f t="shared" si="94"/>
        <v>-168571.825</v>
      </c>
      <c r="AI287" s="21">
        <f t="shared" si="95"/>
        <v>-0.9945837456614284</v>
      </c>
    </row>
    <row r="288" spans="1:35" ht="12.75" outlineLevel="1">
      <c r="A288" s="1" t="s">
        <v>736</v>
      </c>
      <c r="B288" s="16" t="s">
        <v>737</v>
      </c>
      <c r="C288" s="1" t="s">
        <v>1222</v>
      </c>
      <c r="E288" s="5">
        <v>0</v>
      </c>
      <c r="G288" s="5">
        <v>0</v>
      </c>
      <c r="I288" s="9">
        <f t="shared" si="88"/>
        <v>0</v>
      </c>
      <c r="K288" s="21">
        <f t="shared" si="89"/>
        <v>0</v>
      </c>
      <c r="M288" s="9">
        <v>985.13</v>
      </c>
      <c r="O288" s="9">
        <v>0</v>
      </c>
      <c r="Q288" s="9">
        <f t="shared" si="90"/>
        <v>985.13</v>
      </c>
      <c r="S288" s="21" t="str">
        <f t="shared" si="91"/>
        <v>N.M.</v>
      </c>
      <c r="U288" s="9">
        <v>985.13</v>
      </c>
      <c r="W288" s="9">
        <v>0</v>
      </c>
      <c r="Y288" s="9">
        <f t="shared" si="92"/>
        <v>985.13</v>
      </c>
      <c r="AA288" s="21" t="str">
        <f t="shared" si="93"/>
        <v>N.M.</v>
      </c>
      <c r="AC288" s="9">
        <v>985.13</v>
      </c>
      <c r="AE288" s="9">
        <v>-0.741</v>
      </c>
      <c r="AG288" s="9">
        <f t="shared" si="94"/>
        <v>985.871</v>
      </c>
      <c r="AI288" s="21" t="str">
        <f t="shared" si="95"/>
        <v>N.M.</v>
      </c>
    </row>
    <row r="289" spans="1:35" ht="12.75" outlineLevel="1">
      <c r="A289" s="1" t="s">
        <v>738</v>
      </c>
      <c r="B289" s="16" t="s">
        <v>739</v>
      </c>
      <c r="C289" s="1" t="s">
        <v>1223</v>
      </c>
      <c r="E289" s="5">
        <v>81.4</v>
      </c>
      <c r="G289" s="5">
        <v>60</v>
      </c>
      <c r="I289" s="9">
        <f t="shared" si="88"/>
        <v>21.400000000000006</v>
      </c>
      <c r="K289" s="21">
        <f t="shared" si="89"/>
        <v>0.35666666666666674</v>
      </c>
      <c r="M289" s="9">
        <v>6080.85</v>
      </c>
      <c r="O289" s="9">
        <v>8434.54</v>
      </c>
      <c r="Q289" s="9">
        <f t="shared" si="90"/>
        <v>-2353.6900000000005</v>
      </c>
      <c r="S289" s="21">
        <f t="shared" si="91"/>
        <v>-0.2790537480407942</v>
      </c>
      <c r="U289" s="9">
        <v>11045.85</v>
      </c>
      <c r="W289" s="9">
        <v>9464.54</v>
      </c>
      <c r="Y289" s="9">
        <f t="shared" si="92"/>
        <v>1581.3099999999995</v>
      </c>
      <c r="AA289" s="21">
        <f t="shared" si="93"/>
        <v>0.1670773222998687</v>
      </c>
      <c r="AC289" s="9">
        <v>21484.54</v>
      </c>
      <c r="AE289" s="9">
        <v>186707.41</v>
      </c>
      <c r="AG289" s="9">
        <f t="shared" si="94"/>
        <v>-165222.87</v>
      </c>
      <c r="AI289" s="21">
        <f t="shared" si="95"/>
        <v>-0.8849293662206551</v>
      </c>
    </row>
    <row r="290" spans="1:35" ht="12.75" outlineLevel="1">
      <c r="A290" s="1" t="s">
        <v>740</v>
      </c>
      <c r="B290" s="16" t="s">
        <v>741</v>
      </c>
      <c r="C290" s="1" t="s">
        <v>1224</v>
      </c>
      <c r="E290" s="5">
        <v>0</v>
      </c>
      <c r="G290" s="5">
        <v>0</v>
      </c>
      <c r="I290" s="9">
        <f t="shared" si="88"/>
        <v>0</v>
      </c>
      <c r="K290" s="21">
        <f t="shared" si="89"/>
        <v>0</v>
      </c>
      <c r="M290" s="9">
        <v>0</v>
      </c>
      <c r="O290" s="9">
        <v>0</v>
      </c>
      <c r="Q290" s="9">
        <f t="shared" si="90"/>
        <v>0</v>
      </c>
      <c r="S290" s="21">
        <f t="shared" si="91"/>
        <v>0</v>
      </c>
      <c r="U290" s="9">
        <v>35</v>
      </c>
      <c r="W290" s="9">
        <v>0</v>
      </c>
      <c r="Y290" s="9">
        <f t="shared" si="92"/>
        <v>35</v>
      </c>
      <c r="AA290" s="21" t="str">
        <f t="shared" si="93"/>
        <v>N.M.</v>
      </c>
      <c r="AC290" s="9">
        <v>35</v>
      </c>
      <c r="AE290" s="9">
        <v>0</v>
      </c>
      <c r="AG290" s="9">
        <f t="shared" si="94"/>
        <v>35</v>
      </c>
      <c r="AI290" s="21" t="str">
        <f t="shared" si="95"/>
        <v>N.M.</v>
      </c>
    </row>
    <row r="291" spans="1:35" ht="12.75" outlineLevel="1">
      <c r="A291" s="1" t="s">
        <v>742</v>
      </c>
      <c r="B291" s="16" t="s">
        <v>743</v>
      </c>
      <c r="C291" s="1" t="s">
        <v>1225</v>
      </c>
      <c r="E291" s="5">
        <v>0</v>
      </c>
      <c r="G291" s="5">
        <v>0</v>
      </c>
      <c r="I291" s="9">
        <f t="shared" si="88"/>
        <v>0</v>
      </c>
      <c r="K291" s="21">
        <f t="shared" si="89"/>
        <v>0</v>
      </c>
      <c r="M291" s="9">
        <v>0</v>
      </c>
      <c r="O291" s="9">
        <v>0</v>
      </c>
      <c r="Q291" s="9">
        <f t="shared" si="90"/>
        <v>0</v>
      </c>
      <c r="S291" s="21">
        <f t="shared" si="91"/>
        <v>0</v>
      </c>
      <c r="U291" s="9">
        <v>0</v>
      </c>
      <c r="W291" s="9">
        <v>0</v>
      </c>
      <c r="Y291" s="9">
        <f t="shared" si="92"/>
        <v>0</v>
      </c>
      <c r="AA291" s="21">
        <f t="shared" si="93"/>
        <v>0</v>
      </c>
      <c r="AC291" s="9">
        <v>0</v>
      </c>
      <c r="AE291" s="9">
        <v>2.41</v>
      </c>
      <c r="AG291" s="9">
        <f t="shared" si="94"/>
        <v>-2.41</v>
      </c>
      <c r="AI291" s="21" t="str">
        <f t="shared" si="95"/>
        <v>N.M.</v>
      </c>
    </row>
    <row r="292" spans="1:35" ht="12.75" outlineLevel="1">
      <c r="A292" s="1" t="s">
        <v>744</v>
      </c>
      <c r="B292" s="16" t="s">
        <v>745</v>
      </c>
      <c r="C292" s="1" t="s">
        <v>1226</v>
      </c>
      <c r="E292" s="5">
        <v>0</v>
      </c>
      <c r="G292" s="5">
        <v>0</v>
      </c>
      <c r="I292" s="9">
        <f t="shared" si="88"/>
        <v>0</v>
      </c>
      <c r="K292" s="21">
        <f t="shared" si="89"/>
        <v>0</v>
      </c>
      <c r="M292" s="9">
        <v>2.3</v>
      </c>
      <c r="O292" s="9">
        <v>0</v>
      </c>
      <c r="Q292" s="9">
        <f t="shared" si="90"/>
        <v>2.3</v>
      </c>
      <c r="S292" s="21" t="str">
        <f t="shared" si="91"/>
        <v>N.M.</v>
      </c>
      <c r="U292" s="9">
        <v>7.62</v>
      </c>
      <c r="W292" s="9">
        <v>2.2</v>
      </c>
      <c r="Y292" s="9">
        <f t="shared" si="92"/>
        <v>5.42</v>
      </c>
      <c r="AA292" s="21">
        <f t="shared" si="93"/>
        <v>2.4636363636363634</v>
      </c>
      <c r="AC292" s="9">
        <v>7.62</v>
      </c>
      <c r="AE292" s="9">
        <v>1470.04</v>
      </c>
      <c r="AG292" s="9">
        <f t="shared" si="94"/>
        <v>-1462.42</v>
      </c>
      <c r="AI292" s="21">
        <f t="shared" si="95"/>
        <v>-0.9948164675791136</v>
      </c>
    </row>
    <row r="293" spans="1:35" ht="12.75" outlineLevel="1">
      <c r="A293" s="1" t="s">
        <v>746</v>
      </c>
      <c r="B293" s="16" t="s">
        <v>747</v>
      </c>
      <c r="C293" s="1" t="s">
        <v>1227</v>
      </c>
      <c r="E293" s="5">
        <v>0</v>
      </c>
      <c r="G293" s="5">
        <v>42.07</v>
      </c>
      <c r="I293" s="9">
        <f t="shared" si="88"/>
        <v>-42.07</v>
      </c>
      <c r="K293" s="21" t="str">
        <f t="shared" si="89"/>
        <v>N.M.</v>
      </c>
      <c r="M293" s="9">
        <v>91.4</v>
      </c>
      <c r="O293" s="9">
        <v>73.03</v>
      </c>
      <c r="Q293" s="9">
        <f t="shared" si="90"/>
        <v>18.370000000000005</v>
      </c>
      <c r="S293" s="21">
        <f t="shared" si="91"/>
        <v>0.25154046282349724</v>
      </c>
      <c r="U293" s="9">
        <v>115.37</v>
      </c>
      <c r="W293" s="9">
        <v>81.95</v>
      </c>
      <c r="Y293" s="9">
        <f t="shared" si="92"/>
        <v>33.42</v>
      </c>
      <c r="AA293" s="21">
        <f t="shared" si="93"/>
        <v>0.4078096400244051</v>
      </c>
      <c r="AC293" s="9">
        <v>645.01</v>
      </c>
      <c r="AE293" s="9">
        <v>157.15</v>
      </c>
      <c r="AG293" s="9">
        <f t="shared" si="94"/>
        <v>487.86</v>
      </c>
      <c r="AI293" s="21">
        <f t="shared" si="95"/>
        <v>3.1044225262488068</v>
      </c>
    </row>
    <row r="294" spans="1:35" ht="12.75" outlineLevel="1">
      <c r="A294" s="1" t="s">
        <v>748</v>
      </c>
      <c r="B294" s="16" t="s">
        <v>749</v>
      </c>
      <c r="C294" s="1" t="s">
        <v>1228</v>
      </c>
      <c r="E294" s="5">
        <v>-0.65</v>
      </c>
      <c r="G294" s="5">
        <v>0</v>
      </c>
      <c r="I294" s="9">
        <f t="shared" si="88"/>
        <v>-0.65</v>
      </c>
      <c r="K294" s="21" t="str">
        <f t="shared" si="89"/>
        <v>N.M.</v>
      </c>
      <c r="M294" s="9">
        <v>86.25</v>
      </c>
      <c r="O294" s="9">
        <v>427.58</v>
      </c>
      <c r="Q294" s="9">
        <f t="shared" si="90"/>
        <v>-341.33</v>
      </c>
      <c r="S294" s="21">
        <f t="shared" si="91"/>
        <v>-0.798283362177838</v>
      </c>
      <c r="U294" s="9">
        <v>792.6260000000001</v>
      </c>
      <c r="W294" s="9">
        <v>571.85</v>
      </c>
      <c r="Y294" s="9">
        <f t="shared" si="92"/>
        <v>220.77600000000007</v>
      </c>
      <c r="AA294" s="21">
        <f t="shared" si="93"/>
        <v>0.38607327096266514</v>
      </c>
      <c r="AC294" s="9">
        <v>565.4760000000001</v>
      </c>
      <c r="AE294" s="9">
        <v>560.91</v>
      </c>
      <c r="AG294" s="9">
        <f t="shared" si="94"/>
        <v>4.566000000000145</v>
      </c>
      <c r="AI294" s="21">
        <f t="shared" si="95"/>
        <v>0.008140343370594471</v>
      </c>
    </row>
    <row r="295" spans="1:35" ht="12.75" outlineLevel="1">
      <c r="A295" s="1" t="s">
        <v>750</v>
      </c>
      <c r="B295" s="16" t="s">
        <v>751</v>
      </c>
      <c r="C295" s="1" t="s">
        <v>1229</v>
      </c>
      <c r="E295" s="5">
        <v>97.46</v>
      </c>
      <c r="G295" s="5">
        <v>106.88</v>
      </c>
      <c r="I295" s="9">
        <f t="shared" si="88"/>
        <v>-9.420000000000002</v>
      </c>
      <c r="K295" s="21">
        <f t="shared" si="89"/>
        <v>-0.0881362275449102</v>
      </c>
      <c r="M295" s="9">
        <v>267.84700000000004</v>
      </c>
      <c r="O295" s="9">
        <v>284.732</v>
      </c>
      <c r="Q295" s="9">
        <f t="shared" si="90"/>
        <v>-16.88499999999999</v>
      </c>
      <c r="S295" s="21">
        <f t="shared" si="91"/>
        <v>-0.05930137813803854</v>
      </c>
      <c r="U295" s="9">
        <v>434.529</v>
      </c>
      <c r="W295" s="9">
        <v>633.3570000000001</v>
      </c>
      <c r="Y295" s="9">
        <f t="shared" si="92"/>
        <v>-198.8280000000001</v>
      </c>
      <c r="AA295" s="21">
        <f t="shared" si="93"/>
        <v>-0.31392721640401866</v>
      </c>
      <c r="AC295" s="9">
        <v>1091.2939999999999</v>
      </c>
      <c r="AE295" s="9">
        <v>1186.7290000000003</v>
      </c>
      <c r="AG295" s="9">
        <f t="shared" si="94"/>
        <v>-95.4350000000004</v>
      </c>
      <c r="AI295" s="21">
        <f t="shared" si="95"/>
        <v>-0.08041852857729134</v>
      </c>
    </row>
    <row r="296" spans="1:35" ht="12.75" outlineLevel="1">
      <c r="A296" s="1" t="s">
        <v>752</v>
      </c>
      <c r="B296" s="16" t="s">
        <v>753</v>
      </c>
      <c r="C296" s="1" t="s">
        <v>1230</v>
      </c>
      <c r="E296" s="5">
        <v>0</v>
      </c>
      <c r="G296" s="5">
        <v>0.11</v>
      </c>
      <c r="I296" s="9">
        <f t="shared" si="88"/>
        <v>-0.11</v>
      </c>
      <c r="K296" s="21" t="str">
        <f t="shared" si="89"/>
        <v>N.M.</v>
      </c>
      <c r="M296" s="9">
        <v>0.82</v>
      </c>
      <c r="O296" s="9">
        <v>2.71</v>
      </c>
      <c r="Q296" s="9">
        <f t="shared" si="90"/>
        <v>-1.8900000000000001</v>
      </c>
      <c r="S296" s="21">
        <f t="shared" si="91"/>
        <v>-0.6974169741697418</v>
      </c>
      <c r="U296" s="9">
        <v>0.82</v>
      </c>
      <c r="W296" s="9">
        <v>42.67</v>
      </c>
      <c r="Y296" s="9">
        <f t="shared" si="92"/>
        <v>-41.85</v>
      </c>
      <c r="AA296" s="21">
        <f t="shared" si="93"/>
        <v>-0.980782751347551</v>
      </c>
      <c r="AC296" s="9">
        <v>0.82</v>
      </c>
      <c r="AE296" s="9">
        <v>42.67</v>
      </c>
      <c r="AG296" s="9">
        <f t="shared" si="94"/>
        <v>-41.85</v>
      </c>
      <c r="AI296" s="21">
        <f t="shared" si="95"/>
        <v>-0.980782751347551</v>
      </c>
    </row>
    <row r="297" spans="1:35" ht="12.75" outlineLevel="1">
      <c r="A297" s="1" t="s">
        <v>754</v>
      </c>
      <c r="B297" s="16" t="s">
        <v>755</v>
      </c>
      <c r="C297" s="1" t="s">
        <v>1231</v>
      </c>
      <c r="E297" s="5">
        <v>0</v>
      </c>
      <c r="G297" s="5">
        <v>0</v>
      </c>
      <c r="I297" s="9">
        <f t="shared" si="88"/>
        <v>0</v>
      </c>
      <c r="K297" s="21">
        <f t="shared" si="89"/>
        <v>0</v>
      </c>
      <c r="M297" s="9">
        <v>4843.637000000001</v>
      </c>
      <c r="O297" s="9">
        <v>0</v>
      </c>
      <c r="Q297" s="9">
        <f t="shared" si="90"/>
        <v>4843.637000000001</v>
      </c>
      <c r="S297" s="21" t="str">
        <f t="shared" si="91"/>
        <v>N.M.</v>
      </c>
      <c r="U297" s="9">
        <v>23260.152000000002</v>
      </c>
      <c r="W297" s="9">
        <v>0</v>
      </c>
      <c r="Y297" s="9">
        <f t="shared" si="92"/>
        <v>23260.152000000002</v>
      </c>
      <c r="AA297" s="21" t="str">
        <f t="shared" si="93"/>
        <v>N.M.</v>
      </c>
      <c r="AC297" s="9">
        <v>51177.72900000001</v>
      </c>
      <c r="AE297" s="9">
        <v>0</v>
      </c>
      <c r="AG297" s="9">
        <f t="shared" si="94"/>
        <v>51177.72900000001</v>
      </c>
      <c r="AI297" s="21" t="str">
        <f t="shared" si="95"/>
        <v>N.M.</v>
      </c>
    </row>
    <row r="298" spans="1:35" ht="12.75" outlineLevel="1">
      <c r="A298" s="1" t="s">
        <v>756</v>
      </c>
      <c r="B298" s="16" t="s">
        <v>757</v>
      </c>
      <c r="C298" s="1" t="s">
        <v>1232</v>
      </c>
      <c r="E298" s="5">
        <v>18.55</v>
      </c>
      <c r="G298" s="5">
        <v>23.74</v>
      </c>
      <c r="I298" s="9">
        <f t="shared" si="88"/>
        <v>-5.189999999999998</v>
      </c>
      <c r="K298" s="21">
        <f t="shared" si="89"/>
        <v>-0.2186183656276326</v>
      </c>
      <c r="M298" s="9">
        <v>55.65</v>
      </c>
      <c r="O298" s="9">
        <v>61.16</v>
      </c>
      <c r="Q298" s="9">
        <f t="shared" si="90"/>
        <v>-5.509999999999998</v>
      </c>
      <c r="S298" s="21">
        <f t="shared" si="91"/>
        <v>-0.09009156311314583</v>
      </c>
      <c r="U298" s="9">
        <v>113.93</v>
      </c>
      <c r="W298" s="9">
        <v>273.83</v>
      </c>
      <c r="Y298" s="9">
        <f t="shared" si="92"/>
        <v>-159.89999999999998</v>
      </c>
      <c r="AA298" s="21">
        <f t="shared" si="93"/>
        <v>-0.5839389402183837</v>
      </c>
      <c r="AC298" s="9">
        <v>224.55</v>
      </c>
      <c r="AE298" s="9">
        <v>427.69</v>
      </c>
      <c r="AG298" s="9">
        <f t="shared" si="94"/>
        <v>-203.14</v>
      </c>
      <c r="AI298" s="21">
        <f t="shared" si="95"/>
        <v>-0.47497018868806845</v>
      </c>
    </row>
    <row r="299" spans="1:35" ht="12.75" outlineLevel="1">
      <c r="A299" s="1" t="s">
        <v>758</v>
      </c>
      <c r="B299" s="16" t="s">
        <v>759</v>
      </c>
      <c r="C299" s="1" t="s">
        <v>1233</v>
      </c>
      <c r="E299" s="5">
        <v>8148.849</v>
      </c>
      <c r="G299" s="5">
        <v>9009.257</v>
      </c>
      <c r="I299" s="9">
        <f t="shared" si="88"/>
        <v>-860.4079999999994</v>
      </c>
      <c r="K299" s="21">
        <f t="shared" si="89"/>
        <v>-0.09550265909830294</v>
      </c>
      <c r="M299" s="9">
        <v>16093.012</v>
      </c>
      <c r="O299" s="9">
        <v>15623.729000000001</v>
      </c>
      <c r="Q299" s="9">
        <f t="shared" si="90"/>
        <v>469.28299999999945</v>
      </c>
      <c r="S299" s="21">
        <f t="shared" si="91"/>
        <v>0.03003655529355376</v>
      </c>
      <c r="U299" s="9">
        <v>32462.774</v>
      </c>
      <c r="W299" s="9">
        <v>29132.395</v>
      </c>
      <c r="Y299" s="9">
        <f t="shared" si="92"/>
        <v>3330.379000000001</v>
      </c>
      <c r="AA299" s="21">
        <f t="shared" si="93"/>
        <v>0.11431875065541301</v>
      </c>
      <c r="AC299" s="9">
        <v>62476.396</v>
      </c>
      <c r="AE299" s="9">
        <v>53444.767</v>
      </c>
      <c r="AG299" s="9">
        <f t="shared" si="94"/>
        <v>9031.629</v>
      </c>
      <c r="AI299" s="21">
        <f t="shared" si="95"/>
        <v>0.16898995929760532</v>
      </c>
    </row>
    <row r="300" spans="1:35" ht="12.75" outlineLevel="1">
      <c r="A300" s="1" t="s">
        <v>760</v>
      </c>
      <c r="B300" s="16" t="s">
        <v>761</v>
      </c>
      <c r="C300" s="1" t="s">
        <v>1234</v>
      </c>
      <c r="E300" s="5">
        <v>0</v>
      </c>
      <c r="G300" s="5">
        <v>0</v>
      </c>
      <c r="I300" s="9">
        <f t="shared" si="88"/>
        <v>0</v>
      </c>
      <c r="K300" s="21">
        <f t="shared" si="89"/>
        <v>0</v>
      </c>
      <c r="M300" s="9">
        <v>105.97200000000001</v>
      </c>
      <c r="O300" s="9">
        <v>0</v>
      </c>
      <c r="Q300" s="9">
        <f t="shared" si="90"/>
        <v>105.97200000000001</v>
      </c>
      <c r="S300" s="21" t="str">
        <f t="shared" si="91"/>
        <v>N.M.</v>
      </c>
      <c r="U300" s="9">
        <v>105.97200000000001</v>
      </c>
      <c r="W300" s="9">
        <v>0</v>
      </c>
      <c r="Y300" s="9">
        <f t="shared" si="92"/>
        <v>105.97200000000001</v>
      </c>
      <c r="AA300" s="21" t="str">
        <f t="shared" si="93"/>
        <v>N.M.</v>
      </c>
      <c r="AC300" s="9">
        <v>105.97200000000001</v>
      </c>
      <c r="AE300" s="9">
        <v>0</v>
      </c>
      <c r="AG300" s="9">
        <f t="shared" si="94"/>
        <v>105.97200000000001</v>
      </c>
      <c r="AI300" s="21" t="str">
        <f t="shared" si="95"/>
        <v>N.M.</v>
      </c>
    </row>
    <row r="301" spans="1:35" ht="12.75" outlineLevel="1">
      <c r="A301" s="1" t="s">
        <v>762</v>
      </c>
      <c r="B301" s="16" t="s">
        <v>763</v>
      </c>
      <c r="C301" s="1" t="s">
        <v>1235</v>
      </c>
      <c r="E301" s="5">
        <v>12224.44</v>
      </c>
      <c r="G301" s="5">
        <v>71811.912</v>
      </c>
      <c r="I301" s="9">
        <f t="shared" si="88"/>
        <v>-59587.471999999994</v>
      </c>
      <c r="K301" s="21">
        <f t="shared" si="89"/>
        <v>-0.8297714173102646</v>
      </c>
      <c r="M301" s="9">
        <v>-4549.826</v>
      </c>
      <c r="O301" s="9">
        <v>93293.529</v>
      </c>
      <c r="Q301" s="9">
        <f t="shared" si="90"/>
        <v>-97843.355</v>
      </c>
      <c r="S301" s="21">
        <f t="shared" si="91"/>
        <v>-1.0487689344456035</v>
      </c>
      <c r="U301" s="9">
        <v>91136.739</v>
      </c>
      <c r="W301" s="9">
        <v>234594.091</v>
      </c>
      <c r="Y301" s="9">
        <f t="shared" si="92"/>
        <v>-143457.35199999998</v>
      </c>
      <c r="AA301" s="21">
        <f t="shared" si="93"/>
        <v>-0.6115130666270703</v>
      </c>
      <c r="AC301" s="9">
        <v>106986.869</v>
      </c>
      <c r="AE301" s="9">
        <v>368552.56499999994</v>
      </c>
      <c r="AG301" s="9">
        <f t="shared" si="94"/>
        <v>-261565.69599999994</v>
      </c>
      <c r="AI301" s="21">
        <f t="shared" si="95"/>
        <v>-0.7097106921505213</v>
      </c>
    </row>
    <row r="302" spans="1:35" ht="12.75" outlineLevel="1">
      <c r="A302" s="1" t="s">
        <v>764</v>
      </c>
      <c r="B302" s="16" t="s">
        <v>765</v>
      </c>
      <c r="C302" s="1" t="s">
        <v>1236</v>
      </c>
      <c r="E302" s="5">
        <v>2167.434</v>
      </c>
      <c r="G302" s="5">
        <v>1400.89</v>
      </c>
      <c r="I302" s="9">
        <f t="shared" si="88"/>
        <v>766.5440000000001</v>
      </c>
      <c r="K302" s="21">
        <f t="shared" si="89"/>
        <v>0.5471835761551586</v>
      </c>
      <c r="M302" s="9">
        <v>3668.873</v>
      </c>
      <c r="O302" s="9">
        <v>2403.981</v>
      </c>
      <c r="Q302" s="9">
        <f t="shared" si="90"/>
        <v>1264.8919999999998</v>
      </c>
      <c r="S302" s="21">
        <f t="shared" si="91"/>
        <v>0.5261655562169584</v>
      </c>
      <c r="U302" s="9">
        <v>14079.929</v>
      </c>
      <c r="W302" s="9">
        <v>12073.01</v>
      </c>
      <c r="Y302" s="9">
        <f t="shared" si="92"/>
        <v>2006.9189999999999</v>
      </c>
      <c r="AA302" s="21">
        <f t="shared" si="93"/>
        <v>0.16623186761213649</v>
      </c>
      <c r="AC302" s="9">
        <v>39605.974</v>
      </c>
      <c r="AE302" s="9">
        <v>32849.214</v>
      </c>
      <c r="AG302" s="9">
        <f t="shared" si="94"/>
        <v>6756.760000000002</v>
      </c>
      <c r="AI302" s="21">
        <f t="shared" si="95"/>
        <v>0.20569015745703997</v>
      </c>
    </row>
    <row r="303" spans="1:35" ht="12.75" outlineLevel="1">
      <c r="A303" s="1" t="s">
        <v>766</v>
      </c>
      <c r="B303" s="16" t="s">
        <v>767</v>
      </c>
      <c r="C303" s="1" t="s">
        <v>1237</v>
      </c>
      <c r="E303" s="5">
        <v>0</v>
      </c>
      <c r="G303" s="5">
        <v>0</v>
      </c>
      <c r="I303" s="9">
        <f t="shared" si="88"/>
        <v>0</v>
      </c>
      <c r="K303" s="21">
        <f t="shared" si="89"/>
        <v>0</v>
      </c>
      <c r="M303" s="9">
        <v>53.5</v>
      </c>
      <c r="O303" s="9">
        <v>0</v>
      </c>
      <c r="Q303" s="9">
        <f t="shared" si="90"/>
        <v>53.5</v>
      </c>
      <c r="S303" s="21" t="str">
        <f t="shared" si="91"/>
        <v>N.M.</v>
      </c>
      <c r="U303" s="9">
        <v>69.19</v>
      </c>
      <c r="W303" s="9">
        <v>0</v>
      </c>
      <c r="Y303" s="9">
        <f t="shared" si="92"/>
        <v>69.19</v>
      </c>
      <c r="AA303" s="21" t="str">
        <f t="shared" si="93"/>
        <v>N.M.</v>
      </c>
      <c r="AC303" s="9">
        <v>6466.58</v>
      </c>
      <c r="AE303" s="9">
        <v>393.76</v>
      </c>
      <c r="AG303" s="9">
        <f t="shared" si="94"/>
        <v>6072.82</v>
      </c>
      <c r="AI303" s="21" t="str">
        <f t="shared" si="95"/>
        <v>N.M.</v>
      </c>
    </row>
    <row r="304" spans="1:35" ht="12.75" outlineLevel="1">
      <c r="A304" s="1" t="s">
        <v>768</v>
      </c>
      <c r="B304" s="16" t="s">
        <v>769</v>
      </c>
      <c r="C304" s="1" t="s">
        <v>1238</v>
      </c>
      <c r="E304" s="5">
        <v>30023.613</v>
      </c>
      <c r="G304" s="5">
        <v>73791.151</v>
      </c>
      <c r="I304" s="9">
        <f t="shared" si="88"/>
        <v>-43767.538</v>
      </c>
      <c r="K304" s="21">
        <f t="shared" si="89"/>
        <v>-0.593127189464764</v>
      </c>
      <c r="M304" s="9">
        <v>73641.82</v>
      </c>
      <c r="O304" s="9">
        <v>179367.613</v>
      </c>
      <c r="Q304" s="9">
        <f t="shared" si="90"/>
        <v>-105725.793</v>
      </c>
      <c r="S304" s="21">
        <f t="shared" si="91"/>
        <v>-0.5894363605095196</v>
      </c>
      <c r="U304" s="9">
        <v>160831.181</v>
      </c>
      <c r="W304" s="9">
        <v>403316.264</v>
      </c>
      <c r="Y304" s="9">
        <f t="shared" si="92"/>
        <v>-242485.083</v>
      </c>
      <c r="AA304" s="21">
        <f t="shared" si="93"/>
        <v>-0.6012281294959134</v>
      </c>
      <c r="AC304" s="9">
        <v>615491.149</v>
      </c>
      <c r="AE304" s="9">
        <v>967853.5430000001</v>
      </c>
      <c r="AG304" s="9">
        <f t="shared" si="94"/>
        <v>-352362.3940000001</v>
      </c>
      <c r="AI304" s="21">
        <f t="shared" si="95"/>
        <v>-0.364065820235366</v>
      </c>
    </row>
    <row r="305" spans="1:35" ht="12.75" outlineLevel="1">
      <c r="A305" s="1" t="s">
        <v>770</v>
      </c>
      <c r="B305" s="16" t="s">
        <v>771</v>
      </c>
      <c r="C305" s="1" t="s">
        <v>1239</v>
      </c>
      <c r="E305" s="5">
        <v>7928.02</v>
      </c>
      <c r="G305" s="5">
        <v>7853.02</v>
      </c>
      <c r="I305" s="9">
        <f t="shared" si="88"/>
        <v>75</v>
      </c>
      <c r="K305" s="21">
        <f t="shared" si="89"/>
        <v>0.0095504659353981</v>
      </c>
      <c r="M305" s="9">
        <v>23784.06</v>
      </c>
      <c r="O305" s="9">
        <v>23559.06</v>
      </c>
      <c r="Q305" s="9">
        <f t="shared" si="90"/>
        <v>225</v>
      </c>
      <c r="S305" s="21">
        <f t="shared" si="91"/>
        <v>0.0095504659353981</v>
      </c>
      <c r="U305" s="9">
        <v>47568.12</v>
      </c>
      <c r="W305" s="9">
        <v>47118.12</v>
      </c>
      <c r="Y305" s="9">
        <f t="shared" si="92"/>
        <v>450</v>
      </c>
      <c r="AA305" s="21">
        <f t="shared" si="93"/>
        <v>0.0095504659353981</v>
      </c>
      <c r="AC305" s="9">
        <v>94761.24</v>
      </c>
      <c r="AE305" s="9">
        <v>95222.24</v>
      </c>
      <c r="AG305" s="9">
        <f t="shared" si="94"/>
        <v>-461</v>
      </c>
      <c r="AI305" s="21">
        <f t="shared" si="95"/>
        <v>-0.004841305980619653</v>
      </c>
    </row>
    <row r="306" spans="1:35" ht="12.75" outlineLevel="1">
      <c r="A306" s="1" t="s">
        <v>772</v>
      </c>
      <c r="B306" s="16" t="s">
        <v>773</v>
      </c>
      <c r="C306" s="1" t="s">
        <v>1240</v>
      </c>
      <c r="E306" s="5">
        <v>23523.54</v>
      </c>
      <c r="G306" s="5">
        <v>21375.934</v>
      </c>
      <c r="I306" s="9">
        <f t="shared" si="88"/>
        <v>2147.6059999999998</v>
      </c>
      <c r="K306" s="21">
        <f t="shared" si="89"/>
        <v>0.10046840526360157</v>
      </c>
      <c r="M306" s="9">
        <v>70266.75</v>
      </c>
      <c r="O306" s="9">
        <v>61513.959</v>
      </c>
      <c r="Q306" s="9">
        <f t="shared" si="90"/>
        <v>8752.790999999997</v>
      </c>
      <c r="S306" s="21">
        <f t="shared" si="91"/>
        <v>0.14228950863006554</v>
      </c>
      <c r="U306" s="9">
        <v>140695.509</v>
      </c>
      <c r="W306" s="9">
        <v>115664.098</v>
      </c>
      <c r="Y306" s="9">
        <f t="shared" si="92"/>
        <v>25031.410999999993</v>
      </c>
      <c r="AA306" s="21">
        <f t="shared" si="93"/>
        <v>0.2164146993996356</v>
      </c>
      <c r="AC306" s="9">
        <v>281487.083</v>
      </c>
      <c r="AE306" s="9">
        <v>246906.244</v>
      </c>
      <c r="AG306" s="9">
        <f t="shared" si="94"/>
        <v>34580.83899999998</v>
      </c>
      <c r="AI306" s="21">
        <f t="shared" si="95"/>
        <v>0.140056559282478</v>
      </c>
    </row>
    <row r="307" spans="1:35" ht="12.75" outlineLevel="1">
      <c r="A307" s="1" t="s">
        <v>774</v>
      </c>
      <c r="B307" s="16" t="s">
        <v>775</v>
      </c>
      <c r="C307" s="1" t="s">
        <v>1241</v>
      </c>
      <c r="E307" s="5">
        <v>23943.65</v>
      </c>
      <c r="G307" s="5">
        <v>54461.33</v>
      </c>
      <c r="I307" s="9">
        <f t="shared" si="88"/>
        <v>-30517.68</v>
      </c>
      <c r="K307" s="21">
        <f t="shared" si="89"/>
        <v>-0.5603550262176851</v>
      </c>
      <c r="M307" s="9">
        <v>71830.95</v>
      </c>
      <c r="O307" s="9">
        <v>149978.51</v>
      </c>
      <c r="Q307" s="9">
        <f t="shared" si="90"/>
        <v>-78147.56000000001</v>
      </c>
      <c r="S307" s="21">
        <f t="shared" si="91"/>
        <v>-0.5210583836310949</v>
      </c>
      <c r="U307" s="9">
        <v>143661.9</v>
      </c>
      <c r="W307" s="9">
        <v>326774.65</v>
      </c>
      <c r="Y307" s="9">
        <f t="shared" si="92"/>
        <v>-183112.75000000003</v>
      </c>
      <c r="AA307" s="21">
        <f t="shared" si="93"/>
        <v>-0.5603640000838499</v>
      </c>
      <c r="AC307" s="9">
        <v>470429.88</v>
      </c>
      <c r="AE307" s="9">
        <v>589110.37</v>
      </c>
      <c r="AG307" s="9">
        <f t="shared" si="94"/>
        <v>-118680.48999999999</v>
      </c>
      <c r="AI307" s="21">
        <f t="shared" si="95"/>
        <v>-0.20145713951699745</v>
      </c>
    </row>
    <row r="308" spans="1:68" s="90" customFormat="1" ht="12.75">
      <c r="A308" s="90" t="s">
        <v>33</v>
      </c>
      <c r="B308" s="91"/>
      <c r="C308" s="77" t="s">
        <v>1242</v>
      </c>
      <c r="D308" s="105"/>
      <c r="E308" s="105">
        <v>5257049.988000001</v>
      </c>
      <c r="F308" s="105"/>
      <c r="G308" s="105">
        <v>5140030.520999997</v>
      </c>
      <c r="H308" s="105"/>
      <c r="I308" s="9">
        <f>+E308-G308</f>
        <v>117019.4670000039</v>
      </c>
      <c r="J308" s="37" t="str">
        <f>IF((+E308-G308)=(I308),"  ",$AO$501)</f>
        <v>  </v>
      </c>
      <c r="K308" s="38">
        <f>IF(G308&lt;0,IF(I308=0,0,IF(OR(G308=0,E308=0),"N.M.",IF(ABS(I308/G308)&gt;=10,"N.M.",I308/(-G308)))),IF(I308=0,0,IF(OR(G308=0,E308=0),"N.M.",IF(ABS(I308/G308)&gt;=10,"N.M.",I308/G308))))</f>
        <v>0.0227662980836226</v>
      </c>
      <c r="L308" s="39"/>
      <c r="M308" s="5">
        <v>15473394.169000003</v>
      </c>
      <c r="N308" s="9"/>
      <c r="O308" s="5">
        <v>14685671.798</v>
      </c>
      <c r="P308" s="9"/>
      <c r="Q308" s="9">
        <f>(+M308-O308)</f>
        <v>787722.3710000031</v>
      </c>
      <c r="R308" s="37" t="str">
        <f>IF((+M308-O308)=(Q308),"  ",$AO$501)</f>
        <v>  </v>
      </c>
      <c r="S308" s="38">
        <f>IF(O308&lt;0,IF(Q308=0,0,IF(OR(O308=0,M308=0),"N.M.",IF(ABS(Q308/O308)&gt;=10,"N.M.",Q308/(-O308)))),IF(Q308=0,0,IF(OR(O308=0,M308=0),"N.M.",IF(ABS(Q308/O308)&gt;=10,"N.M.",Q308/O308))))</f>
        <v>0.05363883803444938</v>
      </c>
      <c r="T308" s="39"/>
      <c r="U308" s="9">
        <v>31757162.797000006</v>
      </c>
      <c r="V308" s="9"/>
      <c r="W308" s="9">
        <v>29254800.24599999</v>
      </c>
      <c r="X308" s="9"/>
      <c r="Y308" s="9">
        <f>(+U308-W308)</f>
        <v>2502362.5510000177</v>
      </c>
      <c r="Z308" s="37" t="str">
        <f>IF((+U308-W308)=(Y308),"  ",$AO$501)</f>
        <v>  </v>
      </c>
      <c r="AA308" s="38">
        <f>IF(W308&lt;0,IF(Y308=0,0,IF(OR(W308=0,U308=0),"N.M.",IF(ABS(Y308/W308)&gt;=10,"N.M.",Y308/(-W308)))),IF(Y308=0,0,IF(OR(W308=0,U308=0),"N.M.",IF(ABS(Y308/W308)&gt;=10,"N.M.",Y308/W308))))</f>
        <v>0.08553681891374958</v>
      </c>
      <c r="AB308" s="39"/>
      <c r="AC308" s="9">
        <v>66573786.19699999</v>
      </c>
      <c r="AD308" s="9"/>
      <c r="AE308" s="9">
        <v>61419398.238000005</v>
      </c>
      <c r="AF308" s="9"/>
      <c r="AG308" s="9">
        <f>(+AC308-AE308)</f>
        <v>5154387.958999984</v>
      </c>
      <c r="AH308" s="37" t="str">
        <f>IF((+AC308-AE308)=(AG308),"  ",$AO$501)</f>
        <v>  </v>
      </c>
      <c r="AI308" s="38">
        <f>IF(AE308&lt;0,IF(AG308=0,0,IF(OR(AE308=0,AC308=0),"N.M.",IF(ABS(AG308/AE308)&gt;=10,"N.M.",AG308/(-AE308)))),IF(AG308=0,0,IF(OR(AE308=0,AC308=0),"N.M.",IF(ABS(AG308/AE308)&gt;=10,"N.M.",AG308/AE308))))</f>
        <v>0.08392117322652273</v>
      </c>
      <c r="AJ308" s="105"/>
      <c r="AK308" s="105"/>
      <c r="AL308" s="105"/>
      <c r="AM308" s="105"/>
      <c r="AN308" s="105"/>
      <c r="AO308" s="105"/>
      <c r="AP308" s="106"/>
      <c r="AQ308" s="107"/>
      <c r="AR308" s="108"/>
      <c r="AS308" s="105"/>
      <c r="AT308" s="105"/>
      <c r="AU308" s="105"/>
      <c r="AV308" s="105"/>
      <c r="AW308" s="105"/>
      <c r="AX308" s="106"/>
      <c r="AY308" s="107"/>
      <c r="AZ308" s="108"/>
      <c r="BA308" s="105"/>
      <c r="BB308" s="105"/>
      <c r="BC308" s="105"/>
      <c r="BD308" s="106"/>
      <c r="BE308" s="107"/>
      <c r="BF308" s="108"/>
      <c r="BG308" s="105"/>
      <c r="BH308" s="109"/>
      <c r="BI308" s="105"/>
      <c r="BJ308" s="109"/>
      <c r="BK308" s="105"/>
      <c r="BL308" s="109"/>
      <c r="BM308" s="105"/>
      <c r="BN308" s="97"/>
      <c r="BO308" s="97"/>
      <c r="BP308" s="97"/>
    </row>
    <row r="309" spans="1:35" ht="12.75" outlineLevel="1">
      <c r="A309" s="1" t="s">
        <v>776</v>
      </c>
      <c r="B309" s="16" t="s">
        <v>777</v>
      </c>
      <c r="C309" s="1" t="s">
        <v>1243</v>
      </c>
      <c r="E309" s="5">
        <v>36821.912000000004</v>
      </c>
      <c r="G309" s="5">
        <v>58847.117</v>
      </c>
      <c r="I309" s="9">
        <f aca="true" t="shared" si="96" ref="I309:I338">+E309-G309</f>
        <v>-22025.204999999994</v>
      </c>
      <c r="K309" s="21">
        <f aca="true" t="shared" si="97" ref="K309:K338">IF(G309&lt;0,IF(I309=0,0,IF(OR(G309=0,E309=0),"N.M.",IF(ABS(I309/G309)&gt;=10,"N.M.",I309/(-G309)))),IF(I309=0,0,IF(OR(G309=0,E309=0),"N.M.",IF(ABS(I309/G309)&gt;=10,"N.M.",I309/G309))))</f>
        <v>-0.374278403477268</v>
      </c>
      <c r="M309" s="9">
        <v>151911.893</v>
      </c>
      <c r="O309" s="9">
        <v>213632.243</v>
      </c>
      <c r="Q309" s="9">
        <f aca="true" t="shared" si="98" ref="Q309:Q338">(+M309-O309)</f>
        <v>-61720.34999999998</v>
      </c>
      <c r="S309" s="21">
        <f aca="true" t="shared" si="99" ref="S309:S338">IF(O309&lt;0,IF(Q309=0,0,IF(OR(O309=0,M309=0),"N.M.",IF(ABS(Q309/O309)&gt;=10,"N.M.",Q309/(-O309)))),IF(Q309=0,0,IF(OR(O309=0,M309=0),"N.M.",IF(ABS(Q309/O309)&gt;=10,"N.M.",Q309/O309))))</f>
        <v>-0.28890933846535505</v>
      </c>
      <c r="U309" s="9">
        <v>331000.528</v>
      </c>
      <c r="W309" s="9">
        <v>498894.819</v>
      </c>
      <c r="Y309" s="9">
        <f aca="true" t="shared" si="100" ref="Y309:Y338">(+U309-W309)</f>
        <v>-167894.29100000003</v>
      </c>
      <c r="AA309" s="21">
        <f aca="true" t="shared" si="101" ref="AA309:AA338">IF(W309&lt;0,IF(Y309=0,0,IF(OR(W309=0,U309=0),"N.M.",IF(ABS(Y309/W309)&gt;=10,"N.M.",Y309/(-W309)))),IF(Y309=0,0,IF(OR(W309=0,U309=0),"N.M.",IF(ABS(Y309/W309)&gt;=10,"N.M.",Y309/W309))))</f>
        <v>-0.3365324405182889</v>
      </c>
      <c r="AC309" s="9">
        <v>773583.0079999999</v>
      </c>
      <c r="AE309" s="9">
        <v>1110864.079</v>
      </c>
      <c r="AG309" s="9">
        <f aca="true" t="shared" si="102" ref="AG309:AG338">(+AC309-AE309)</f>
        <v>-337281.071</v>
      </c>
      <c r="AI309" s="21">
        <f aca="true" t="shared" si="103" ref="AI309:AI338">IF(AE309&lt;0,IF(AG309=0,0,IF(OR(AE309=0,AC309=0),"N.M.",IF(ABS(AG309/AE309)&gt;=10,"N.M.",AG309/(-AE309)))),IF(AG309=0,0,IF(OR(AE309=0,AC309=0),"N.M.",IF(ABS(AG309/AE309)&gt;=10,"N.M.",AG309/AE309))))</f>
        <v>-0.3036204675045578</v>
      </c>
    </row>
    <row r="310" spans="1:35" ht="12.75" outlineLevel="1">
      <c r="A310" s="1" t="s">
        <v>778</v>
      </c>
      <c r="B310" s="16" t="s">
        <v>779</v>
      </c>
      <c r="C310" s="1" t="s">
        <v>1244</v>
      </c>
      <c r="E310" s="5">
        <v>89839.891</v>
      </c>
      <c r="G310" s="5">
        <v>59178.284</v>
      </c>
      <c r="I310" s="9">
        <f t="shared" si="96"/>
        <v>30661.607000000004</v>
      </c>
      <c r="K310" s="21">
        <f t="shared" si="97"/>
        <v>0.5181226106522454</v>
      </c>
      <c r="M310" s="9">
        <v>188433.133</v>
      </c>
      <c r="O310" s="9">
        <v>159620.249</v>
      </c>
      <c r="Q310" s="9">
        <f t="shared" si="98"/>
        <v>28812.88399999999</v>
      </c>
      <c r="S310" s="21">
        <f t="shared" si="99"/>
        <v>0.1805089528459512</v>
      </c>
      <c r="U310" s="9">
        <v>279482.858</v>
      </c>
      <c r="W310" s="9">
        <v>377113.123</v>
      </c>
      <c r="Y310" s="9">
        <f t="shared" si="100"/>
        <v>-97630.26500000001</v>
      </c>
      <c r="AA310" s="21">
        <f t="shared" si="101"/>
        <v>-0.2588885378035492</v>
      </c>
      <c r="AC310" s="9">
        <v>744590.835</v>
      </c>
      <c r="AE310" s="9">
        <v>625801.579</v>
      </c>
      <c r="AG310" s="9">
        <f t="shared" si="102"/>
        <v>118789.25599999994</v>
      </c>
      <c r="AI310" s="21">
        <f t="shared" si="103"/>
        <v>0.18981936125795543</v>
      </c>
    </row>
    <row r="311" spans="1:35" ht="12.75" outlineLevel="1">
      <c r="A311" s="1" t="s">
        <v>780</v>
      </c>
      <c r="B311" s="16" t="s">
        <v>781</v>
      </c>
      <c r="C311" s="1" t="s">
        <v>1245</v>
      </c>
      <c r="E311" s="5">
        <v>470987.516</v>
      </c>
      <c r="G311" s="5">
        <v>1752727.579</v>
      </c>
      <c r="I311" s="9">
        <f t="shared" si="96"/>
        <v>-1281740.0629999998</v>
      </c>
      <c r="K311" s="21">
        <f t="shared" si="97"/>
        <v>-0.7312831031798352</v>
      </c>
      <c r="M311" s="9">
        <v>4365359.419</v>
      </c>
      <c r="O311" s="9">
        <v>3176584.847</v>
      </c>
      <c r="Q311" s="9">
        <f t="shared" si="98"/>
        <v>1188774.5719999997</v>
      </c>
      <c r="S311" s="21">
        <f t="shared" si="99"/>
        <v>0.37423038554209903</v>
      </c>
      <c r="U311" s="9">
        <v>6531062.42</v>
      </c>
      <c r="W311" s="9">
        <v>4482612.985</v>
      </c>
      <c r="Y311" s="9">
        <f t="shared" si="100"/>
        <v>2048449.4349999996</v>
      </c>
      <c r="AA311" s="21">
        <f t="shared" si="101"/>
        <v>0.4569766432780722</v>
      </c>
      <c r="AC311" s="9">
        <v>9870977.092</v>
      </c>
      <c r="AE311" s="9">
        <v>7903145.869000001</v>
      </c>
      <c r="AG311" s="9">
        <f t="shared" si="102"/>
        <v>1967831.2229999993</v>
      </c>
      <c r="AI311" s="21">
        <f t="shared" si="103"/>
        <v>0.2489934078932789</v>
      </c>
    </row>
    <row r="312" spans="1:35" ht="12.75" outlineLevel="1">
      <c r="A312" s="1" t="s">
        <v>782</v>
      </c>
      <c r="B312" s="16" t="s">
        <v>783</v>
      </c>
      <c r="C312" s="1" t="s">
        <v>1246</v>
      </c>
      <c r="E312" s="5">
        <v>132247.751</v>
      </c>
      <c r="G312" s="5">
        <v>205439.836</v>
      </c>
      <c r="I312" s="9">
        <f t="shared" si="96"/>
        <v>-73192.08500000002</v>
      </c>
      <c r="K312" s="21">
        <f t="shared" si="97"/>
        <v>-0.3562701685567935</v>
      </c>
      <c r="M312" s="9">
        <v>945591.709</v>
      </c>
      <c r="O312" s="9">
        <v>920635.149</v>
      </c>
      <c r="Q312" s="9">
        <f t="shared" si="98"/>
        <v>24956.560000000056</v>
      </c>
      <c r="S312" s="21">
        <f t="shared" si="99"/>
        <v>0.027107980862025566</v>
      </c>
      <c r="U312" s="9">
        <v>1296162.105</v>
      </c>
      <c r="W312" s="9">
        <v>1174651.05</v>
      </c>
      <c r="Y312" s="9">
        <f t="shared" si="100"/>
        <v>121511.05499999993</v>
      </c>
      <c r="AA312" s="21">
        <f t="shared" si="101"/>
        <v>0.1034443846110723</v>
      </c>
      <c r="AC312" s="9">
        <v>2350677.826</v>
      </c>
      <c r="AE312" s="9">
        <v>1847880.441</v>
      </c>
      <c r="AG312" s="9">
        <f t="shared" si="102"/>
        <v>502797.3849999998</v>
      </c>
      <c r="AI312" s="21">
        <f t="shared" si="103"/>
        <v>0.2720941105518199</v>
      </c>
    </row>
    <row r="313" spans="1:35" ht="12.75" outlineLevel="1">
      <c r="A313" s="1" t="s">
        <v>784</v>
      </c>
      <c r="B313" s="16" t="s">
        <v>785</v>
      </c>
      <c r="C313" s="1" t="s">
        <v>1247</v>
      </c>
      <c r="E313" s="5">
        <v>23918.606</v>
      </c>
      <c r="G313" s="5">
        <v>34213.807</v>
      </c>
      <c r="I313" s="9">
        <f t="shared" si="96"/>
        <v>-10295.201000000001</v>
      </c>
      <c r="K313" s="21">
        <f t="shared" si="97"/>
        <v>-0.30090778848433913</v>
      </c>
      <c r="M313" s="9">
        <v>76236.96</v>
      </c>
      <c r="O313" s="9">
        <v>177843.266</v>
      </c>
      <c r="Q313" s="9">
        <f t="shared" si="98"/>
        <v>-101606.306</v>
      </c>
      <c r="S313" s="21">
        <f t="shared" si="99"/>
        <v>-0.5713250115413422</v>
      </c>
      <c r="U313" s="9">
        <v>248819.774</v>
      </c>
      <c r="W313" s="9">
        <v>324270.995</v>
      </c>
      <c r="Y313" s="9">
        <f t="shared" si="100"/>
        <v>-75451.22099999999</v>
      </c>
      <c r="AA313" s="21">
        <f t="shared" si="101"/>
        <v>-0.23267952472900016</v>
      </c>
      <c r="AC313" s="9">
        <v>531696.84</v>
      </c>
      <c r="AE313" s="9">
        <v>563023.2069999999</v>
      </c>
      <c r="AG313" s="9">
        <f t="shared" si="102"/>
        <v>-31326.36699999997</v>
      </c>
      <c r="AI313" s="21">
        <f t="shared" si="103"/>
        <v>-0.055639566203529466</v>
      </c>
    </row>
    <row r="314" spans="1:35" ht="12.75" outlineLevel="1">
      <c r="A314" s="1" t="s">
        <v>786</v>
      </c>
      <c r="B314" s="16" t="s">
        <v>787</v>
      </c>
      <c r="C314" s="1" t="s">
        <v>1243</v>
      </c>
      <c r="E314" s="5">
        <v>9283.67</v>
      </c>
      <c r="G314" s="5">
        <v>6497.56</v>
      </c>
      <c r="I314" s="9">
        <f t="shared" si="96"/>
        <v>2786.1099999999997</v>
      </c>
      <c r="K314" s="21">
        <f t="shared" si="97"/>
        <v>0.4287932700890795</v>
      </c>
      <c r="M314" s="9">
        <v>31327.73</v>
      </c>
      <c r="O314" s="9">
        <v>20628.7</v>
      </c>
      <c r="Q314" s="9">
        <f t="shared" si="98"/>
        <v>10699.029999999999</v>
      </c>
      <c r="S314" s="21">
        <f t="shared" si="99"/>
        <v>0.518647806211734</v>
      </c>
      <c r="U314" s="9">
        <v>64671.18</v>
      </c>
      <c r="W314" s="9">
        <v>45529.8</v>
      </c>
      <c r="Y314" s="9">
        <f t="shared" si="100"/>
        <v>19141.379999999997</v>
      </c>
      <c r="AA314" s="21">
        <f t="shared" si="101"/>
        <v>0.42041432204841656</v>
      </c>
      <c r="AC314" s="9">
        <v>109414.1</v>
      </c>
      <c r="AE314" s="9">
        <v>119742.91900000001</v>
      </c>
      <c r="AG314" s="9">
        <f t="shared" si="102"/>
        <v>-10328.819000000003</v>
      </c>
      <c r="AI314" s="21">
        <f t="shared" si="103"/>
        <v>-0.0862582863876903</v>
      </c>
    </row>
    <row r="315" spans="1:35" ht="12.75" outlineLevel="1">
      <c r="A315" s="1" t="s">
        <v>788</v>
      </c>
      <c r="B315" s="16" t="s">
        <v>789</v>
      </c>
      <c r="C315" s="1" t="s">
        <v>1244</v>
      </c>
      <c r="E315" s="5">
        <v>1074.083</v>
      </c>
      <c r="G315" s="5">
        <v>828.6790000000001</v>
      </c>
      <c r="I315" s="9">
        <f t="shared" si="96"/>
        <v>245.404</v>
      </c>
      <c r="K315" s="21">
        <f t="shared" si="97"/>
        <v>0.29613879439445184</v>
      </c>
      <c r="M315" s="9">
        <v>5844.715</v>
      </c>
      <c r="O315" s="9">
        <v>3074.9010000000003</v>
      </c>
      <c r="Q315" s="9">
        <f t="shared" si="98"/>
        <v>2769.814</v>
      </c>
      <c r="S315" s="21">
        <f t="shared" si="99"/>
        <v>0.9007815210961262</v>
      </c>
      <c r="U315" s="9">
        <v>17080.31</v>
      </c>
      <c r="W315" s="9">
        <v>5658.595</v>
      </c>
      <c r="Y315" s="9">
        <f t="shared" si="100"/>
        <v>11421.715</v>
      </c>
      <c r="AA315" s="21">
        <f t="shared" si="101"/>
        <v>2.0184718998267237</v>
      </c>
      <c r="AC315" s="9">
        <v>23169.991</v>
      </c>
      <c r="AE315" s="9">
        <v>14004.244000000002</v>
      </c>
      <c r="AG315" s="9">
        <f t="shared" si="102"/>
        <v>9165.747</v>
      </c>
      <c r="AI315" s="21">
        <f t="shared" si="103"/>
        <v>0.6544978079502184</v>
      </c>
    </row>
    <row r="316" spans="1:35" ht="12.75" outlineLevel="1">
      <c r="A316" s="1" t="s">
        <v>790</v>
      </c>
      <c r="B316" s="16" t="s">
        <v>791</v>
      </c>
      <c r="C316" s="1" t="s">
        <v>1248</v>
      </c>
      <c r="E316" s="5">
        <v>561.62</v>
      </c>
      <c r="G316" s="5">
        <v>0</v>
      </c>
      <c r="I316" s="9">
        <f t="shared" si="96"/>
        <v>561.62</v>
      </c>
      <c r="K316" s="21" t="str">
        <f t="shared" si="97"/>
        <v>N.M.</v>
      </c>
      <c r="M316" s="9">
        <v>2754.33</v>
      </c>
      <c r="O316" s="9">
        <v>0</v>
      </c>
      <c r="Q316" s="9">
        <f t="shared" si="98"/>
        <v>2754.33</v>
      </c>
      <c r="S316" s="21" t="str">
        <f t="shared" si="99"/>
        <v>N.M.</v>
      </c>
      <c r="U316" s="9">
        <v>4832.99</v>
      </c>
      <c r="W316" s="9">
        <v>0</v>
      </c>
      <c r="Y316" s="9">
        <f t="shared" si="100"/>
        <v>4832.99</v>
      </c>
      <c r="AA316" s="21" t="str">
        <f t="shared" si="101"/>
        <v>N.M.</v>
      </c>
      <c r="AC316" s="9">
        <v>41063.087</v>
      </c>
      <c r="AE316" s="9">
        <v>0</v>
      </c>
      <c r="AG316" s="9">
        <f t="shared" si="102"/>
        <v>41063.087</v>
      </c>
      <c r="AI316" s="21" t="str">
        <f t="shared" si="103"/>
        <v>N.M.</v>
      </c>
    </row>
    <row r="317" spans="1:35" ht="12.75" outlineLevel="1">
      <c r="A317" s="1" t="s">
        <v>792</v>
      </c>
      <c r="B317" s="16" t="s">
        <v>793</v>
      </c>
      <c r="C317" s="1" t="s">
        <v>1249</v>
      </c>
      <c r="E317" s="5">
        <v>4224.89</v>
      </c>
      <c r="G317" s="5">
        <v>0</v>
      </c>
      <c r="I317" s="9">
        <f t="shared" si="96"/>
        <v>4224.89</v>
      </c>
      <c r="K317" s="21" t="str">
        <f t="shared" si="97"/>
        <v>N.M.</v>
      </c>
      <c r="M317" s="9">
        <v>14796.15</v>
      </c>
      <c r="O317" s="9">
        <v>0</v>
      </c>
      <c r="Q317" s="9">
        <f t="shared" si="98"/>
        <v>14796.15</v>
      </c>
      <c r="S317" s="21" t="str">
        <f t="shared" si="99"/>
        <v>N.M.</v>
      </c>
      <c r="U317" s="9">
        <v>33283.02</v>
      </c>
      <c r="W317" s="9">
        <v>0</v>
      </c>
      <c r="Y317" s="9">
        <f t="shared" si="100"/>
        <v>33283.02</v>
      </c>
      <c r="AA317" s="21" t="str">
        <f t="shared" si="101"/>
        <v>N.M.</v>
      </c>
      <c r="AC317" s="9">
        <v>130866.56</v>
      </c>
      <c r="AE317" s="9">
        <v>0</v>
      </c>
      <c r="AG317" s="9">
        <f t="shared" si="102"/>
        <v>130866.56</v>
      </c>
      <c r="AI317" s="21" t="str">
        <f t="shared" si="103"/>
        <v>N.M.</v>
      </c>
    </row>
    <row r="318" spans="1:35" ht="12.75" outlineLevel="1">
      <c r="A318" s="1" t="s">
        <v>794</v>
      </c>
      <c r="B318" s="16" t="s">
        <v>795</v>
      </c>
      <c r="C318" s="1" t="s">
        <v>1250</v>
      </c>
      <c r="E318" s="5">
        <v>305.35</v>
      </c>
      <c r="G318" s="5">
        <v>0</v>
      </c>
      <c r="I318" s="9">
        <f t="shared" si="96"/>
        <v>305.35</v>
      </c>
      <c r="K318" s="21" t="str">
        <f t="shared" si="97"/>
        <v>N.M.</v>
      </c>
      <c r="M318" s="9">
        <v>1073.62</v>
      </c>
      <c r="O318" s="9">
        <v>0</v>
      </c>
      <c r="Q318" s="9">
        <f t="shared" si="98"/>
        <v>1073.62</v>
      </c>
      <c r="S318" s="21" t="str">
        <f t="shared" si="99"/>
        <v>N.M.</v>
      </c>
      <c r="U318" s="9">
        <v>2431.15</v>
      </c>
      <c r="W318" s="9">
        <v>0</v>
      </c>
      <c r="Y318" s="9">
        <f t="shared" si="100"/>
        <v>2431.15</v>
      </c>
      <c r="AA318" s="21" t="str">
        <f t="shared" si="101"/>
        <v>N.M.</v>
      </c>
      <c r="AC318" s="9">
        <v>81197.654</v>
      </c>
      <c r="AE318" s="9">
        <v>0</v>
      </c>
      <c r="AG318" s="9">
        <f t="shared" si="102"/>
        <v>81197.654</v>
      </c>
      <c r="AI318" s="21" t="str">
        <f t="shared" si="103"/>
        <v>N.M.</v>
      </c>
    </row>
    <row r="319" spans="1:35" ht="12.75" outlineLevel="1">
      <c r="A319" s="1" t="s">
        <v>796</v>
      </c>
      <c r="B319" s="16" t="s">
        <v>797</v>
      </c>
      <c r="C319" s="1" t="s">
        <v>1251</v>
      </c>
      <c r="E319" s="5">
        <v>44329.26</v>
      </c>
      <c r="G319" s="5">
        <v>36869.886</v>
      </c>
      <c r="I319" s="9">
        <f t="shared" si="96"/>
        <v>7459.374000000003</v>
      </c>
      <c r="K319" s="21">
        <f t="shared" si="97"/>
        <v>0.20231616664071062</v>
      </c>
      <c r="M319" s="9">
        <v>128321.049</v>
      </c>
      <c r="O319" s="9">
        <v>182890.504</v>
      </c>
      <c r="Q319" s="9">
        <f t="shared" si="98"/>
        <v>-54569.45499999999</v>
      </c>
      <c r="S319" s="21">
        <f t="shared" si="99"/>
        <v>-0.2983722708752555</v>
      </c>
      <c r="U319" s="9">
        <v>435417.304</v>
      </c>
      <c r="W319" s="9">
        <v>355455.907</v>
      </c>
      <c r="Y319" s="9">
        <f t="shared" si="100"/>
        <v>79961.397</v>
      </c>
      <c r="AA319" s="21">
        <f t="shared" si="101"/>
        <v>0.22495447515519834</v>
      </c>
      <c r="AC319" s="9">
        <v>854290.395</v>
      </c>
      <c r="AE319" s="9">
        <v>786493.59</v>
      </c>
      <c r="AG319" s="9">
        <f t="shared" si="102"/>
        <v>67796.80500000005</v>
      </c>
      <c r="AI319" s="21">
        <f t="shared" si="103"/>
        <v>0.08620134462888636</v>
      </c>
    </row>
    <row r="320" spans="1:35" ht="12.75" outlineLevel="1">
      <c r="A320" s="1" t="s">
        <v>798</v>
      </c>
      <c r="B320" s="16" t="s">
        <v>799</v>
      </c>
      <c r="C320" s="1" t="s">
        <v>1252</v>
      </c>
      <c r="E320" s="5">
        <v>157513.775</v>
      </c>
      <c r="G320" s="5">
        <v>203384.808</v>
      </c>
      <c r="I320" s="9">
        <f t="shared" si="96"/>
        <v>-45871.032999999996</v>
      </c>
      <c r="K320" s="21">
        <f t="shared" si="97"/>
        <v>-0.22553814835570216</v>
      </c>
      <c r="M320" s="9">
        <v>475965.294</v>
      </c>
      <c r="O320" s="9">
        <v>550246.486</v>
      </c>
      <c r="Q320" s="9">
        <f t="shared" si="98"/>
        <v>-74281.19200000004</v>
      </c>
      <c r="S320" s="21">
        <f t="shared" si="99"/>
        <v>-0.13499621331520878</v>
      </c>
      <c r="U320" s="9">
        <v>1040955.884</v>
      </c>
      <c r="W320" s="9">
        <v>1098840.811</v>
      </c>
      <c r="Y320" s="9">
        <f t="shared" si="100"/>
        <v>-57884.927000000025</v>
      </c>
      <c r="AA320" s="21">
        <f t="shared" si="101"/>
        <v>-0.052678173599433255</v>
      </c>
      <c r="AC320" s="9">
        <v>3917595.78</v>
      </c>
      <c r="AE320" s="9">
        <v>2871656.386</v>
      </c>
      <c r="AG320" s="9">
        <f t="shared" si="102"/>
        <v>1045939.3939999999</v>
      </c>
      <c r="AI320" s="21">
        <f t="shared" si="103"/>
        <v>0.3642286030805079</v>
      </c>
    </row>
    <row r="321" spans="1:35" ht="12.75" outlineLevel="1">
      <c r="A321" s="1" t="s">
        <v>800</v>
      </c>
      <c r="B321" s="16" t="s">
        <v>801</v>
      </c>
      <c r="C321" s="1" t="s">
        <v>1253</v>
      </c>
      <c r="E321" s="5">
        <v>612.644</v>
      </c>
      <c r="G321" s="5">
        <v>0</v>
      </c>
      <c r="I321" s="9">
        <f t="shared" si="96"/>
        <v>612.644</v>
      </c>
      <c r="K321" s="21" t="str">
        <f t="shared" si="97"/>
        <v>N.M.</v>
      </c>
      <c r="M321" s="9">
        <v>646.491</v>
      </c>
      <c r="O321" s="9">
        <v>0</v>
      </c>
      <c r="Q321" s="9">
        <f t="shared" si="98"/>
        <v>646.491</v>
      </c>
      <c r="S321" s="21" t="str">
        <f t="shared" si="99"/>
        <v>N.M.</v>
      </c>
      <c r="U321" s="9">
        <v>646.491</v>
      </c>
      <c r="W321" s="9">
        <v>0</v>
      </c>
      <c r="Y321" s="9">
        <f t="shared" si="100"/>
        <v>646.491</v>
      </c>
      <c r="AA321" s="21" t="str">
        <f t="shared" si="101"/>
        <v>N.M.</v>
      </c>
      <c r="AC321" s="9">
        <v>646.491</v>
      </c>
      <c r="AE321" s="9">
        <v>0</v>
      </c>
      <c r="AG321" s="9">
        <f t="shared" si="102"/>
        <v>646.491</v>
      </c>
      <c r="AI321" s="21" t="str">
        <f t="shared" si="103"/>
        <v>N.M.</v>
      </c>
    </row>
    <row r="322" spans="1:35" ht="12.75" outlineLevel="1">
      <c r="A322" s="1" t="s">
        <v>802</v>
      </c>
      <c r="B322" s="16" t="s">
        <v>803</v>
      </c>
      <c r="C322" s="1" t="s">
        <v>1254</v>
      </c>
      <c r="E322" s="5">
        <v>1.69</v>
      </c>
      <c r="G322" s="5">
        <v>83.725</v>
      </c>
      <c r="I322" s="9">
        <f t="shared" si="96"/>
        <v>-82.035</v>
      </c>
      <c r="K322" s="21">
        <f t="shared" si="97"/>
        <v>-0.9798148701104807</v>
      </c>
      <c r="M322" s="9">
        <v>639.1030000000001</v>
      </c>
      <c r="O322" s="9">
        <v>83.725</v>
      </c>
      <c r="Q322" s="9">
        <f t="shared" si="98"/>
        <v>555.378</v>
      </c>
      <c r="S322" s="21">
        <f t="shared" si="99"/>
        <v>6.633359211704987</v>
      </c>
      <c r="U322" s="9">
        <v>5799.298000000001</v>
      </c>
      <c r="W322" s="9">
        <v>2768.703</v>
      </c>
      <c r="Y322" s="9">
        <f t="shared" si="100"/>
        <v>3030.5950000000007</v>
      </c>
      <c r="AA322" s="21">
        <f t="shared" si="101"/>
        <v>1.094590138414991</v>
      </c>
      <c r="AC322" s="9">
        <v>8324.634000000002</v>
      </c>
      <c r="AE322" s="9">
        <v>11175.682</v>
      </c>
      <c r="AG322" s="9">
        <f t="shared" si="102"/>
        <v>-2851.047999999999</v>
      </c>
      <c r="AI322" s="21">
        <f t="shared" si="103"/>
        <v>-0.25511176857036544</v>
      </c>
    </row>
    <row r="323" spans="1:35" ht="12.75" outlineLevel="1">
      <c r="A323" s="1" t="s">
        <v>804</v>
      </c>
      <c r="B323" s="16" t="s">
        <v>805</v>
      </c>
      <c r="C323" s="1" t="s">
        <v>1243</v>
      </c>
      <c r="E323" s="5">
        <v>363.637</v>
      </c>
      <c r="G323" s="5">
        <v>498.12600000000003</v>
      </c>
      <c r="I323" s="9">
        <f t="shared" si="96"/>
        <v>-134.48900000000003</v>
      </c>
      <c r="K323" s="21">
        <f t="shared" si="97"/>
        <v>-0.26998992222851254</v>
      </c>
      <c r="M323" s="9">
        <v>3163.2940000000003</v>
      </c>
      <c r="O323" s="9">
        <v>1619.823</v>
      </c>
      <c r="Q323" s="9">
        <f t="shared" si="98"/>
        <v>1543.4710000000002</v>
      </c>
      <c r="S323" s="21">
        <f t="shared" si="99"/>
        <v>0.9528639857564686</v>
      </c>
      <c r="U323" s="9">
        <v>4998.131</v>
      </c>
      <c r="W323" s="9">
        <v>3720.994</v>
      </c>
      <c r="Y323" s="9">
        <f t="shared" si="100"/>
        <v>1277.1370000000002</v>
      </c>
      <c r="AA323" s="21">
        <f t="shared" si="101"/>
        <v>0.3432246867369311</v>
      </c>
      <c r="AC323" s="9">
        <v>8549.529</v>
      </c>
      <c r="AE323" s="9">
        <v>7805.5560000000005</v>
      </c>
      <c r="AG323" s="9">
        <f t="shared" si="102"/>
        <v>743.973</v>
      </c>
      <c r="AI323" s="21">
        <f t="shared" si="103"/>
        <v>0.09531326147682495</v>
      </c>
    </row>
    <row r="324" spans="1:35" ht="12.75" outlineLevel="1">
      <c r="A324" s="1" t="s">
        <v>806</v>
      </c>
      <c r="B324" s="16" t="s">
        <v>807</v>
      </c>
      <c r="C324" s="1" t="s">
        <v>1244</v>
      </c>
      <c r="E324" s="5">
        <v>0</v>
      </c>
      <c r="G324" s="5">
        <v>1637.55</v>
      </c>
      <c r="I324" s="9">
        <f t="shared" si="96"/>
        <v>-1637.55</v>
      </c>
      <c r="K324" s="21" t="str">
        <f t="shared" si="97"/>
        <v>N.M.</v>
      </c>
      <c r="M324" s="9">
        <v>56.82</v>
      </c>
      <c r="O324" s="9">
        <v>15374.087</v>
      </c>
      <c r="Q324" s="9">
        <f t="shared" si="98"/>
        <v>-15317.267</v>
      </c>
      <c r="S324" s="21">
        <f t="shared" si="99"/>
        <v>-0.9963041707777509</v>
      </c>
      <c r="U324" s="9">
        <v>3635.4350000000004</v>
      </c>
      <c r="W324" s="9">
        <v>23561.996</v>
      </c>
      <c r="Y324" s="9">
        <f t="shared" si="100"/>
        <v>-19926.560999999998</v>
      </c>
      <c r="AA324" s="21">
        <f t="shared" si="101"/>
        <v>-0.845707681131938</v>
      </c>
      <c r="AC324" s="9">
        <v>21790.581000000002</v>
      </c>
      <c r="AE324" s="9">
        <v>28535.592</v>
      </c>
      <c r="AG324" s="9">
        <f t="shared" si="102"/>
        <v>-6745.010999999999</v>
      </c>
      <c r="AI324" s="21">
        <f t="shared" si="103"/>
        <v>-0.23637186149844022</v>
      </c>
    </row>
    <row r="325" spans="1:35" ht="12.75" outlineLevel="1">
      <c r="A325" s="1" t="s">
        <v>808</v>
      </c>
      <c r="B325" s="16" t="s">
        <v>809</v>
      </c>
      <c r="C325" s="1" t="s">
        <v>1251</v>
      </c>
      <c r="E325" s="5">
        <v>34991.741</v>
      </c>
      <c r="G325" s="5">
        <v>73033.773</v>
      </c>
      <c r="I325" s="9">
        <f t="shared" si="96"/>
        <v>-38042.032</v>
      </c>
      <c r="K325" s="21">
        <f t="shared" si="97"/>
        <v>-0.5208827428373446</v>
      </c>
      <c r="M325" s="9">
        <v>103340.04</v>
      </c>
      <c r="O325" s="9">
        <v>197170.84</v>
      </c>
      <c r="Q325" s="9">
        <f t="shared" si="98"/>
        <v>-93830.8</v>
      </c>
      <c r="S325" s="21">
        <f t="shared" si="99"/>
        <v>-0.4758857851394253</v>
      </c>
      <c r="U325" s="9">
        <v>291600.72</v>
      </c>
      <c r="W325" s="9">
        <v>453766.036</v>
      </c>
      <c r="Y325" s="9">
        <f t="shared" si="100"/>
        <v>-162165.31600000005</v>
      </c>
      <c r="AA325" s="21">
        <f t="shared" si="101"/>
        <v>-0.3573764961113133</v>
      </c>
      <c r="AC325" s="9">
        <v>731563.944</v>
      </c>
      <c r="AE325" s="9">
        <v>840608.672</v>
      </c>
      <c r="AG325" s="9">
        <f t="shared" si="102"/>
        <v>-109044.728</v>
      </c>
      <c r="AI325" s="21">
        <f t="shared" si="103"/>
        <v>-0.12972115519645747</v>
      </c>
    </row>
    <row r="326" spans="1:35" ht="12.75" outlineLevel="1">
      <c r="A326" s="1" t="s">
        <v>810</v>
      </c>
      <c r="B326" s="16" t="s">
        <v>811</v>
      </c>
      <c r="C326" s="1" t="s">
        <v>1252</v>
      </c>
      <c r="E326" s="5">
        <v>1346266.13</v>
      </c>
      <c r="G326" s="5">
        <v>1127749.059</v>
      </c>
      <c r="I326" s="9">
        <f t="shared" si="96"/>
        <v>218517.071</v>
      </c>
      <c r="K326" s="21">
        <f t="shared" si="97"/>
        <v>0.19376391339555976</v>
      </c>
      <c r="M326" s="9">
        <v>3058382.365</v>
      </c>
      <c r="O326" s="9">
        <v>3054638.28</v>
      </c>
      <c r="Q326" s="9">
        <f t="shared" si="98"/>
        <v>3744.0850000004284</v>
      </c>
      <c r="S326" s="21">
        <f t="shared" si="99"/>
        <v>0.0012257048648000406</v>
      </c>
      <c r="U326" s="9">
        <v>6375974.764</v>
      </c>
      <c r="W326" s="9">
        <v>6241205.627</v>
      </c>
      <c r="Y326" s="9">
        <f t="shared" si="100"/>
        <v>134769.1370000001</v>
      </c>
      <c r="AA326" s="21">
        <f t="shared" si="101"/>
        <v>0.021593446051028514</v>
      </c>
      <c r="AC326" s="9">
        <v>14159342.363000002</v>
      </c>
      <c r="AE326" s="9">
        <v>13118728.215</v>
      </c>
      <c r="AG326" s="9">
        <f t="shared" si="102"/>
        <v>1040614.1480000019</v>
      </c>
      <c r="AI326" s="21">
        <f t="shared" si="103"/>
        <v>0.07932279188543293</v>
      </c>
    </row>
    <row r="327" spans="1:35" ht="12.75" outlineLevel="1">
      <c r="A327" s="1" t="s">
        <v>812</v>
      </c>
      <c r="B327" s="16" t="s">
        <v>813</v>
      </c>
      <c r="C327" s="1" t="s">
        <v>1255</v>
      </c>
      <c r="E327" s="5">
        <v>4767.626</v>
      </c>
      <c r="G327" s="5">
        <v>10533.447</v>
      </c>
      <c r="I327" s="9">
        <f t="shared" si="96"/>
        <v>-5765.821</v>
      </c>
      <c r="K327" s="21">
        <f t="shared" si="97"/>
        <v>-0.5473821627431172</v>
      </c>
      <c r="M327" s="9">
        <v>11500.595</v>
      </c>
      <c r="O327" s="9">
        <v>33939.164</v>
      </c>
      <c r="Q327" s="9">
        <f t="shared" si="98"/>
        <v>-22438.568999999996</v>
      </c>
      <c r="S327" s="21">
        <f t="shared" si="99"/>
        <v>-0.6611408872652255</v>
      </c>
      <c r="U327" s="9">
        <v>27646.508</v>
      </c>
      <c r="W327" s="9">
        <v>65435.139</v>
      </c>
      <c r="Y327" s="9">
        <f t="shared" si="100"/>
        <v>-37788.631</v>
      </c>
      <c r="AA327" s="21">
        <f t="shared" si="101"/>
        <v>-0.577497527742701</v>
      </c>
      <c r="AC327" s="9">
        <v>63026.528000000006</v>
      </c>
      <c r="AE327" s="9">
        <v>129371.38</v>
      </c>
      <c r="AG327" s="9">
        <f t="shared" si="102"/>
        <v>-66344.852</v>
      </c>
      <c r="AI327" s="21">
        <f t="shared" si="103"/>
        <v>-0.5128247994262718</v>
      </c>
    </row>
    <row r="328" spans="1:35" ht="12.75" outlineLevel="1">
      <c r="A328" s="1" t="s">
        <v>814</v>
      </c>
      <c r="B328" s="16" t="s">
        <v>815</v>
      </c>
      <c r="C328" s="1" t="s">
        <v>1253</v>
      </c>
      <c r="E328" s="5">
        <v>16765.598</v>
      </c>
      <c r="G328" s="5">
        <v>17263.638</v>
      </c>
      <c r="I328" s="9">
        <f t="shared" si="96"/>
        <v>-498.03999999999724</v>
      </c>
      <c r="K328" s="21">
        <f t="shared" si="97"/>
        <v>-0.0288490757278389</v>
      </c>
      <c r="M328" s="9">
        <v>68476.271</v>
      </c>
      <c r="O328" s="9">
        <v>44947.672</v>
      </c>
      <c r="Q328" s="9">
        <f t="shared" si="98"/>
        <v>23528.598999999995</v>
      </c>
      <c r="S328" s="21">
        <f t="shared" si="99"/>
        <v>0.5234664656269628</v>
      </c>
      <c r="U328" s="9">
        <v>130473.326</v>
      </c>
      <c r="W328" s="9">
        <v>99272.359</v>
      </c>
      <c r="Y328" s="9">
        <f t="shared" si="100"/>
        <v>31200.967000000004</v>
      </c>
      <c r="AA328" s="21">
        <f t="shared" si="101"/>
        <v>0.3142966210765678</v>
      </c>
      <c r="AC328" s="9">
        <v>266220.45900000003</v>
      </c>
      <c r="AE328" s="9">
        <v>213243.495</v>
      </c>
      <c r="AG328" s="9">
        <f t="shared" si="102"/>
        <v>52976.964000000036</v>
      </c>
      <c r="AI328" s="21">
        <f t="shared" si="103"/>
        <v>0.24843413863574143</v>
      </c>
    </row>
    <row r="329" spans="1:35" ht="12.75" outlineLevel="1">
      <c r="A329" s="1" t="s">
        <v>816</v>
      </c>
      <c r="B329" s="16" t="s">
        <v>817</v>
      </c>
      <c r="C329" s="1" t="s">
        <v>1256</v>
      </c>
      <c r="E329" s="5">
        <v>73489.86</v>
      </c>
      <c r="G329" s="5">
        <v>39555.167</v>
      </c>
      <c r="I329" s="9">
        <f t="shared" si="96"/>
        <v>33934.693</v>
      </c>
      <c r="K329" s="21">
        <f t="shared" si="97"/>
        <v>0.857907969393733</v>
      </c>
      <c r="M329" s="9">
        <v>198589.222</v>
      </c>
      <c r="O329" s="9">
        <v>74126.039</v>
      </c>
      <c r="Q329" s="9">
        <f t="shared" si="98"/>
        <v>124463.183</v>
      </c>
      <c r="S329" s="21">
        <f t="shared" si="99"/>
        <v>1.6790750548535314</v>
      </c>
      <c r="U329" s="9">
        <v>430366.582</v>
      </c>
      <c r="W329" s="9">
        <v>191025.862</v>
      </c>
      <c r="Y329" s="9">
        <f t="shared" si="100"/>
        <v>239340.72</v>
      </c>
      <c r="AA329" s="21">
        <f t="shared" si="101"/>
        <v>1.2529231251420816</v>
      </c>
      <c r="AC329" s="9">
        <v>805823.309</v>
      </c>
      <c r="AE329" s="9">
        <v>440781.479</v>
      </c>
      <c r="AG329" s="9">
        <f t="shared" si="102"/>
        <v>365041.83</v>
      </c>
      <c r="AI329" s="21">
        <f t="shared" si="103"/>
        <v>0.8281696200760741</v>
      </c>
    </row>
    <row r="330" spans="1:35" ht="12.75" outlineLevel="1">
      <c r="A330" s="1" t="s">
        <v>818</v>
      </c>
      <c r="B330" s="16" t="s">
        <v>819</v>
      </c>
      <c r="C330" s="1" t="s">
        <v>1257</v>
      </c>
      <c r="E330" s="5">
        <v>2031.479</v>
      </c>
      <c r="G330" s="5">
        <v>2926.4390000000003</v>
      </c>
      <c r="I330" s="9">
        <f t="shared" si="96"/>
        <v>-894.9600000000003</v>
      </c>
      <c r="K330" s="21">
        <f t="shared" si="97"/>
        <v>-0.30581877838560795</v>
      </c>
      <c r="M330" s="9">
        <v>11089.567000000001</v>
      </c>
      <c r="O330" s="9">
        <v>8044.469</v>
      </c>
      <c r="Q330" s="9">
        <f t="shared" si="98"/>
        <v>3045.098000000001</v>
      </c>
      <c r="S330" s="21">
        <f t="shared" si="99"/>
        <v>0.37853312630081626</v>
      </c>
      <c r="U330" s="9">
        <v>31284.765</v>
      </c>
      <c r="W330" s="9">
        <v>21503.07</v>
      </c>
      <c r="Y330" s="9">
        <f t="shared" si="100"/>
        <v>9781.695</v>
      </c>
      <c r="AA330" s="21">
        <f t="shared" si="101"/>
        <v>0.454897602993433</v>
      </c>
      <c r="AC330" s="9">
        <v>48640.094</v>
      </c>
      <c r="AE330" s="9">
        <v>35653.713</v>
      </c>
      <c r="AG330" s="9">
        <f t="shared" si="102"/>
        <v>12986.380999999994</v>
      </c>
      <c r="AI330" s="21">
        <f t="shared" si="103"/>
        <v>0.36423642609116175</v>
      </c>
    </row>
    <row r="331" spans="1:35" ht="12.75" outlineLevel="1">
      <c r="A331" s="1" t="s">
        <v>820</v>
      </c>
      <c r="B331" s="16" t="s">
        <v>821</v>
      </c>
      <c r="C331" s="1" t="s">
        <v>1258</v>
      </c>
      <c r="E331" s="5">
        <v>10112.294</v>
      </c>
      <c r="G331" s="5">
        <v>11290.599</v>
      </c>
      <c r="I331" s="9">
        <f t="shared" si="96"/>
        <v>-1178.3050000000003</v>
      </c>
      <c r="K331" s="21">
        <f t="shared" si="97"/>
        <v>-0.10436160207266243</v>
      </c>
      <c r="M331" s="9">
        <v>36499.114</v>
      </c>
      <c r="O331" s="9">
        <v>31415.437</v>
      </c>
      <c r="Q331" s="9">
        <f t="shared" si="98"/>
        <v>5083.677</v>
      </c>
      <c r="S331" s="21">
        <f t="shared" si="99"/>
        <v>0.16182098628772854</v>
      </c>
      <c r="U331" s="9">
        <v>77863.753</v>
      </c>
      <c r="W331" s="9">
        <v>66396.458</v>
      </c>
      <c r="Y331" s="9">
        <f t="shared" si="100"/>
        <v>11467.294999999998</v>
      </c>
      <c r="AA331" s="21">
        <f t="shared" si="101"/>
        <v>0.1727094388077147</v>
      </c>
      <c r="AC331" s="9">
        <v>163729.151</v>
      </c>
      <c r="AE331" s="9">
        <v>110387.801</v>
      </c>
      <c r="AG331" s="9">
        <f t="shared" si="102"/>
        <v>53341.350000000006</v>
      </c>
      <c r="AI331" s="21">
        <f t="shared" si="103"/>
        <v>0.4832177968650721</v>
      </c>
    </row>
    <row r="332" spans="1:35" ht="12.75" outlineLevel="1">
      <c r="A332" s="1" t="s">
        <v>822</v>
      </c>
      <c r="B332" s="16" t="s">
        <v>823</v>
      </c>
      <c r="C332" s="1" t="s">
        <v>1259</v>
      </c>
      <c r="E332" s="5">
        <v>43071.558</v>
      </c>
      <c r="G332" s="5">
        <v>17186.555</v>
      </c>
      <c r="I332" s="9">
        <f t="shared" si="96"/>
        <v>25885.002999999997</v>
      </c>
      <c r="K332" s="21">
        <f t="shared" si="97"/>
        <v>1.5061193473619348</v>
      </c>
      <c r="M332" s="9">
        <v>91510.966</v>
      </c>
      <c r="O332" s="9">
        <v>60647.801</v>
      </c>
      <c r="Q332" s="9">
        <f t="shared" si="98"/>
        <v>30863.165</v>
      </c>
      <c r="S332" s="21">
        <f t="shared" si="99"/>
        <v>0.5088917403616992</v>
      </c>
      <c r="U332" s="9">
        <v>141532.862</v>
      </c>
      <c r="W332" s="9">
        <v>156402.617</v>
      </c>
      <c r="Y332" s="9">
        <f t="shared" si="100"/>
        <v>-14869.755000000005</v>
      </c>
      <c r="AA332" s="21">
        <f t="shared" si="101"/>
        <v>-0.09507356900556213</v>
      </c>
      <c r="AC332" s="9">
        <v>352218.507</v>
      </c>
      <c r="AE332" s="9">
        <v>273733.56799999997</v>
      </c>
      <c r="AG332" s="9">
        <f t="shared" si="102"/>
        <v>78484.93900000001</v>
      </c>
      <c r="AI332" s="21">
        <f t="shared" si="103"/>
        <v>0.286720184058683</v>
      </c>
    </row>
    <row r="333" spans="1:35" ht="12.75" outlineLevel="1">
      <c r="A333" s="1" t="s">
        <v>824</v>
      </c>
      <c r="B333" s="16" t="s">
        <v>825</v>
      </c>
      <c r="C333" s="1" t="s">
        <v>1260</v>
      </c>
      <c r="E333" s="5">
        <v>0</v>
      </c>
      <c r="G333" s="5">
        <v>0</v>
      </c>
      <c r="I333" s="9">
        <f t="shared" si="96"/>
        <v>0</v>
      </c>
      <c r="K333" s="21">
        <f t="shared" si="97"/>
        <v>0</v>
      </c>
      <c r="M333" s="9">
        <v>0</v>
      </c>
      <c r="O333" s="9">
        <v>813.95</v>
      </c>
      <c r="Q333" s="9">
        <f t="shared" si="98"/>
        <v>-813.95</v>
      </c>
      <c r="S333" s="21" t="str">
        <f t="shared" si="99"/>
        <v>N.M.</v>
      </c>
      <c r="U333" s="9">
        <v>53.11</v>
      </c>
      <c r="W333" s="9">
        <v>2622.33</v>
      </c>
      <c r="Y333" s="9">
        <f t="shared" si="100"/>
        <v>-2569.22</v>
      </c>
      <c r="AA333" s="21">
        <f t="shared" si="101"/>
        <v>-0.9797470188725294</v>
      </c>
      <c r="AC333" s="9">
        <v>1176.91</v>
      </c>
      <c r="AE333" s="9">
        <v>2775.09</v>
      </c>
      <c r="AG333" s="9">
        <f t="shared" si="102"/>
        <v>-1598.18</v>
      </c>
      <c r="AI333" s="21">
        <f t="shared" si="103"/>
        <v>-0.5759020428166294</v>
      </c>
    </row>
    <row r="334" spans="1:35" ht="12.75" outlineLevel="1">
      <c r="A334" s="1" t="s">
        <v>826</v>
      </c>
      <c r="B334" s="16" t="s">
        <v>827</v>
      </c>
      <c r="C334" s="1" t="s">
        <v>1261</v>
      </c>
      <c r="E334" s="5">
        <v>42395.266</v>
      </c>
      <c r="G334" s="5">
        <v>21544.256</v>
      </c>
      <c r="I334" s="9">
        <f t="shared" si="96"/>
        <v>20851.010000000002</v>
      </c>
      <c r="K334" s="21">
        <f t="shared" si="97"/>
        <v>0.9678222353094951</v>
      </c>
      <c r="M334" s="9">
        <v>78727.813</v>
      </c>
      <c r="O334" s="9">
        <v>92950.136</v>
      </c>
      <c r="Q334" s="9">
        <f t="shared" si="98"/>
        <v>-14222.323000000004</v>
      </c>
      <c r="S334" s="21">
        <f t="shared" si="99"/>
        <v>-0.1530102441162647</v>
      </c>
      <c r="U334" s="9">
        <v>147447.01</v>
      </c>
      <c r="W334" s="9">
        <v>169289.67</v>
      </c>
      <c r="Y334" s="9">
        <f t="shared" si="100"/>
        <v>-21842.660000000003</v>
      </c>
      <c r="AA334" s="21">
        <f t="shared" si="101"/>
        <v>-0.12902535636108217</v>
      </c>
      <c r="AC334" s="9">
        <v>346782.237</v>
      </c>
      <c r="AE334" s="9">
        <v>436388.08200000005</v>
      </c>
      <c r="AG334" s="9">
        <f t="shared" si="102"/>
        <v>-89605.84500000003</v>
      </c>
      <c r="AI334" s="21">
        <f t="shared" si="103"/>
        <v>-0.20533522498902712</v>
      </c>
    </row>
    <row r="335" spans="1:35" ht="12.75" outlineLevel="1">
      <c r="A335" s="1" t="s">
        <v>828</v>
      </c>
      <c r="B335" s="16" t="s">
        <v>829</v>
      </c>
      <c r="C335" s="1" t="s">
        <v>1262</v>
      </c>
      <c r="E335" s="5">
        <v>9260.456</v>
      </c>
      <c r="G335" s="5">
        <v>2024.86</v>
      </c>
      <c r="I335" s="9">
        <f t="shared" si="96"/>
        <v>7235.5960000000005</v>
      </c>
      <c r="K335" s="21">
        <f t="shared" si="97"/>
        <v>3.573380875714865</v>
      </c>
      <c r="M335" s="9">
        <v>18093.337</v>
      </c>
      <c r="O335" s="9">
        <v>8174.63</v>
      </c>
      <c r="Q335" s="9">
        <f t="shared" si="98"/>
        <v>9918.706999999999</v>
      </c>
      <c r="S335" s="21">
        <f t="shared" si="99"/>
        <v>1.2133524086105425</v>
      </c>
      <c r="U335" s="9">
        <v>25612.921</v>
      </c>
      <c r="W335" s="9">
        <v>24273.66</v>
      </c>
      <c r="Y335" s="9">
        <f t="shared" si="100"/>
        <v>1339.2609999999986</v>
      </c>
      <c r="AA335" s="21">
        <f t="shared" si="101"/>
        <v>0.05517342666907251</v>
      </c>
      <c r="AC335" s="9">
        <v>44953.7</v>
      </c>
      <c r="AE335" s="9">
        <v>150393.807</v>
      </c>
      <c r="AG335" s="9">
        <f t="shared" si="102"/>
        <v>-105440.107</v>
      </c>
      <c r="AI335" s="21">
        <f t="shared" si="103"/>
        <v>-0.7010934100497902</v>
      </c>
    </row>
    <row r="336" spans="1:35" ht="12.75" outlineLevel="1">
      <c r="A336" s="1" t="s">
        <v>830</v>
      </c>
      <c r="B336" s="16" t="s">
        <v>831</v>
      </c>
      <c r="C336" s="1" t="s">
        <v>1263</v>
      </c>
      <c r="E336" s="5">
        <v>9.38</v>
      </c>
      <c r="G336" s="5">
        <v>5.86</v>
      </c>
      <c r="I336" s="9">
        <f t="shared" si="96"/>
        <v>3.5200000000000005</v>
      </c>
      <c r="K336" s="21">
        <f t="shared" si="97"/>
        <v>0.6006825938566553</v>
      </c>
      <c r="M336" s="9">
        <v>33.91</v>
      </c>
      <c r="O336" s="9">
        <v>11.77</v>
      </c>
      <c r="Q336" s="9">
        <f t="shared" si="98"/>
        <v>22.139999999999997</v>
      </c>
      <c r="S336" s="21">
        <f t="shared" si="99"/>
        <v>1.8810535259133387</v>
      </c>
      <c r="U336" s="9">
        <v>54.72</v>
      </c>
      <c r="W336" s="9">
        <v>34.99</v>
      </c>
      <c r="Y336" s="9">
        <f t="shared" si="100"/>
        <v>19.729999999999997</v>
      </c>
      <c r="AA336" s="21">
        <f t="shared" si="101"/>
        <v>0.5638753929694197</v>
      </c>
      <c r="AC336" s="9">
        <v>108.09</v>
      </c>
      <c r="AE336" s="9">
        <v>75.69</v>
      </c>
      <c r="AG336" s="9">
        <f t="shared" si="102"/>
        <v>32.400000000000006</v>
      </c>
      <c r="AI336" s="21">
        <f t="shared" si="103"/>
        <v>0.4280618311533889</v>
      </c>
    </row>
    <row r="337" spans="1:35" ht="12.75" outlineLevel="1">
      <c r="A337" s="1" t="s">
        <v>832</v>
      </c>
      <c r="B337" s="16" t="s">
        <v>833</v>
      </c>
      <c r="C337" s="1" t="s">
        <v>1264</v>
      </c>
      <c r="E337" s="5">
        <v>102471.74</v>
      </c>
      <c r="G337" s="5">
        <v>84974.746</v>
      </c>
      <c r="I337" s="9">
        <f t="shared" si="96"/>
        <v>17496.994000000006</v>
      </c>
      <c r="K337" s="21">
        <f t="shared" si="97"/>
        <v>0.20590816476226956</v>
      </c>
      <c r="M337" s="9">
        <v>268836.289</v>
      </c>
      <c r="O337" s="9">
        <v>263811.263</v>
      </c>
      <c r="Q337" s="9">
        <f t="shared" si="98"/>
        <v>5025.026000000013</v>
      </c>
      <c r="S337" s="21">
        <f t="shared" si="99"/>
        <v>0.019047806916416655</v>
      </c>
      <c r="U337" s="9">
        <v>560801.697</v>
      </c>
      <c r="W337" s="9">
        <v>548536.583</v>
      </c>
      <c r="Y337" s="9">
        <f t="shared" si="100"/>
        <v>12265.11400000006</v>
      </c>
      <c r="AA337" s="21">
        <f t="shared" si="101"/>
        <v>0.02235970103018646</v>
      </c>
      <c r="AC337" s="9">
        <v>1085452.264</v>
      </c>
      <c r="AE337" s="9">
        <v>1044030.956</v>
      </c>
      <c r="AG337" s="9">
        <f t="shared" si="102"/>
        <v>41421.30799999996</v>
      </c>
      <c r="AI337" s="21">
        <f t="shared" si="103"/>
        <v>0.03967440597613847</v>
      </c>
    </row>
    <row r="338" spans="1:35" ht="12.75" outlineLevel="1">
      <c r="A338" s="1" t="s">
        <v>834</v>
      </c>
      <c r="B338" s="16" t="s">
        <v>835</v>
      </c>
      <c r="C338" s="1" t="s">
        <v>1265</v>
      </c>
      <c r="E338" s="5">
        <v>0</v>
      </c>
      <c r="G338" s="5">
        <v>0</v>
      </c>
      <c r="I338" s="9">
        <f t="shared" si="96"/>
        <v>0</v>
      </c>
      <c r="K338" s="21">
        <f t="shared" si="97"/>
        <v>0</v>
      </c>
      <c r="M338" s="9">
        <v>57.94</v>
      </c>
      <c r="O338" s="9">
        <v>58.73</v>
      </c>
      <c r="Q338" s="9">
        <f t="shared" si="98"/>
        <v>-0.7899999999999991</v>
      </c>
      <c r="S338" s="21">
        <f t="shared" si="99"/>
        <v>-0.013451387706453247</v>
      </c>
      <c r="U338" s="9">
        <v>6501.27</v>
      </c>
      <c r="W338" s="9">
        <v>664.17</v>
      </c>
      <c r="Y338" s="9">
        <f t="shared" si="100"/>
        <v>5837.1</v>
      </c>
      <c r="AA338" s="21">
        <f t="shared" si="101"/>
        <v>8.788563169068162</v>
      </c>
      <c r="AC338" s="9">
        <v>6501.27</v>
      </c>
      <c r="AE338" s="9">
        <v>664.17</v>
      </c>
      <c r="AG338" s="9">
        <f t="shared" si="102"/>
        <v>5837.1</v>
      </c>
      <c r="AI338" s="21">
        <f t="shared" si="103"/>
        <v>8.788563169068162</v>
      </c>
    </row>
    <row r="339" spans="1:68" s="90" customFormat="1" ht="12.75">
      <c r="A339" s="90" t="s">
        <v>34</v>
      </c>
      <c r="B339" s="91"/>
      <c r="C339" s="77" t="s">
        <v>1266</v>
      </c>
      <c r="D339" s="105"/>
      <c r="E339" s="105">
        <v>2657719.4230000004</v>
      </c>
      <c r="F339" s="105"/>
      <c r="G339" s="105">
        <v>3768295.3559999997</v>
      </c>
      <c r="H339" s="105"/>
      <c r="I339" s="9">
        <f>+E339-G339</f>
        <v>-1110575.9329999993</v>
      </c>
      <c r="J339" s="37" t="str">
        <f>IF((+E339-G339)=(I339),"  ",$AO$501)</f>
        <v>  </v>
      </c>
      <c r="K339" s="38">
        <f>IF(G339&lt;0,IF(I339=0,0,IF(OR(G339=0,E339=0),"N.M.",IF(ABS(I339/G339)&gt;=10,"N.M.",I339/(-G339)))),IF(I339=0,0,IF(OR(G339=0,E339=0),"N.M.",IF(ABS(I339/G339)&gt;=10,"N.M.",I339/G339))))</f>
        <v>-0.2947157343257887</v>
      </c>
      <c r="L339" s="39"/>
      <c r="M339" s="5">
        <v>10337259.138999999</v>
      </c>
      <c r="N339" s="9"/>
      <c r="O339" s="5">
        <v>9292984.161000002</v>
      </c>
      <c r="P339" s="9"/>
      <c r="Q339" s="9">
        <f>(+M339-O339)</f>
        <v>1044274.9779999964</v>
      </c>
      <c r="R339" s="37" t="str">
        <f>IF((+M339-O339)=(Q339),"  ",$AO$501)</f>
        <v>  </v>
      </c>
      <c r="S339" s="38">
        <f>IF(O339&lt;0,IF(Q339=0,0,IF(OR(O339=0,M339=0),"N.M.",IF(ABS(Q339/O339)&gt;=10,"N.M.",Q339/(-O339)))),IF(Q339=0,0,IF(OR(O339=0,M339=0),"N.M.",IF(ABS(Q339/O339)&gt;=10,"N.M.",Q339/O339))))</f>
        <v>0.11237240480646894</v>
      </c>
      <c r="T339" s="39"/>
      <c r="U339" s="9">
        <v>18547492.886000004</v>
      </c>
      <c r="V339" s="9"/>
      <c r="W339" s="9">
        <v>16433508.349000001</v>
      </c>
      <c r="X339" s="9"/>
      <c r="Y339" s="9">
        <f>(+U339-W339)</f>
        <v>2113984.5370000023</v>
      </c>
      <c r="Z339" s="37" t="str">
        <f>IF((+U339-W339)=(Y339),"  ",$AO$501)</f>
        <v>  </v>
      </c>
      <c r="AA339" s="38">
        <f>IF(W339&lt;0,IF(Y339=0,0,IF(OR(W339=0,U339=0),"N.M.",IF(ABS(Y339/W339)&gt;=10,"N.M.",Y339/(-W339)))),IF(Y339=0,0,IF(OR(W339=0,U339=0),"N.M.",IF(ABS(Y339/W339)&gt;=10,"N.M.",Y339/W339))))</f>
        <v>0.12863866267050886</v>
      </c>
      <c r="AB339" s="39"/>
      <c r="AC339" s="9">
        <v>37543973.228999995</v>
      </c>
      <c r="AD339" s="9"/>
      <c r="AE339" s="9">
        <v>32686965.262000002</v>
      </c>
      <c r="AF339" s="9"/>
      <c r="AG339" s="9">
        <f>(+AC339-AE339)</f>
        <v>4857007.966999993</v>
      </c>
      <c r="AH339" s="37" t="str">
        <f>IF((+AC339-AE339)=(AG339),"  ",$AO$501)</f>
        <v>  </v>
      </c>
      <c r="AI339" s="38">
        <f>IF(AE339&lt;0,IF(AG339=0,0,IF(OR(AE339=0,AC339=0),"N.M.",IF(ABS(AG339/AE339)&gt;=10,"N.M.",AG339/(-AE339)))),IF(AG339=0,0,IF(OR(AE339=0,AC339=0),"N.M.",IF(ABS(AG339/AE339)&gt;=10,"N.M.",AG339/AE339))))</f>
        <v>0.1485915846903803</v>
      </c>
      <c r="AJ339" s="105"/>
      <c r="AK339" s="105"/>
      <c r="AL339" s="105"/>
      <c r="AM339" s="105"/>
      <c r="AN339" s="105"/>
      <c r="AO339" s="105"/>
      <c r="AP339" s="106"/>
      <c r="AQ339" s="107"/>
      <c r="AR339" s="108"/>
      <c r="AS339" s="105"/>
      <c r="AT339" s="105"/>
      <c r="AU339" s="105"/>
      <c r="AV339" s="105"/>
      <c r="AW339" s="105"/>
      <c r="AX339" s="106"/>
      <c r="AY339" s="107"/>
      <c r="AZ339" s="108"/>
      <c r="BA339" s="105"/>
      <c r="BB339" s="105"/>
      <c r="BC339" s="105"/>
      <c r="BD339" s="106"/>
      <c r="BE339" s="107"/>
      <c r="BF339" s="108"/>
      <c r="BG339" s="105"/>
      <c r="BH339" s="109"/>
      <c r="BI339" s="105"/>
      <c r="BJ339" s="109"/>
      <c r="BK339" s="105"/>
      <c r="BL339" s="109"/>
      <c r="BM339" s="105"/>
      <c r="BN339" s="97"/>
      <c r="BO339" s="97"/>
      <c r="BP339" s="97"/>
    </row>
    <row r="340" spans="1:68" s="17" customFormat="1" ht="12.75">
      <c r="A340" s="17" t="s">
        <v>35</v>
      </c>
      <c r="B340" s="98"/>
      <c r="C340" s="17" t="s">
        <v>36</v>
      </c>
      <c r="D340" s="18"/>
      <c r="E340" s="18">
        <v>42526124.826999985</v>
      </c>
      <c r="F340" s="18"/>
      <c r="G340" s="18">
        <v>41022101.05200001</v>
      </c>
      <c r="H340" s="18"/>
      <c r="I340" s="18">
        <f>+E340-G340</f>
        <v>1504023.7749999762</v>
      </c>
      <c r="J340" s="37" t="str">
        <f>IF((+E340-G340)=(I340),"  ",$AO$501)</f>
        <v>  </v>
      </c>
      <c r="K340" s="40">
        <f>IF(G340&lt;0,IF(I340=0,0,IF(OR(G340=0,E340=0),"N.M.",IF(ABS(I340/G340)&gt;=10,"N.M.",I340/(-G340)))),IF(I340=0,0,IF(OR(G340=0,E340=0),"N.M.",IF(ABS(I340/G340)&gt;=10,"N.M.",I340/G340))))</f>
        <v>0.03666374311480197</v>
      </c>
      <c r="L340" s="39"/>
      <c r="M340" s="8">
        <v>114148429.04400006</v>
      </c>
      <c r="N340" s="18"/>
      <c r="O340" s="8">
        <v>107592695.63300002</v>
      </c>
      <c r="P340" s="18"/>
      <c r="Q340" s="18">
        <f>(+M340-O340)</f>
        <v>6555733.411000043</v>
      </c>
      <c r="R340" s="37" t="str">
        <f>IF((+M340-O340)=(Q340),"  ",$AO$501)</f>
        <v>  </v>
      </c>
      <c r="S340" s="40">
        <f>IF(O340&lt;0,IF(Q340=0,0,IF(OR(O340=0,M340=0),"N.M.",IF(ABS(Q340/O340)&gt;=10,"N.M.",Q340/(-O340)))),IF(Q340=0,0,IF(OR(O340=0,M340=0),"N.M.",IF(ABS(Q340/O340)&gt;=10,"N.M.",Q340/O340))))</f>
        <v>0.06093102670614118</v>
      </c>
      <c r="T340" s="39"/>
      <c r="U340" s="18">
        <v>224624730.337</v>
      </c>
      <c r="V340" s="18"/>
      <c r="W340" s="18">
        <v>222811613.56300002</v>
      </c>
      <c r="X340" s="18"/>
      <c r="Y340" s="18">
        <f>(+U340-W340)</f>
        <v>1813116.773999989</v>
      </c>
      <c r="Z340" s="37" t="str">
        <f>IF((+U340-W340)=(Y340),"  ",$AO$501)</f>
        <v>  </v>
      </c>
      <c r="AA340" s="40">
        <f>IF(W340&lt;0,IF(Y340=0,0,IF(OR(W340=0,U340=0),"N.M.",IF(ABS(Y340/W340)&gt;=10,"N.M.",Y340/(-W340)))),IF(Y340=0,0,IF(OR(W340=0,U340=0),"N.M.",IF(ABS(Y340/W340)&gt;=10,"N.M.",Y340/W340))))</f>
        <v>0.008137442860389007</v>
      </c>
      <c r="AB340" s="39"/>
      <c r="AC340" s="18">
        <v>453495856.2989998</v>
      </c>
      <c r="AD340" s="18"/>
      <c r="AE340" s="18">
        <v>444718676.62000006</v>
      </c>
      <c r="AF340" s="18"/>
      <c r="AG340" s="18">
        <f>(+AC340-AE340)</f>
        <v>8777179.678999722</v>
      </c>
      <c r="AH340" s="37" t="str">
        <f>IF((+AC340-AE340)=(AG340),"  ",$AO$501)</f>
        <v>  </v>
      </c>
      <c r="AI340" s="40">
        <f>IF(AE340&lt;0,IF(AG340=0,0,IF(OR(AE340=0,AC340=0),"N.M.",IF(ABS(AG340/AE340)&gt;=10,"N.M.",AG340/(-AE340)))),IF(AG340=0,0,IF(OR(AE340=0,AC340=0),"N.M.",IF(ABS(AG340/AE340)&gt;=10,"N.M.",AG340/AE340))))</f>
        <v>0.0197364764297938</v>
      </c>
      <c r="AJ340" s="18"/>
      <c r="AK340" s="18"/>
      <c r="AL340" s="18"/>
      <c r="AM340" s="18"/>
      <c r="AN340" s="18"/>
      <c r="AO340" s="18"/>
      <c r="AP340" s="85"/>
      <c r="AQ340" s="117"/>
      <c r="AR340" s="39"/>
      <c r="AS340" s="18"/>
      <c r="AT340" s="18"/>
      <c r="AU340" s="18"/>
      <c r="AV340" s="18"/>
      <c r="AW340" s="18"/>
      <c r="AX340" s="85"/>
      <c r="AY340" s="117"/>
      <c r="AZ340" s="39"/>
      <c r="BA340" s="18"/>
      <c r="BB340" s="18"/>
      <c r="BC340" s="18"/>
      <c r="BD340" s="85"/>
      <c r="BE340" s="117"/>
      <c r="BF340" s="39"/>
      <c r="BG340" s="18"/>
      <c r="BH340" s="104"/>
      <c r="BI340" s="18"/>
      <c r="BJ340" s="104"/>
      <c r="BK340" s="18"/>
      <c r="BL340" s="104"/>
      <c r="BM340" s="18"/>
      <c r="BN340" s="104"/>
      <c r="BO340" s="104"/>
      <c r="BP340" s="104"/>
    </row>
    <row r="341" spans="1:35" ht="12.75" outlineLevel="1">
      <c r="A341" s="1" t="s">
        <v>836</v>
      </c>
      <c r="B341" s="16" t="s">
        <v>837</v>
      </c>
      <c r="C341" s="1" t="s">
        <v>1267</v>
      </c>
      <c r="E341" s="5">
        <v>3114195.31</v>
      </c>
      <c r="G341" s="5">
        <v>2967250.72</v>
      </c>
      <c r="I341" s="9">
        <f aca="true" t="shared" si="104" ref="I341:I347">+E341-G341</f>
        <v>146944.58999999985</v>
      </c>
      <c r="K341" s="21">
        <f aca="true" t="shared" si="105" ref="K341:K347">IF(G341&lt;0,IF(I341=0,0,IF(OR(G341=0,E341=0),"N.M.",IF(ABS(I341/G341)&gt;=10,"N.M.",I341/(-G341)))),IF(I341=0,0,IF(OR(G341=0,E341=0),"N.M.",IF(ABS(I341/G341)&gt;=10,"N.M.",I341/G341))))</f>
        <v>0.049522134752401324</v>
      </c>
      <c r="M341" s="9">
        <v>9212835.49</v>
      </c>
      <c r="O341" s="9">
        <v>8998712.88</v>
      </c>
      <c r="Q341" s="9">
        <f aca="true" t="shared" si="106" ref="Q341:Q347">(+M341-O341)</f>
        <v>214122.6099999994</v>
      </c>
      <c r="S341" s="21">
        <f aca="true" t="shared" si="107" ref="S341:S347">IF(O341&lt;0,IF(Q341=0,0,IF(OR(O341=0,M341=0),"N.M.",IF(ABS(Q341/O341)&gt;=10,"N.M.",Q341/(-O341)))),IF(Q341=0,0,IF(OR(O341=0,M341=0),"N.M.",IF(ABS(Q341/O341)&gt;=10,"N.M.",Q341/O341))))</f>
        <v>0.023794804085359302</v>
      </c>
      <c r="U341" s="9">
        <v>18318846.34</v>
      </c>
      <c r="W341" s="9">
        <v>17845194.61</v>
      </c>
      <c r="Y341" s="9">
        <f aca="true" t="shared" si="108" ref="Y341:Y347">(+U341-W341)</f>
        <v>473651.73000000045</v>
      </c>
      <c r="AA341" s="21">
        <f aca="true" t="shared" si="109" ref="AA341:AA347">IF(W341&lt;0,IF(Y341=0,0,IF(OR(W341=0,U341=0),"N.M.",IF(ABS(Y341/W341)&gt;=10,"N.M.",Y341/(-W341)))),IF(Y341=0,0,IF(OR(W341=0,U341=0),"N.M.",IF(ABS(Y341/W341)&gt;=10,"N.M.",Y341/W341))))</f>
        <v>0.026542256352563277</v>
      </c>
      <c r="AC341" s="9">
        <v>36297132.68</v>
      </c>
      <c r="AE341" s="9">
        <v>35353644.93</v>
      </c>
      <c r="AG341" s="9">
        <f aca="true" t="shared" si="110" ref="AG341:AG347">(+AC341-AE341)</f>
        <v>943487.75</v>
      </c>
      <c r="AI341" s="21">
        <f aca="true" t="shared" si="111" ref="AI341:AI347">IF(AE341&lt;0,IF(AG341=0,0,IF(OR(AE341=0,AC341=0),"N.M.",IF(ABS(AG341/AE341)&gt;=10,"N.M.",AG341/(-AE341)))),IF(AG341=0,0,IF(OR(AE341=0,AC341=0),"N.M.",IF(ABS(AG341/AE341)&gt;=10,"N.M.",AG341/AE341))))</f>
        <v>0.026687142213146622</v>
      </c>
    </row>
    <row r="342" spans="1:35" ht="12.75" outlineLevel="1">
      <c r="A342" s="1" t="s">
        <v>838</v>
      </c>
      <c r="B342" s="16" t="s">
        <v>839</v>
      </c>
      <c r="C342" s="1" t="s">
        <v>1268</v>
      </c>
      <c r="E342" s="5">
        <v>0</v>
      </c>
      <c r="G342" s="5">
        <v>917.46</v>
      </c>
      <c r="I342" s="9">
        <f t="shared" si="104"/>
        <v>-917.46</v>
      </c>
      <c r="K342" s="21" t="str">
        <f t="shared" si="105"/>
        <v>N.M.</v>
      </c>
      <c r="M342" s="9">
        <v>0</v>
      </c>
      <c r="O342" s="9">
        <v>2752.38</v>
      </c>
      <c r="Q342" s="9">
        <f t="shared" si="106"/>
        <v>-2752.38</v>
      </c>
      <c r="S342" s="21" t="str">
        <f t="shared" si="107"/>
        <v>N.M.</v>
      </c>
      <c r="U342" s="9">
        <v>0</v>
      </c>
      <c r="W342" s="9">
        <v>5504.76</v>
      </c>
      <c r="Y342" s="9">
        <f t="shared" si="108"/>
        <v>-5504.76</v>
      </c>
      <c r="AA342" s="21" t="str">
        <f t="shared" si="109"/>
        <v>N.M.</v>
      </c>
      <c r="AC342" s="9">
        <v>5504.76</v>
      </c>
      <c r="AE342" s="9">
        <v>5504.76</v>
      </c>
      <c r="AG342" s="9">
        <f t="shared" si="110"/>
        <v>0</v>
      </c>
      <c r="AI342" s="21">
        <f t="shared" si="111"/>
        <v>0</v>
      </c>
    </row>
    <row r="343" spans="1:35" ht="12.75" outlineLevel="1">
      <c r="A343" s="1" t="s">
        <v>840</v>
      </c>
      <c r="B343" s="16" t="s">
        <v>841</v>
      </c>
      <c r="C343" s="1" t="s">
        <v>1269</v>
      </c>
      <c r="E343" s="5">
        <v>460525.22</v>
      </c>
      <c r="G343" s="5">
        <v>442873.72</v>
      </c>
      <c r="I343" s="9">
        <f t="shared" si="104"/>
        <v>17651.5</v>
      </c>
      <c r="K343" s="21">
        <f t="shared" si="105"/>
        <v>0.03985673387890345</v>
      </c>
      <c r="M343" s="9">
        <v>1356815.93</v>
      </c>
      <c r="O343" s="9">
        <v>1327498.72</v>
      </c>
      <c r="Q343" s="9">
        <f t="shared" si="106"/>
        <v>29317.209999999963</v>
      </c>
      <c r="S343" s="21">
        <f t="shared" si="107"/>
        <v>0.022084548601297306</v>
      </c>
      <c r="U343" s="9">
        <v>2698340.18</v>
      </c>
      <c r="W343" s="9">
        <v>2650802.77</v>
      </c>
      <c r="Y343" s="9">
        <f t="shared" si="108"/>
        <v>47537.41000000015</v>
      </c>
      <c r="AA343" s="21">
        <f t="shared" si="109"/>
        <v>0.017933212737664427</v>
      </c>
      <c r="AC343" s="9">
        <v>5366105.19</v>
      </c>
      <c r="AE343" s="9">
        <v>5277742.17</v>
      </c>
      <c r="AG343" s="9">
        <f t="shared" si="110"/>
        <v>88363.02000000048</v>
      </c>
      <c r="AI343" s="21">
        <f t="shared" si="111"/>
        <v>0.016742579905149192</v>
      </c>
    </row>
    <row r="344" spans="1:35" ht="12.75" outlineLevel="1">
      <c r="A344" s="1" t="s">
        <v>842</v>
      </c>
      <c r="B344" s="16" t="s">
        <v>843</v>
      </c>
      <c r="C344" s="1" t="s">
        <v>1270</v>
      </c>
      <c r="E344" s="5">
        <v>301320.78</v>
      </c>
      <c r="G344" s="5">
        <v>354289.12</v>
      </c>
      <c r="I344" s="9">
        <f t="shared" si="104"/>
        <v>-52968.33999999997</v>
      </c>
      <c r="K344" s="21">
        <f t="shared" si="105"/>
        <v>-0.14950597410386174</v>
      </c>
      <c r="M344" s="9">
        <v>945159.72</v>
      </c>
      <c r="O344" s="9">
        <v>1058210.65</v>
      </c>
      <c r="Q344" s="9">
        <f t="shared" si="106"/>
        <v>-113050.92999999993</v>
      </c>
      <c r="S344" s="21">
        <f t="shared" si="107"/>
        <v>-0.10683216049658917</v>
      </c>
      <c r="U344" s="9">
        <v>2078375.54</v>
      </c>
      <c r="W344" s="9">
        <v>2148413.53</v>
      </c>
      <c r="Y344" s="9">
        <f t="shared" si="108"/>
        <v>-70037.98999999976</v>
      </c>
      <c r="AA344" s="21">
        <f t="shared" si="109"/>
        <v>-0.03259986451491011</v>
      </c>
      <c r="AC344" s="9">
        <v>4312316.81</v>
      </c>
      <c r="AE344" s="9">
        <v>4323966.04</v>
      </c>
      <c r="AG344" s="9">
        <f t="shared" si="110"/>
        <v>-11649.230000000447</v>
      </c>
      <c r="AI344" s="21">
        <f t="shared" si="111"/>
        <v>-0.0026941076530750106</v>
      </c>
    </row>
    <row r="345" spans="1:35" ht="12.75" outlineLevel="1">
      <c r="A345" s="1" t="s">
        <v>844</v>
      </c>
      <c r="B345" s="16" t="s">
        <v>845</v>
      </c>
      <c r="C345" s="1" t="s">
        <v>1271</v>
      </c>
      <c r="E345" s="5">
        <v>3218</v>
      </c>
      <c r="G345" s="5">
        <v>3218</v>
      </c>
      <c r="I345" s="9">
        <f t="shared" si="104"/>
        <v>0</v>
      </c>
      <c r="K345" s="21">
        <f t="shared" si="105"/>
        <v>0</v>
      </c>
      <c r="M345" s="9">
        <v>9654</v>
      </c>
      <c r="O345" s="9">
        <v>9654</v>
      </c>
      <c r="Q345" s="9">
        <f t="shared" si="106"/>
        <v>0</v>
      </c>
      <c r="S345" s="21">
        <f t="shared" si="107"/>
        <v>0</v>
      </c>
      <c r="U345" s="9">
        <v>19308</v>
      </c>
      <c r="W345" s="9">
        <v>19308</v>
      </c>
      <c r="Y345" s="9">
        <f t="shared" si="108"/>
        <v>0</v>
      </c>
      <c r="AA345" s="21">
        <f t="shared" si="109"/>
        <v>0</v>
      </c>
      <c r="AC345" s="9">
        <v>38616</v>
      </c>
      <c r="AE345" s="9">
        <v>38616</v>
      </c>
      <c r="AG345" s="9">
        <f t="shared" si="110"/>
        <v>0</v>
      </c>
      <c r="AI345" s="21">
        <f t="shared" si="111"/>
        <v>0</v>
      </c>
    </row>
    <row r="346" spans="1:35" ht="12.75" outlineLevel="1">
      <c r="A346" s="1" t="s">
        <v>846</v>
      </c>
      <c r="B346" s="16" t="s">
        <v>847</v>
      </c>
      <c r="C346" s="1" t="s">
        <v>1272</v>
      </c>
      <c r="E346" s="5">
        <v>68529.47</v>
      </c>
      <c r="G346" s="5">
        <v>68236.35</v>
      </c>
      <c r="I346" s="9">
        <f t="shared" si="104"/>
        <v>293.11999999999534</v>
      </c>
      <c r="K346" s="21">
        <f t="shared" si="105"/>
        <v>0.0042956576663317324</v>
      </c>
      <c r="M346" s="9">
        <v>205588.41</v>
      </c>
      <c r="O346" s="9">
        <v>196292.7</v>
      </c>
      <c r="Q346" s="9">
        <f t="shared" si="106"/>
        <v>9295.709999999992</v>
      </c>
      <c r="S346" s="21">
        <f t="shared" si="107"/>
        <v>0.04735637137804916</v>
      </c>
      <c r="U346" s="9">
        <v>411176.82</v>
      </c>
      <c r="W346" s="9">
        <v>402681.2</v>
      </c>
      <c r="Y346" s="9">
        <f t="shared" si="108"/>
        <v>8495.619999999995</v>
      </c>
      <c r="AA346" s="21">
        <f t="shared" si="109"/>
        <v>0.021097632568890714</v>
      </c>
      <c r="AC346" s="9">
        <v>822060.53</v>
      </c>
      <c r="AE346" s="9">
        <v>805556.86</v>
      </c>
      <c r="AG346" s="9">
        <f t="shared" si="110"/>
        <v>16503.670000000042</v>
      </c>
      <c r="AI346" s="21">
        <f t="shared" si="111"/>
        <v>0.020487281307492115</v>
      </c>
    </row>
    <row r="347" spans="1:35" ht="12.75" outlineLevel="1">
      <c r="A347" s="1" t="s">
        <v>848</v>
      </c>
      <c r="B347" s="16" t="s">
        <v>849</v>
      </c>
      <c r="C347" s="1" t="s">
        <v>1273</v>
      </c>
      <c r="E347" s="5">
        <v>0</v>
      </c>
      <c r="G347" s="5">
        <v>-7170.74</v>
      </c>
      <c r="I347" s="9">
        <f t="shared" si="104"/>
        <v>7170.74</v>
      </c>
      <c r="K347" s="21" t="str">
        <f t="shared" si="105"/>
        <v>N.M.</v>
      </c>
      <c r="M347" s="9">
        <v>0</v>
      </c>
      <c r="O347" s="9">
        <v>-21434.05</v>
      </c>
      <c r="Q347" s="9">
        <f t="shared" si="106"/>
        <v>21434.05</v>
      </c>
      <c r="S347" s="21" t="str">
        <f t="shared" si="107"/>
        <v>N.M.</v>
      </c>
      <c r="U347" s="9">
        <v>0</v>
      </c>
      <c r="W347" s="9">
        <v>-42725.1</v>
      </c>
      <c r="Y347" s="9">
        <f t="shared" si="108"/>
        <v>42725.1</v>
      </c>
      <c r="AA347" s="21" t="str">
        <f t="shared" si="109"/>
        <v>N.M.</v>
      </c>
      <c r="AC347" s="9">
        <v>-41996.93</v>
      </c>
      <c r="AE347" s="9">
        <v>-42725.1</v>
      </c>
      <c r="AG347" s="9">
        <f t="shared" si="110"/>
        <v>728.1699999999983</v>
      </c>
      <c r="AI347" s="21">
        <f t="shared" si="111"/>
        <v>0.017043143257710298</v>
      </c>
    </row>
    <row r="348" spans="1:68" s="90" customFormat="1" ht="12.75">
      <c r="A348" s="90" t="s">
        <v>37</v>
      </c>
      <c r="B348" s="91"/>
      <c r="C348" s="77" t="s">
        <v>1274</v>
      </c>
      <c r="D348" s="105"/>
      <c r="E348" s="105">
        <v>3947788.78</v>
      </c>
      <c r="F348" s="105"/>
      <c r="G348" s="105">
        <v>3829614.63</v>
      </c>
      <c r="H348" s="105"/>
      <c r="I348" s="9">
        <f>+E348-G348</f>
        <v>118174.1499999999</v>
      </c>
      <c r="J348" s="37" t="str">
        <f>IF((+E348-G348)=(I348),"  ",$AO$501)</f>
        <v>  </v>
      </c>
      <c r="K348" s="38">
        <f>IF(G348&lt;0,IF(I348=0,0,IF(OR(G348=0,E348=0),"N.M.",IF(ABS(I348/G348)&gt;=10,"N.M.",I348/(-G348)))),IF(I348=0,0,IF(OR(G348=0,E348=0),"N.M.",IF(ABS(I348/G348)&gt;=10,"N.M.",I348/G348))))</f>
        <v>0.030857974344013803</v>
      </c>
      <c r="L348" s="39"/>
      <c r="M348" s="5">
        <v>11730053.55</v>
      </c>
      <c r="N348" s="9"/>
      <c r="O348" s="5">
        <v>11571687.280000001</v>
      </c>
      <c r="P348" s="9"/>
      <c r="Q348" s="9">
        <f>(+M348-O348)</f>
        <v>158366.26999999955</v>
      </c>
      <c r="R348" s="37" t="str">
        <f>IF((+M348-O348)=(Q348),"  ",$AO$501)</f>
        <v>  </v>
      </c>
      <c r="S348" s="38">
        <f>IF(O348&lt;0,IF(Q348=0,0,IF(OR(O348=0,M348=0),"N.M.",IF(ABS(Q348/O348)&gt;=10,"N.M.",Q348/(-O348)))),IF(Q348=0,0,IF(OR(O348=0,M348=0),"N.M.",IF(ABS(Q348/O348)&gt;=10,"N.M.",Q348/O348))))</f>
        <v>0.013685667972873143</v>
      </c>
      <c r="T348" s="39"/>
      <c r="U348" s="9">
        <v>23526046.88</v>
      </c>
      <c r="V348" s="9"/>
      <c r="W348" s="9">
        <v>23029179.77</v>
      </c>
      <c r="X348" s="9"/>
      <c r="Y348" s="9">
        <f>(+U348-W348)</f>
        <v>496867.1099999994</v>
      </c>
      <c r="Z348" s="37" t="str">
        <f>IF((+U348-W348)=(Y348),"  ",$AO$501)</f>
        <v>  </v>
      </c>
      <c r="AA348" s="38">
        <f>IF(W348&lt;0,IF(Y348=0,0,IF(OR(W348=0,U348=0),"N.M.",IF(ABS(Y348/W348)&gt;=10,"N.M.",Y348/(-W348)))),IF(Y348=0,0,IF(OR(W348=0,U348=0),"N.M.",IF(ABS(Y348/W348)&gt;=10,"N.M.",Y348/W348))))</f>
        <v>0.021575545241401334</v>
      </c>
      <c r="AB348" s="39"/>
      <c r="AC348" s="9">
        <v>46799739.04</v>
      </c>
      <c r="AD348" s="9"/>
      <c r="AE348" s="9">
        <v>45762305.660000004</v>
      </c>
      <c r="AF348" s="9"/>
      <c r="AG348" s="9">
        <f>(+AC348-AE348)</f>
        <v>1037433.3799999952</v>
      </c>
      <c r="AH348" s="37" t="str">
        <f>IF((+AC348-AE348)=(AG348),"  ",$AO$501)</f>
        <v>  </v>
      </c>
      <c r="AI348" s="38">
        <f>IF(AE348&lt;0,IF(AG348=0,0,IF(OR(AE348=0,AC348=0),"N.M.",IF(ABS(AG348/AE348)&gt;=10,"N.M.",AG348/(-AE348)))),IF(AG348=0,0,IF(OR(AE348=0,AC348=0),"N.M.",IF(ABS(AG348/AE348)&gt;=10,"N.M.",AG348/AE348))))</f>
        <v>0.022670041752437243</v>
      </c>
      <c r="AJ348" s="105"/>
      <c r="AK348" s="105"/>
      <c r="AL348" s="105"/>
      <c r="AM348" s="105"/>
      <c r="AN348" s="105"/>
      <c r="AO348" s="105"/>
      <c r="AP348" s="106"/>
      <c r="AQ348" s="107"/>
      <c r="AR348" s="108"/>
      <c r="AS348" s="105"/>
      <c r="AT348" s="105"/>
      <c r="AU348" s="105"/>
      <c r="AV348" s="105"/>
      <c r="AW348" s="105"/>
      <c r="AX348" s="106"/>
      <c r="AY348" s="107"/>
      <c r="AZ348" s="108"/>
      <c r="BA348" s="105"/>
      <c r="BB348" s="105"/>
      <c r="BC348" s="105"/>
      <c r="BD348" s="106"/>
      <c r="BE348" s="107"/>
      <c r="BF348" s="108"/>
      <c r="BG348" s="105"/>
      <c r="BH348" s="109"/>
      <c r="BI348" s="105"/>
      <c r="BJ348" s="109"/>
      <c r="BK348" s="105"/>
      <c r="BL348" s="109"/>
      <c r="BM348" s="105"/>
      <c r="BN348" s="97"/>
      <c r="BO348" s="97"/>
      <c r="BP348" s="97"/>
    </row>
    <row r="349" spans="1:35" ht="12.75" outlineLevel="1">
      <c r="A349" s="1" t="s">
        <v>850</v>
      </c>
      <c r="B349" s="16" t="s">
        <v>851</v>
      </c>
      <c r="C349" s="1" t="s">
        <v>1275</v>
      </c>
      <c r="E349" s="5">
        <v>239961.221</v>
      </c>
      <c r="G349" s="5">
        <v>212028.128</v>
      </c>
      <c r="I349" s="9">
        <f aca="true" t="shared" si="112" ref="I349:I385">+E349-G349</f>
        <v>27933.092999999993</v>
      </c>
      <c r="K349" s="21">
        <f aca="true" t="shared" si="113" ref="K349:K385">IF(G349&lt;0,IF(I349=0,0,IF(OR(G349=0,E349=0),"N.M.",IF(ABS(I349/G349)&gt;=10,"N.M.",I349/(-G349)))),IF(I349=0,0,IF(OR(G349=0,E349=0),"N.M.",IF(ABS(I349/G349)&gt;=10,"N.M.",I349/G349))))</f>
        <v>0.13174239316021313</v>
      </c>
      <c r="M349" s="9">
        <v>684647.278</v>
      </c>
      <c r="O349" s="9">
        <v>676016.082</v>
      </c>
      <c r="Q349" s="9">
        <f aca="true" t="shared" si="114" ref="Q349:Q385">(+M349-O349)</f>
        <v>8631.195999999996</v>
      </c>
      <c r="S349" s="21">
        <f aca="true" t="shared" si="115" ref="S349:S385">IF(O349&lt;0,IF(Q349=0,0,IF(OR(O349=0,M349=0),"N.M.",IF(ABS(Q349/O349)&gt;=10,"N.M.",Q349/(-O349)))),IF(Q349=0,0,IF(OR(O349=0,M349=0),"N.M.",IF(ABS(Q349/O349)&gt;=10,"N.M.",Q349/O349))))</f>
        <v>0.012767737676394502</v>
      </c>
      <c r="U349" s="9">
        <v>1258635.957</v>
      </c>
      <c r="W349" s="9">
        <v>1268756.399</v>
      </c>
      <c r="Y349" s="9">
        <f aca="true" t="shared" si="116" ref="Y349:Y385">(+U349-W349)</f>
        <v>-10120.44200000004</v>
      </c>
      <c r="AA349" s="21">
        <f aca="true" t="shared" si="117" ref="AA349:AA385">IF(W349&lt;0,IF(Y349=0,0,IF(OR(W349=0,U349=0),"N.M.",IF(ABS(Y349/W349)&gt;=10,"N.M.",Y349/(-W349)))),IF(Y349=0,0,IF(OR(W349=0,U349=0),"N.M.",IF(ABS(Y349/W349)&gt;=10,"N.M.",Y349/W349))))</f>
        <v>-0.00797666282351498</v>
      </c>
      <c r="AC349" s="9">
        <v>2474754.406</v>
      </c>
      <c r="AE349" s="9">
        <v>2765200.867</v>
      </c>
      <c r="AG349" s="9">
        <f aca="true" t="shared" si="118" ref="AG349:AG385">(+AC349-AE349)</f>
        <v>-290446.4610000001</v>
      </c>
      <c r="AI349" s="21">
        <f aca="true" t="shared" si="119" ref="AI349:AI385">IF(AE349&lt;0,IF(AG349=0,0,IF(OR(AE349=0,AC349=0),"N.M.",IF(ABS(AG349/AE349)&gt;=10,"N.M.",AG349/(-AE349)))),IF(AG349=0,0,IF(OR(AE349=0,AC349=0),"N.M.",IF(ABS(AG349/AE349)&gt;=10,"N.M.",AG349/AE349))))</f>
        <v>-0.10503629753129255</v>
      </c>
    </row>
    <row r="350" spans="1:35" ht="12.75" outlineLevel="1">
      <c r="A350" s="1" t="s">
        <v>852</v>
      </c>
      <c r="B350" s="16" t="s">
        <v>853</v>
      </c>
      <c r="C350" s="1" t="s">
        <v>1276</v>
      </c>
      <c r="E350" s="5">
        <v>263.728</v>
      </c>
      <c r="G350" s="5">
        <v>86.16</v>
      </c>
      <c r="I350" s="9">
        <f t="shared" si="112"/>
        <v>177.568</v>
      </c>
      <c r="K350" s="21">
        <f t="shared" si="113"/>
        <v>2.0609099350046427</v>
      </c>
      <c r="M350" s="9">
        <v>592.335</v>
      </c>
      <c r="O350" s="9">
        <v>448.89</v>
      </c>
      <c r="Q350" s="9">
        <f t="shared" si="114"/>
        <v>143.44500000000005</v>
      </c>
      <c r="S350" s="21">
        <f t="shared" si="115"/>
        <v>0.31955490209182663</v>
      </c>
      <c r="U350" s="9">
        <v>17481.91</v>
      </c>
      <c r="W350" s="9">
        <v>26252.04</v>
      </c>
      <c r="Y350" s="9">
        <f t="shared" si="116"/>
        <v>-8770.130000000001</v>
      </c>
      <c r="AA350" s="21">
        <f t="shared" si="117"/>
        <v>-0.3340742281361754</v>
      </c>
      <c r="AC350" s="9">
        <v>28532.57</v>
      </c>
      <c r="AE350" s="9">
        <v>27184.17</v>
      </c>
      <c r="AG350" s="9">
        <f t="shared" si="118"/>
        <v>1348.4000000000015</v>
      </c>
      <c r="AI350" s="21">
        <f t="shared" si="119"/>
        <v>0.04960239727753327</v>
      </c>
    </row>
    <row r="351" spans="1:35" ht="12.75" outlineLevel="1">
      <c r="A351" s="1" t="s">
        <v>854</v>
      </c>
      <c r="B351" s="16" t="s">
        <v>855</v>
      </c>
      <c r="C351" s="1" t="s">
        <v>1277</v>
      </c>
      <c r="E351" s="5">
        <v>0</v>
      </c>
      <c r="G351" s="5">
        <v>0</v>
      </c>
      <c r="I351" s="9">
        <f t="shared" si="112"/>
        <v>0</v>
      </c>
      <c r="K351" s="21">
        <f t="shared" si="113"/>
        <v>0</v>
      </c>
      <c r="M351" s="9">
        <v>0</v>
      </c>
      <c r="O351" s="9">
        <v>603.94</v>
      </c>
      <c r="Q351" s="9">
        <f t="shared" si="114"/>
        <v>-603.94</v>
      </c>
      <c r="S351" s="21" t="str">
        <f t="shared" si="115"/>
        <v>N.M.</v>
      </c>
      <c r="U351" s="9">
        <v>0</v>
      </c>
      <c r="W351" s="9">
        <v>2196.34</v>
      </c>
      <c r="Y351" s="9">
        <f t="shared" si="116"/>
        <v>-2196.34</v>
      </c>
      <c r="AA351" s="21" t="str">
        <f t="shared" si="117"/>
        <v>N.M.</v>
      </c>
      <c r="AC351" s="9">
        <v>0</v>
      </c>
      <c r="AE351" s="9">
        <v>9887.52</v>
      </c>
      <c r="AG351" s="9">
        <f t="shared" si="118"/>
        <v>-9887.52</v>
      </c>
      <c r="AI351" s="21" t="str">
        <f t="shared" si="119"/>
        <v>N.M.</v>
      </c>
    </row>
    <row r="352" spans="1:35" ht="12.75" outlineLevel="1">
      <c r="A352" s="1" t="s">
        <v>856</v>
      </c>
      <c r="B352" s="16" t="s">
        <v>857</v>
      </c>
      <c r="C352" s="1" t="s">
        <v>1277</v>
      </c>
      <c r="E352" s="5">
        <v>0</v>
      </c>
      <c r="G352" s="5">
        <v>-40712.67</v>
      </c>
      <c r="I352" s="9">
        <f t="shared" si="112"/>
        <v>40712.67</v>
      </c>
      <c r="K352" s="21" t="str">
        <f t="shared" si="113"/>
        <v>N.M.</v>
      </c>
      <c r="M352" s="9">
        <v>607.79</v>
      </c>
      <c r="O352" s="9">
        <v>-40712.67</v>
      </c>
      <c r="Q352" s="9">
        <f t="shared" si="114"/>
        <v>41320.46</v>
      </c>
      <c r="S352" s="21">
        <f t="shared" si="115"/>
        <v>1.0149287678749637</v>
      </c>
      <c r="U352" s="9">
        <v>607.79</v>
      </c>
      <c r="W352" s="9">
        <v>-40712.67</v>
      </c>
      <c r="Y352" s="9">
        <f t="shared" si="116"/>
        <v>41320.46</v>
      </c>
      <c r="AA352" s="21">
        <f t="shared" si="117"/>
        <v>1.0149287678749637</v>
      </c>
      <c r="AC352" s="9">
        <v>607.79</v>
      </c>
      <c r="AE352" s="9">
        <v>3675989.85</v>
      </c>
      <c r="AG352" s="9">
        <f t="shared" si="118"/>
        <v>-3675382.06</v>
      </c>
      <c r="AI352" s="21">
        <f t="shared" si="119"/>
        <v>-0.9998346594999439</v>
      </c>
    </row>
    <row r="353" spans="1:35" ht="12.75" outlineLevel="1">
      <c r="A353" s="1" t="s">
        <v>858</v>
      </c>
      <c r="B353" s="16" t="s">
        <v>859</v>
      </c>
      <c r="C353" s="1" t="s">
        <v>1277</v>
      </c>
      <c r="E353" s="5">
        <v>0</v>
      </c>
      <c r="G353" s="5">
        <v>625659</v>
      </c>
      <c r="I353" s="9">
        <f t="shared" si="112"/>
        <v>-625659</v>
      </c>
      <c r="K353" s="21" t="str">
        <f t="shared" si="113"/>
        <v>N.M.</v>
      </c>
      <c r="M353" s="9">
        <v>0</v>
      </c>
      <c r="O353" s="9">
        <v>1876977</v>
      </c>
      <c r="Q353" s="9">
        <f t="shared" si="114"/>
        <v>-1876977</v>
      </c>
      <c r="S353" s="21" t="str">
        <f t="shared" si="115"/>
        <v>N.M.</v>
      </c>
      <c r="U353" s="9">
        <v>0</v>
      </c>
      <c r="W353" s="9">
        <v>3754541.84</v>
      </c>
      <c r="Y353" s="9">
        <f t="shared" si="116"/>
        <v>-3754541.84</v>
      </c>
      <c r="AA353" s="21" t="str">
        <f t="shared" si="117"/>
        <v>N.M.</v>
      </c>
      <c r="AC353" s="9">
        <v>3755936.58</v>
      </c>
      <c r="AE353" s="9">
        <v>3754541.84</v>
      </c>
      <c r="AG353" s="9">
        <f t="shared" si="118"/>
        <v>1394.7400000002235</v>
      </c>
      <c r="AI353" s="21">
        <f t="shared" si="119"/>
        <v>0.00037148074503818115</v>
      </c>
    </row>
    <row r="354" spans="1:35" ht="12.75" outlineLevel="1">
      <c r="A354" s="1" t="s">
        <v>860</v>
      </c>
      <c r="B354" s="16" t="s">
        <v>861</v>
      </c>
      <c r="C354" s="1" t="s">
        <v>1277</v>
      </c>
      <c r="E354" s="5">
        <v>743870</v>
      </c>
      <c r="G354" s="5">
        <v>0</v>
      </c>
      <c r="I354" s="9">
        <f t="shared" si="112"/>
        <v>743870</v>
      </c>
      <c r="K354" s="21" t="str">
        <f t="shared" si="113"/>
        <v>N.M.</v>
      </c>
      <c r="M354" s="9">
        <v>2231610</v>
      </c>
      <c r="O354" s="9">
        <v>0</v>
      </c>
      <c r="Q354" s="9">
        <f t="shared" si="114"/>
        <v>2231610</v>
      </c>
      <c r="S354" s="21" t="str">
        <f t="shared" si="115"/>
        <v>N.M.</v>
      </c>
      <c r="U354" s="9">
        <v>4463419.91</v>
      </c>
      <c r="W354" s="9">
        <v>0</v>
      </c>
      <c r="Y354" s="9">
        <f t="shared" si="116"/>
        <v>4463419.91</v>
      </c>
      <c r="AA354" s="21" t="str">
        <f t="shared" si="117"/>
        <v>N.M.</v>
      </c>
      <c r="AC354" s="9">
        <v>4463419.91</v>
      </c>
      <c r="AE354" s="9">
        <v>0</v>
      </c>
      <c r="AG354" s="9">
        <f t="shared" si="118"/>
        <v>4463419.91</v>
      </c>
      <c r="AI354" s="21" t="str">
        <f t="shared" si="119"/>
        <v>N.M.</v>
      </c>
    </row>
    <row r="355" spans="1:35" ht="12.75" outlineLevel="1">
      <c r="A355" s="1" t="s">
        <v>862</v>
      </c>
      <c r="B355" s="16" t="s">
        <v>863</v>
      </c>
      <c r="C355" s="1" t="s">
        <v>1278</v>
      </c>
      <c r="E355" s="5">
        <v>0</v>
      </c>
      <c r="G355" s="5">
        <v>0</v>
      </c>
      <c r="I355" s="9">
        <f t="shared" si="112"/>
        <v>0</v>
      </c>
      <c r="K355" s="21">
        <f t="shared" si="113"/>
        <v>0</v>
      </c>
      <c r="M355" s="9">
        <v>0</v>
      </c>
      <c r="O355" s="9">
        <v>0</v>
      </c>
      <c r="Q355" s="9">
        <f t="shared" si="114"/>
        <v>0</v>
      </c>
      <c r="S355" s="21">
        <f t="shared" si="115"/>
        <v>0</v>
      </c>
      <c r="U355" s="9">
        <v>0</v>
      </c>
      <c r="W355" s="9">
        <v>40779</v>
      </c>
      <c r="Y355" s="9">
        <f t="shared" si="116"/>
        <v>-40779</v>
      </c>
      <c r="AA355" s="21" t="str">
        <f t="shared" si="117"/>
        <v>N.M.</v>
      </c>
      <c r="AC355" s="9">
        <v>0</v>
      </c>
      <c r="AE355" s="9">
        <v>40779</v>
      </c>
      <c r="AG355" s="9">
        <f t="shared" si="118"/>
        <v>-40779</v>
      </c>
      <c r="AI355" s="21" t="str">
        <f t="shared" si="119"/>
        <v>N.M.</v>
      </c>
    </row>
    <row r="356" spans="1:35" ht="12.75" outlineLevel="1">
      <c r="A356" s="1" t="s">
        <v>864</v>
      </c>
      <c r="B356" s="16" t="s">
        <v>865</v>
      </c>
      <c r="C356" s="1" t="s">
        <v>1278</v>
      </c>
      <c r="E356" s="5">
        <v>0</v>
      </c>
      <c r="G356" s="5">
        <v>4500</v>
      </c>
      <c r="I356" s="9">
        <f t="shared" si="112"/>
        <v>-4500</v>
      </c>
      <c r="K356" s="21" t="str">
        <f t="shared" si="113"/>
        <v>N.M.</v>
      </c>
      <c r="M356" s="9">
        <v>0</v>
      </c>
      <c r="O356" s="9">
        <v>7384</v>
      </c>
      <c r="Q356" s="9">
        <f t="shared" si="114"/>
        <v>-7384</v>
      </c>
      <c r="S356" s="21" t="str">
        <f t="shared" si="115"/>
        <v>N.M.</v>
      </c>
      <c r="U356" s="9">
        <v>-11685</v>
      </c>
      <c r="W356" s="9">
        <v>38635</v>
      </c>
      <c r="Y356" s="9">
        <f t="shared" si="116"/>
        <v>-50320</v>
      </c>
      <c r="AA356" s="21">
        <f t="shared" si="117"/>
        <v>-1.3024459686812475</v>
      </c>
      <c r="AC356" s="9">
        <v>27592</v>
      </c>
      <c r="AE356" s="9">
        <v>38635</v>
      </c>
      <c r="AG356" s="9">
        <f t="shared" si="118"/>
        <v>-11043</v>
      </c>
      <c r="AI356" s="21">
        <f t="shared" si="119"/>
        <v>-0.285828911608645</v>
      </c>
    </row>
    <row r="357" spans="1:35" ht="12.75" outlineLevel="1">
      <c r="A357" s="1" t="s">
        <v>866</v>
      </c>
      <c r="B357" s="16" t="s">
        <v>867</v>
      </c>
      <c r="C357" s="1" t="s">
        <v>1278</v>
      </c>
      <c r="E357" s="5">
        <v>14000</v>
      </c>
      <c r="G357" s="5">
        <v>0</v>
      </c>
      <c r="I357" s="9">
        <f t="shared" si="112"/>
        <v>14000</v>
      </c>
      <c r="K357" s="21" t="str">
        <f t="shared" si="113"/>
        <v>N.M.</v>
      </c>
      <c r="M357" s="9">
        <v>29660</v>
      </c>
      <c r="O357" s="9">
        <v>0</v>
      </c>
      <c r="Q357" s="9">
        <f t="shared" si="114"/>
        <v>29660</v>
      </c>
      <c r="S357" s="21" t="str">
        <f t="shared" si="115"/>
        <v>N.M.</v>
      </c>
      <c r="U357" s="9">
        <v>56660</v>
      </c>
      <c r="W357" s="9">
        <v>0</v>
      </c>
      <c r="Y357" s="9">
        <f t="shared" si="116"/>
        <v>56660</v>
      </c>
      <c r="AA357" s="21" t="str">
        <f t="shared" si="117"/>
        <v>N.M.</v>
      </c>
      <c r="AC357" s="9">
        <v>56660</v>
      </c>
      <c r="AE357" s="9">
        <v>0</v>
      </c>
      <c r="AG357" s="9">
        <f t="shared" si="118"/>
        <v>56660</v>
      </c>
      <c r="AI357" s="21" t="str">
        <f t="shared" si="119"/>
        <v>N.M.</v>
      </c>
    </row>
    <row r="358" spans="1:35" ht="12.75" outlineLevel="1">
      <c r="A358" s="1" t="s">
        <v>868</v>
      </c>
      <c r="B358" s="16" t="s">
        <v>869</v>
      </c>
      <c r="C358" s="1" t="s">
        <v>1279</v>
      </c>
      <c r="E358" s="5">
        <v>196.467</v>
      </c>
      <c r="G358" s="5">
        <v>70.56</v>
      </c>
      <c r="I358" s="9">
        <f t="shared" si="112"/>
        <v>125.90700000000001</v>
      </c>
      <c r="K358" s="21">
        <f t="shared" si="113"/>
        <v>1.7843962585034014</v>
      </c>
      <c r="M358" s="9">
        <v>404.485</v>
      </c>
      <c r="O358" s="9">
        <v>320.75</v>
      </c>
      <c r="Q358" s="9">
        <f t="shared" si="114"/>
        <v>83.73500000000001</v>
      </c>
      <c r="S358" s="21">
        <f t="shared" si="115"/>
        <v>0.2610600155884646</v>
      </c>
      <c r="U358" s="9">
        <v>13289.58</v>
      </c>
      <c r="W358" s="9">
        <v>19408.11</v>
      </c>
      <c r="Y358" s="9">
        <f t="shared" si="116"/>
        <v>-6118.530000000001</v>
      </c>
      <c r="AA358" s="21">
        <f t="shared" si="117"/>
        <v>-0.3152563541735903</v>
      </c>
      <c r="AC358" s="9">
        <v>21075.05</v>
      </c>
      <c r="AE358" s="9">
        <v>20057.03</v>
      </c>
      <c r="AG358" s="9">
        <f t="shared" si="118"/>
        <v>1018.0200000000004</v>
      </c>
      <c r="AI358" s="21">
        <f t="shared" si="119"/>
        <v>0.05075626850037122</v>
      </c>
    </row>
    <row r="359" spans="1:35" ht="12.75" outlineLevel="1">
      <c r="A359" s="1" t="s">
        <v>870</v>
      </c>
      <c r="B359" s="16" t="s">
        <v>871</v>
      </c>
      <c r="C359" s="1" t="s">
        <v>1280</v>
      </c>
      <c r="E359" s="5">
        <v>0</v>
      </c>
      <c r="G359" s="5">
        <v>0</v>
      </c>
      <c r="I359" s="9">
        <f t="shared" si="112"/>
        <v>0</v>
      </c>
      <c r="K359" s="21">
        <f t="shared" si="113"/>
        <v>0</v>
      </c>
      <c r="M359" s="9">
        <v>0</v>
      </c>
      <c r="O359" s="9">
        <v>0</v>
      </c>
      <c r="Q359" s="9">
        <f t="shared" si="114"/>
        <v>0</v>
      </c>
      <c r="S359" s="21">
        <f t="shared" si="115"/>
        <v>0</v>
      </c>
      <c r="U359" s="9">
        <v>0</v>
      </c>
      <c r="W359" s="9">
        <v>0</v>
      </c>
      <c r="Y359" s="9">
        <f t="shared" si="116"/>
        <v>0</v>
      </c>
      <c r="AA359" s="21">
        <f t="shared" si="117"/>
        <v>0</v>
      </c>
      <c r="AC359" s="9">
        <v>0</v>
      </c>
      <c r="AE359" s="9">
        <v>13884</v>
      </c>
      <c r="AG359" s="9">
        <f t="shared" si="118"/>
        <v>-13884</v>
      </c>
      <c r="AI359" s="21" t="str">
        <f t="shared" si="119"/>
        <v>N.M.</v>
      </c>
    </row>
    <row r="360" spans="1:35" ht="12.75" outlineLevel="1">
      <c r="A360" s="1" t="s">
        <v>872</v>
      </c>
      <c r="B360" s="16" t="s">
        <v>873</v>
      </c>
      <c r="C360" s="1" t="s">
        <v>1280</v>
      </c>
      <c r="E360" s="5">
        <v>0</v>
      </c>
      <c r="G360" s="5">
        <v>0</v>
      </c>
      <c r="I360" s="9">
        <f t="shared" si="112"/>
        <v>0</v>
      </c>
      <c r="K360" s="21">
        <f t="shared" si="113"/>
        <v>0</v>
      </c>
      <c r="M360" s="9">
        <v>0</v>
      </c>
      <c r="O360" s="9">
        <v>0</v>
      </c>
      <c r="Q360" s="9">
        <f t="shared" si="114"/>
        <v>0</v>
      </c>
      <c r="S360" s="21">
        <f t="shared" si="115"/>
        <v>0</v>
      </c>
      <c r="U360" s="9">
        <v>0</v>
      </c>
      <c r="W360" s="9">
        <v>165</v>
      </c>
      <c r="Y360" s="9">
        <f t="shared" si="116"/>
        <v>-165</v>
      </c>
      <c r="AA360" s="21" t="str">
        <f t="shared" si="117"/>
        <v>N.M.</v>
      </c>
      <c r="AC360" s="9">
        <v>82269</v>
      </c>
      <c r="AE360" s="9">
        <v>129615</v>
      </c>
      <c r="AG360" s="9">
        <f t="shared" si="118"/>
        <v>-47346</v>
      </c>
      <c r="AI360" s="21">
        <f t="shared" si="119"/>
        <v>-0.3652817960884157</v>
      </c>
    </row>
    <row r="361" spans="1:35" ht="12.75" outlineLevel="1">
      <c r="A361" s="1" t="s">
        <v>874</v>
      </c>
      <c r="B361" s="16" t="s">
        <v>875</v>
      </c>
      <c r="C361" s="1" t="s">
        <v>1280</v>
      </c>
      <c r="E361" s="5">
        <v>0</v>
      </c>
      <c r="G361" s="5">
        <v>12200</v>
      </c>
      <c r="I361" s="9">
        <f t="shared" si="112"/>
        <v>-12200</v>
      </c>
      <c r="K361" s="21" t="str">
        <f t="shared" si="113"/>
        <v>N.M.</v>
      </c>
      <c r="M361" s="9">
        <v>0</v>
      </c>
      <c r="O361" s="9">
        <v>36100</v>
      </c>
      <c r="Q361" s="9">
        <f t="shared" si="114"/>
        <v>-36100</v>
      </c>
      <c r="S361" s="21" t="str">
        <f t="shared" si="115"/>
        <v>N.M.</v>
      </c>
      <c r="U361" s="9">
        <v>0</v>
      </c>
      <c r="W361" s="9">
        <v>71900</v>
      </c>
      <c r="Y361" s="9">
        <f t="shared" si="116"/>
        <v>-71900</v>
      </c>
      <c r="AA361" s="21" t="str">
        <f t="shared" si="117"/>
        <v>N.M.</v>
      </c>
      <c r="AC361" s="9">
        <v>123531</v>
      </c>
      <c r="AE361" s="9">
        <v>71900</v>
      </c>
      <c r="AG361" s="9">
        <f t="shared" si="118"/>
        <v>51631</v>
      </c>
      <c r="AI361" s="21">
        <f t="shared" si="119"/>
        <v>0.7180945757997218</v>
      </c>
    </row>
    <row r="362" spans="1:35" ht="12.75" outlineLevel="1">
      <c r="A362" s="1" t="s">
        <v>876</v>
      </c>
      <c r="B362" s="16" t="s">
        <v>877</v>
      </c>
      <c r="C362" s="1" t="s">
        <v>1280</v>
      </c>
      <c r="E362" s="5">
        <v>18700</v>
      </c>
      <c r="G362" s="5">
        <v>0</v>
      </c>
      <c r="I362" s="9">
        <f t="shared" si="112"/>
        <v>18700</v>
      </c>
      <c r="K362" s="21" t="str">
        <f t="shared" si="113"/>
        <v>N.M.</v>
      </c>
      <c r="M362" s="9">
        <v>47300</v>
      </c>
      <c r="O362" s="9">
        <v>0</v>
      </c>
      <c r="Q362" s="9">
        <f t="shared" si="114"/>
        <v>47300</v>
      </c>
      <c r="S362" s="21" t="str">
        <f t="shared" si="115"/>
        <v>N.M.</v>
      </c>
      <c r="U362" s="9">
        <v>90500</v>
      </c>
      <c r="W362" s="9">
        <v>0</v>
      </c>
      <c r="Y362" s="9">
        <f t="shared" si="116"/>
        <v>90500</v>
      </c>
      <c r="AA362" s="21" t="str">
        <f t="shared" si="117"/>
        <v>N.M.</v>
      </c>
      <c r="AC362" s="9">
        <v>90500</v>
      </c>
      <c r="AE362" s="9">
        <v>0</v>
      </c>
      <c r="AG362" s="9">
        <f t="shared" si="118"/>
        <v>90500</v>
      </c>
      <c r="AI362" s="21" t="str">
        <f t="shared" si="119"/>
        <v>N.M.</v>
      </c>
    </row>
    <row r="363" spans="1:35" ht="12.75" outlineLevel="1">
      <c r="A363" s="1" t="s">
        <v>878</v>
      </c>
      <c r="B363" s="16" t="s">
        <v>879</v>
      </c>
      <c r="C363" s="1" t="s">
        <v>1281</v>
      </c>
      <c r="E363" s="5">
        <v>0</v>
      </c>
      <c r="G363" s="5">
        <v>0</v>
      </c>
      <c r="I363" s="9">
        <f t="shared" si="112"/>
        <v>0</v>
      </c>
      <c r="K363" s="21">
        <f t="shared" si="113"/>
        <v>0</v>
      </c>
      <c r="M363" s="9">
        <v>0</v>
      </c>
      <c r="O363" s="9">
        <v>862</v>
      </c>
      <c r="Q363" s="9">
        <f t="shared" si="114"/>
        <v>-862</v>
      </c>
      <c r="S363" s="21" t="str">
        <f t="shared" si="115"/>
        <v>N.M.</v>
      </c>
      <c r="U363" s="9">
        <v>74.56</v>
      </c>
      <c r="W363" s="9">
        <v>862</v>
      </c>
      <c r="Y363" s="9">
        <f t="shared" si="116"/>
        <v>-787.44</v>
      </c>
      <c r="AA363" s="21">
        <f t="shared" si="117"/>
        <v>-0.9135034802784223</v>
      </c>
      <c r="AC363" s="9">
        <v>7310.56</v>
      </c>
      <c r="AE363" s="9">
        <v>862</v>
      </c>
      <c r="AG363" s="9">
        <f t="shared" si="118"/>
        <v>6448.56</v>
      </c>
      <c r="AI363" s="21">
        <f t="shared" si="119"/>
        <v>7.4809280742459405</v>
      </c>
    </row>
    <row r="364" spans="1:35" ht="12.75" outlineLevel="1">
      <c r="A364" s="1" t="s">
        <v>880</v>
      </c>
      <c r="B364" s="16" t="s">
        <v>881</v>
      </c>
      <c r="C364" s="1" t="s">
        <v>1281</v>
      </c>
      <c r="E364" s="5">
        <v>0</v>
      </c>
      <c r="G364" s="5">
        <v>0</v>
      </c>
      <c r="I364" s="9">
        <f t="shared" si="112"/>
        <v>0</v>
      </c>
      <c r="K364" s="21">
        <f t="shared" si="113"/>
        <v>0</v>
      </c>
      <c r="M364" s="9">
        <v>4926.84</v>
      </c>
      <c r="O364" s="9">
        <v>0</v>
      </c>
      <c r="Q364" s="9">
        <f t="shared" si="114"/>
        <v>4926.84</v>
      </c>
      <c r="S364" s="21" t="str">
        <f t="shared" si="115"/>
        <v>N.M.</v>
      </c>
      <c r="U364" s="9">
        <v>4926.84</v>
      </c>
      <c r="W364" s="9">
        <v>0</v>
      </c>
      <c r="Y364" s="9">
        <f t="shared" si="116"/>
        <v>4926.84</v>
      </c>
      <c r="AA364" s="21" t="str">
        <f t="shared" si="117"/>
        <v>N.M.</v>
      </c>
      <c r="AC364" s="9">
        <v>4926.84</v>
      </c>
      <c r="AE364" s="9">
        <v>0</v>
      </c>
      <c r="AG364" s="9">
        <f t="shared" si="118"/>
        <v>4926.84</v>
      </c>
      <c r="AI364" s="21" t="str">
        <f t="shared" si="119"/>
        <v>N.M.</v>
      </c>
    </row>
    <row r="365" spans="1:35" ht="12.75" outlineLevel="1">
      <c r="A365" s="1" t="s">
        <v>882</v>
      </c>
      <c r="B365" s="16" t="s">
        <v>883</v>
      </c>
      <c r="C365" s="1" t="s">
        <v>1282</v>
      </c>
      <c r="E365" s="5">
        <v>0</v>
      </c>
      <c r="G365" s="5">
        <v>0</v>
      </c>
      <c r="I365" s="9">
        <f t="shared" si="112"/>
        <v>0</v>
      </c>
      <c r="K365" s="21">
        <f t="shared" si="113"/>
        <v>0</v>
      </c>
      <c r="M365" s="9">
        <v>0</v>
      </c>
      <c r="O365" s="9">
        <v>0</v>
      </c>
      <c r="Q365" s="9">
        <f t="shared" si="114"/>
        <v>0</v>
      </c>
      <c r="S365" s="21">
        <f t="shared" si="115"/>
        <v>0</v>
      </c>
      <c r="U365" s="9">
        <v>0</v>
      </c>
      <c r="W365" s="9">
        <v>295</v>
      </c>
      <c r="Y365" s="9">
        <f t="shared" si="116"/>
        <v>-295</v>
      </c>
      <c r="AA365" s="21" t="str">
        <f t="shared" si="117"/>
        <v>N.M.</v>
      </c>
      <c r="AC365" s="9">
        <v>0</v>
      </c>
      <c r="AE365" s="9">
        <v>1209.04</v>
      </c>
      <c r="AG365" s="9">
        <f t="shared" si="118"/>
        <v>-1209.04</v>
      </c>
      <c r="AI365" s="21" t="str">
        <f t="shared" si="119"/>
        <v>N.M.</v>
      </c>
    </row>
    <row r="366" spans="1:35" ht="12.75" outlineLevel="1">
      <c r="A366" s="1" t="s">
        <v>884</v>
      </c>
      <c r="B366" s="16" t="s">
        <v>885</v>
      </c>
      <c r="C366" s="1" t="s">
        <v>1282</v>
      </c>
      <c r="E366" s="5">
        <v>0</v>
      </c>
      <c r="G366" s="5">
        <v>0</v>
      </c>
      <c r="I366" s="9">
        <f t="shared" si="112"/>
        <v>0</v>
      </c>
      <c r="K366" s="21">
        <f t="shared" si="113"/>
        <v>0</v>
      </c>
      <c r="M366" s="9">
        <v>0</v>
      </c>
      <c r="O366" s="9">
        <v>0</v>
      </c>
      <c r="Q366" s="9">
        <f t="shared" si="114"/>
        <v>0</v>
      </c>
      <c r="S366" s="21">
        <f t="shared" si="115"/>
        <v>0</v>
      </c>
      <c r="U366" s="9">
        <v>0</v>
      </c>
      <c r="W366" s="9">
        <v>277</v>
      </c>
      <c r="Y366" s="9">
        <f t="shared" si="116"/>
        <v>-277</v>
      </c>
      <c r="AA366" s="21" t="str">
        <f t="shared" si="117"/>
        <v>N.M.</v>
      </c>
      <c r="AC366" s="9">
        <v>305</v>
      </c>
      <c r="AE366" s="9">
        <v>277</v>
      </c>
      <c r="AG366" s="9">
        <f t="shared" si="118"/>
        <v>28</v>
      </c>
      <c r="AI366" s="21">
        <f t="shared" si="119"/>
        <v>0.10108303249097472</v>
      </c>
    </row>
    <row r="367" spans="1:35" ht="12.75" outlineLevel="1">
      <c r="A367" s="1" t="s">
        <v>886</v>
      </c>
      <c r="B367" s="16" t="s">
        <v>887</v>
      </c>
      <c r="C367" s="1" t="s">
        <v>1282</v>
      </c>
      <c r="E367" s="5">
        <v>405</v>
      </c>
      <c r="G367" s="5">
        <v>0</v>
      </c>
      <c r="I367" s="9">
        <f t="shared" si="112"/>
        <v>405</v>
      </c>
      <c r="K367" s="21" t="str">
        <f t="shared" si="113"/>
        <v>N.M.</v>
      </c>
      <c r="M367" s="9">
        <v>430</v>
      </c>
      <c r="O367" s="9">
        <v>0</v>
      </c>
      <c r="Q367" s="9">
        <f t="shared" si="114"/>
        <v>430</v>
      </c>
      <c r="S367" s="21" t="str">
        <f t="shared" si="115"/>
        <v>N.M.</v>
      </c>
      <c r="U367" s="9">
        <v>430</v>
      </c>
      <c r="W367" s="9">
        <v>0</v>
      </c>
      <c r="Y367" s="9">
        <f t="shared" si="116"/>
        <v>430</v>
      </c>
      <c r="AA367" s="21" t="str">
        <f t="shared" si="117"/>
        <v>N.M.</v>
      </c>
      <c r="AC367" s="9">
        <v>430</v>
      </c>
      <c r="AE367" s="9">
        <v>0</v>
      </c>
      <c r="AG367" s="9">
        <f t="shared" si="118"/>
        <v>430</v>
      </c>
      <c r="AI367" s="21" t="str">
        <f t="shared" si="119"/>
        <v>N.M.</v>
      </c>
    </row>
    <row r="368" spans="1:35" ht="12.75" outlineLevel="1">
      <c r="A368" s="1" t="s">
        <v>888</v>
      </c>
      <c r="B368" s="16" t="s">
        <v>889</v>
      </c>
      <c r="C368" s="1" t="s">
        <v>1283</v>
      </c>
      <c r="E368" s="5">
        <v>0</v>
      </c>
      <c r="G368" s="5">
        <v>44590.01</v>
      </c>
      <c r="I368" s="9">
        <f t="shared" si="112"/>
        <v>-44590.01</v>
      </c>
      <c r="K368" s="21" t="str">
        <f t="shared" si="113"/>
        <v>N.M.</v>
      </c>
      <c r="M368" s="9">
        <v>0</v>
      </c>
      <c r="O368" s="9">
        <v>133772.01</v>
      </c>
      <c r="Q368" s="9">
        <f t="shared" si="114"/>
        <v>-133772.01</v>
      </c>
      <c r="S368" s="21" t="str">
        <f t="shared" si="115"/>
        <v>N.M.</v>
      </c>
      <c r="U368" s="9">
        <v>0</v>
      </c>
      <c r="W368" s="9">
        <v>267545.01</v>
      </c>
      <c r="Y368" s="9">
        <f t="shared" si="116"/>
        <v>-267545.01</v>
      </c>
      <c r="AA368" s="21" t="str">
        <f t="shared" si="117"/>
        <v>N.M.</v>
      </c>
      <c r="AC368" s="9">
        <v>0</v>
      </c>
      <c r="AE368" s="9">
        <v>535091.01</v>
      </c>
      <c r="AG368" s="9">
        <f t="shared" si="118"/>
        <v>-535091.01</v>
      </c>
      <c r="AI368" s="21" t="str">
        <f t="shared" si="119"/>
        <v>N.M.</v>
      </c>
    </row>
    <row r="369" spans="1:35" ht="12.75" outlineLevel="1">
      <c r="A369" s="1" t="s">
        <v>890</v>
      </c>
      <c r="B369" s="16" t="s">
        <v>891</v>
      </c>
      <c r="C369" s="1" t="s">
        <v>1283</v>
      </c>
      <c r="E369" s="5">
        <v>49024.37</v>
      </c>
      <c r="G369" s="5">
        <v>0</v>
      </c>
      <c r="I369" s="9">
        <f t="shared" si="112"/>
        <v>49024.37</v>
      </c>
      <c r="K369" s="21" t="str">
        <f t="shared" si="113"/>
        <v>N.M.</v>
      </c>
      <c r="M369" s="9">
        <v>147094.37</v>
      </c>
      <c r="O369" s="9">
        <v>0</v>
      </c>
      <c r="Q369" s="9">
        <f t="shared" si="114"/>
        <v>147094.37</v>
      </c>
      <c r="S369" s="21" t="str">
        <f t="shared" si="115"/>
        <v>N.M.</v>
      </c>
      <c r="U369" s="9">
        <v>294199.37</v>
      </c>
      <c r="W369" s="9">
        <v>0</v>
      </c>
      <c r="Y369" s="9">
        <f t="shared" si="116"/>
        <v>294199.37</v>
      </c>
      <c r="AA369" s="21" t="str">
        <f t="shared" si="117"/>
        <v>N.M.</v>
      </c>
      <c r="AC369" s="9">
        <v>588409.37</v>
      </c>
      <c r="AE369" s="9">
        <v>0</v>
      </c>
      <c r="AG369" s="9">
        <f t="shared" si="118"/>
        <v>588409.37</v>
      </c>
      <c r="AI369" s="21" t="str">
        <f t="shared" si="119"/>
        <v>N.M.</v>
      </c>
    </row>
    <row r="370" spans="1:35" ht="12.75" outlineLevel="1">
      <c r="A370" s="1" t="s">
        <v>892</v>
      </c>
      <c r="B370" s="16" t="s">
        <v>893</v>
      </c>
      <c r="C370" s="1" t="s">
        <v>1284</v>
      </c>
      <c r="E370" s="5">
        <v>9250</v>
      </c>
      <c r="G370" s="5">
        <v>0</v>
      </c>
      <c r="I370" s="9">
        <f t="shared" si="112"/>
        <v>9250</v>
      </c>
      <c r="K370" s="21" t="str">
        <f t="shared" si="113"/>
        <v>N.M.</v>
      </c>
      <c r="M370" s="9">
        <v>9250</v>
      </c>
      <c r="O370" s="9">
        <v>0</v>
      </c>
      <c r="Q370" s="9">
        <f t="shared" si="114"/>
        <v>9250</v>
      </c>
      <c r="S370" s="21" t="str">
        <f t="shared" si="115"/>
        <v>N.M.</v>
      </c>
      <c r="U370" s="9">
        <v>18250</v>
      </c>
      <c r="W370" s="9">
        <v>0</v>
      </c>
      <c r="Y370" s="9">
        <f t="shared" si="116"/>
        <v>18250</v>
      </c>
      <c r="AA370" s="21" t="str">
        <f t="shared" si="117"/>
        <v>N.M.</v>
      </c>
      <c r="AC370" s="9">
        <v>-1420150</v>
      </c>
      <c r="AE370" s="9">
        <v>0</v>
      </c>
      <c r="AG370" s="9">
        <f t="shared" si="118"/>
        <v>-1420150</v>
      </c>
      <c r="AI370" s="21" t="str">
        <f t="shared" si="119"/>
        <v>N.M.</v>
      </c>
    </row>
    <row r="371" spans="1:35" ht="12.75" outlineLevel="1">
      <c r="A371" s="1" t="s">
        <v>894</v>
      </c>
      <c r="B371" s="16" t="s">
        <v>895</v>
      </c>
      <c r="C371" s="1" t="s">
        <v>1284</v>
      </c>
      <c r="E371" s="5">
        <v>0</v>
      </c>
      <c r="G371" s="5">
        <v>0</v>
      </c>
      <c r="I371" s="9">
        <f t="shared" si="112"/>
        <v>0</v>
      </c>
      <c r="K371" s="21">
        <f t="shared" si="113"/>
        <v>0</v>
      </c>
      <c r="M371" s="9">
        <v>0</v>
      </c>
      <c r="O371" s="9">
        <v>0</v>
      </c>
      <c r="Q371" s="9">
        <f t="shared" si="114"/>
        <v>0</v>
      </c>
      <c r="S371" s="21">
        <f t="shared" si="115"/>
        <v>0</v>
      </c>
      <c r="U371" s="9">
        <v>0</v>
      </c>
      <c r="W371" s="9">
        <v>294.6</v>
      </c>
      <c r="Y371" s="9">
        <f t="shared" si="116"/>
        <v>-294.6</v>
      </c>
      <c r="AA371" s="21" t="str">
        <f t="shared" si="117"/>
        <v>N.M.</v>
      </c>
      <c r="AC371" s="9">
        <v>0</v>
      </c>
      <c r="AE371" s="9">
        <v>294.6</v>
      </c>
      <c r="AG371" s="9">
        <f t="shared" si="118"/>
        <v>-294.6</v>
      </c>
      <c r="AI371" s="21" t="str">
        <f t="shared" si="119"/>
        <v>N.M.</v>
      </c>
    </row>
    <row r="372" spans="1:35" ht="12.75" outlineLevel="1">
      <c r="A372" s="1" t="s">
        <v>896</v>
      </c>
      <c r="B372" s="16" t="s">
        <v>897</v>
      </c>
      <c r="C372" s="1" t="s">
        <v>1284</v>
      </c>
      <c r="E372" s="5">
        <v>0</v>
      </c>
      <c r="G372" s="5">
        <v>1980.25</v>
      </c>
      <c r="I372" s="9">
        <f t="shared" si="112"/>
        <v>-1980.25</v>
      </c>
      <c r="K372" s="21" t="str">
        <f t="shared" si="113"/>
        <v>N.M.</v>
      </c>
      <c r="M372" s="9">
        <v>0</v>
      </c>
      <c r="O372" s="9">
        <v>5983.44</v>
      </c>
      <c r="Q372" s="9">
        <f t="shared" si="114"/>
        <v>-5983.44</v>
      </c>
      <c r="S372" s="21" t="str">
        <f t="shared" si="115"/>
        <v>N.M.</v>
      </c>
      <c r="U372" s="9">
        <v>7355</v>
      </c>
      <c r="W372" s="9">
        <v>5983.44</v>
      </c>
      <c r="Y372" s="9">
        <f t="shared" si="116"/>
        <v>1371.5600000000004</v>
      </c>
      <c r="AA372" s="21">
        <f t="shared" si="117"/>
        <v>0.22922599708528882</v>
      </c>
      <c r="AC372" s="9">
        <v>48714.4</v>
      </c>
      <c r="AE372" s="9">
        <v>5983.44</v>
      </c>
      <c r="AG372" s="9">
        <f t="shared" si="118"/>
        <v>42730.96</v>
      </c>
      <c r="AI372" s="21">
        <f t="shared" si="119"/>
        <v>7.141537309641277</v>
      </c>
    </row>
    <row r="373" spans="1:35" ht="12.75" outlineLevel="1">
      <c r="A373" s="1" t="s">
        <v>898</v>
      </c>
      <c r="B373" s="16" t="s">
        <v>899</v>
      </c>
      <c r="C373" s="1" t="s">
        <v>1284</v>
      </c>
      <c r="E373" s="5">
        <v>10996.85</v>
      </c>
      <c r="G373" s="5">
        <v>0</v>
      </c>
      <c r="I373" s="9">
        <f t="shared" si="112"/>
        <v>10996.85</v>
      </c>
      <c r="K373" s="21" t="str">
        <f t="shared" si="113"/>
        <v>N.M.</v>
      </c>
      <c r="M373" s="9">
        <v>34128.5</v>
      </c>
      <c r="O373" s="9">
        <v>0</v>
      </c>
      <c r="Q373" s="9">
        <f t="shared" si="114"/>
        <v>34128.5</v>
      </c>
      <c r="S373" s="21" t="str">
        <f t="shared" si="115"/>
        <v>N.M.</v>
      </c>
      <c r="U373" s="9">
        <v>42382.97</v>
      </c>
      <c r="W373" s="9">
        <v>0</v>
      </c>
      <c r="Y373" s="9">
        <f t="shared" si="116"/>
        <v>42382.97</v>
      </c>
      <c r="AA373" s="21" t="str">
        <f t="shared" si="117"/>
        <v>N.M.</v>
      </c>
      <c r="AC373" s="9">
        <v>42382.97</v>
      </c>
      <c r="AE373" s="9">
        <v>0</v>
      </c>
      <c r="AG373" s="9">
        <f t="shared" si="118"/>
        <v>42382.97</v>
      </c>
      <c r="AI373" s="21" t="str">
        <f t="shared" si="119"/>
        <v>N.M.</v>
      </c>
    </row>
    <row r="374" spans="1:35" ht="12.75" outlineLevel="1">
      <c r="A374" s="1" t="s">
        <v>900</v>
      </c>
      <c r="B374" s="16" t="s">
        <v>901</v>
      </c>
      <c r="C374" s="1" t="s">
        <v>1285</v>
      </c>
      <c r="E374" s="5">
        <v>0</v>
      </c>
      <c r="G374" s="5">
        <v>0</v>
      </c>
      <c r="I374" s="9">
        <f t="shared" si="112"/>
        <v>0</v>
      </c>
      <c r="K374" s="21">
        <f t="shared" si="113"/>
        <v>0</v>
      </c>
      <c r="M374" s="9">
        <v>0</v>
      </c>
      <c r="O374" s="9">
        <v>0</v>
      </c>
      <c r="Q374" s="9">
        <f t="shared" si="114"/>
        <v>0</v>
      </c>
      <c r="S374" s="21">
        <f t="shared" si="115"/>
        <v>0</v>
      </c>
      <c r="U374" s="9">
        <v>100</v>
      </c>
      <c r="W374" s="9">
        <v>0</v>
      </c>
      <c r="Y374" s="9">
        <f t="shared" si="116"/>
        <v>100</v>
      </c>
      <c r="AA374" s="21" t="str">
        <f t="shared" si="117"/>
        <v>N.M.</v>
      </c>
      <c r="AC374" s="9">
        <v>100</v>
      </c>
      <c r="AE374" s="9">
        <v>0</v>
      </c>
      <c r="AG374" s="9">
        <f t="shared" si="118"/>
        <v>100</v>
      </c>
      <c r="AI374" s="21" t="str">
        <f t="shared" si="119"/>
        <v>N.M.</v>
      </c>
    </row>
    <row r="375" spans="1:35" ht="12.75" outlineLevel="1">
      <c r="A375" s="1" t="s">
        <v>902</v>
      </c>
      <c r="B375" s="16" t="s">
        <v>903</v>
      </c>
      <c r="C375" s="1" t="s">
        <v>1286</v>
      </c>
      <c r="E375" s="5">
        <v>0</v>
      </c>
      <c r="G375" s="5">
        <v>106.77</v>
      </c>
      <c r="I375" s="9">
        <f t="shared" si="112"/>
        <v>-106.77</v>
      </c>
      <c r="K375" s="21" t="str">
        <f t="shared" si="113"/>
        <v>N.M.</v>
      </c>
      <c r="M375" s="9">
        <v>0</v>
      </c>
      <c r="O375" s="9">
        <v>106.77</v>
      </c>
      <c r="Q375" s="9">
        <f t="shared" si="114"/>
        <v>-106.77</v>
      </c>
      <c r="S375" s="21" t="str">
        <f t="shared" si="115"/>
        <v>N.M.</v>
      </c>
      <c r="U375" s="9">
        <v>0</v>
      </c>
      <c r="W375" s="9">
        <v>106.77</v>
      </c>
      <c r="Y375" s="9">
        <f t="shared" si="116"/>
        <v>-106.77</v>
      </c>
      <c r="AA375" s="21" t="str">
        <f t="shared" si="117"/>
        <v>N.M.</v>
      </c>
      <c r="AC375" s="9">
        <v>0</v>
      </c>
      <c r="AE375" s="9">
        <v>-134682.09</v>
      </c>
      <c r="AG375" s="9">
        <f t="shared" si="118"/>
        <v>134682.09</v>
      </c>
      <c r="AI375" s="21" t="str">
        <f t="shared" si="119"/>
        <v>N.M.</v>
      </c>
    </row>
    <row r="376" spans="1:35" ht="12.75" outlineLevel="1">
      <c r="A376" s="1" t="s">
        <v>904</v>
      </c>
      <c r="B376" s="16" t="s">
        <v>905</v>
      </c>
      <c r="C376" s="1" t="s">
        <v>1286</v>
      </c>
      <c r="E376" s="5">
        <v>0</v>
      </c>
      <c r="G376" s="5">
        <v>-472.46</v>
      </c>
      <c r="I376" s="9">
        <f t="shared" si="112"/>
        <v>472.46</v>
      </c>
      <c r="K376" s="21" t="str">
        <f t="shared" si="113"/>
        <v>N.M.</v>
      </c>
      <c r="M376" s="9">
        <v>0</v>
      </c>
      <c r="O376" s="9">
        <v>-472.46</v>
      </c>
      <c r="Q376" s="9">
        <f t="shared" si="114"/>
        <v>472.46</v>
      </c>
      <c r="S376" s="21" t="str">
        <f t="shared" si="115"/>
        <v>N.M.</v>
      </c>
      <c r="U376" s="9">
        <v>0</v>
      </c>
      <c r="W376" s="9">
        <v>-472.46</v>
      </c>
      <c r="Y376" s="9">
        <f t="shared" si="116"/>
        <v>472.46</v>
      </c>
      <c r="AA376" s="21" t="str">
        <f t="shared" si="117"/>
        <v>N.M.</v>
      </c>
      <c r="AC376" s="9">
        <v>556.32</v>
      </c>
      <c r="AE376" s="9">
        <v>-47990.81</v>
      </c>
      <c r="AG376" s="9">
        <f t="shared" si="118"/>
        <v>48547.13</v>
      </c>
      <c r="AI376" s="21">
        <f t="shared" si="119"/>
        <v>1.011592219427011</v>
      </c>
    </row>
    <row r="377" spans="1:35" ht="12.75" outlineLevel="1">
      <c r="A377" s="1" t="s">
        <v>906</v>
      </c>
      <c r="B377" s="16" t="s">
        <v>907</v>
      </c>
      <c r="C377" s="1" t="s">
        <v>1286</v>
      </c>
      <c r="E377" s="5">
        <v>0</v>
      </c>
      <c r="G377" s="5">
        <v>3462</v>
      </c>
      <c r="I377" s="9">
        <f t="shared" si="112"/>
        <v>-3462</v>
      </c>
      <c r="K377" s="21" t="str">
        <f t="shared" si="113"/>
        <v>N.M.</v>
      </c>
      <c r="M377" s="9">
        <v>0</v>
      </c>
      <c r="O377" s="9">
        <v>10386</v>
      </c>
      <c r="Q377" s="9">
        <f t="shared" si="114"/>
        <v>-10386</v>
      </c>
      <c r="S377" s="21" t="str">
        <f t="shared" si="115"/>
        <v>N.M.</v>
      </c>
      <c r="U377" s="9">
        <v>0</v>
      </c>
      <c r="W377" s="9">
        <v>20772</v>
      </c>
      <c r="Y377" s="9">
        <f t="shared" si="116"/>
        <v>-20772</v>
      </c>
      <c r="AA377" s="21" t="str">
        <f t="shared" si="117"/>
        <v>N.M.</v>
      </c>
      <c r="AC377" s="9">
        <v>20768</v>
      </c>
      <c r="AE377" s="9">
        <v>20772</v>
      </c>
      <c r="AG377" s="9">
        <f t="shared" si="118"/>
        <v>-4</v>
      </c>
      <c r="AI377" s="21">
        <f t="shared" si="119"/>
        <v>-0.00019256691700365877</v>
      </c>
    </row>
    <row r="378" spans="1:35" ht="12.75" outlineLevel="1">
      <c r="A378" s="1" t="s">
        <v>908</v>
      </c>
      <c r="B378" s="16" t="s">
        <v>909</v>
      </c>
      <c r="C378" s="1" t="s">
        <v>1286</v>
      </c>
      <c r="E378" s="5">
        <v>3462</v>
      </c>
      <c r="G378" s="5">
        <v>0</v>
      </c>
      <c r="I378" s="9">
        <f t="shared" si="112"/>
        <v>3462</v>
      </c>
      <c r="K378" s="21" t="str">
        <f t="shared" si="113"/>
        <v>N.M.</v>
      </c>
      <c r="M378" s="9">
        <v>10386</v>
      </c>
      <c r="O378" s="9">
        <v>0</v>
      </c>
      <c r="Q378" s="9">
        <f t="shared" si="114"/>
        <v>10386</v>
      </c>
      <c r="S378" s="21" t="str">
        <f t="shared" si="115"/>
        <v>N.M.</v>
      </c>
      <c r="U378" s="9">
        <v>20772</v>
      </c>
      <c r="W378" s="9">
        <v>0</v>
      </c>
      <c r="Y378" s="9">
        <f t="shared" si="116"/>
        <v>20772</v>
      </c>
      <c r="AA378" s="21" t="str">
        <f t="shared" si="117"/>
        <v>N.M.</v>
      </c>
      <c r="AC378" s="9">
        <v>20772</v>
      </c>
      <c r="AE378" s="9">
        <v>0</v>
      </c>
      <c r="AG378" s="9">
        <f t="shared" si="118"/>
        <v>20772</v>
      </c>
      <c r="AI378" s="21" t="str">
        <f t="shared" si="119"/>
        <v>N.M.</v>
      </c>
    </row>
    <row r="379" spans="1:35" ht="12.75" outlineLevel="1">
      <c r="A379" s="1" t="s">
        <v>910</v>
      </c>
      <c r="B379" s="16" t="s">
        <v>911</v>
      </c>
      <c r="C379" s="1" t="s">
        <v>1287</v>
      </c>
      <c r="E379" s="5">
        <v>-71175.004</v>
      </c>
      <c r="G379" s="5">
        <v>-74135.287</v>
      </c>
      <c r="I379" s="9">
        <f t="shared" si="112"/>
        <v>2960.282999999996</v>
      </c>
      <c r="K379" s="21">
        <f t="shared" si="113"/>
        <v>0.03993082268636791</v>
      </c>
      <c r="M379" s="9">
        <v>-226999.255</v>
      </c>
      <c r="O379" s="9">
        <v>-263561.022</v>
      </c>
      <c r="Q379" s="9">
        <f t="shared" si="114"/>
        <v>36561.76699999999</v>
      </c>
      <c r="S379" s="21">
        <f t="shared" si="115"/>
        <v>0.13872220832411247</v>
      </c>
      <c r="U379" s="9">
        <v>-498997.599</v>
      </c>
      <c r="W379" s="9">
        <v>-520417.258</v>
      </c>
      <c r="Y379" s="9">
        <f t="shared" si="116"/>
        <v>21419.658999999985</v>
      </c>
      <c r="AA379" s="21">
        <f t="shared" si="117"/>
        <v>0.04115862545050338</v>
      </c>
      <c r="AC379" s="9">
        <v>-1000997.385</v>
      </c>
      <c r="AE379" s="9">
        <v>-1125480.439</v>
      </c>
      <c r="AG379" s="9">
        <f t="shared" si="118"/>
        <v>124483.054</v>
      </c>
      <c r="AI379" s="21">
        <f t="shared" si="119"/>
        <v>0.11060436919774845</v>
      </c>
    </row>
    <row r="380" spans="1:35" ht="12.75" outlineLevel="1">
      <c r="A380" s="1" t="s">
        <v>912</v>
      </c>
      <c r="B380" s="16" t="s">
        <v>913</v>
      </c>
      <c r="C380" s="1" t="s">
        <v>1288</v>
      </c>
      <c r="E380" s="5">
        <v>-912.0690000000001</v>
      </c>
      <c r="G380" s="5">
        <v>-861.803</v>
      </c>
      <c r="I380" s="9">
        <f t="shared" si="112"/>
        <v>-50.266000000000076</v>
      </c>
      <c r="K380" s="21">
        <f t="shared" si="113"/>
        <v>-0.058326554908720525</v>
      </c>
      <c r="M380" s="9">
        <v>-2873.148</v>
      </c>
      <c r="O380" s="9">
        <v>-2939.846</v>
      </c>
      <c r="Q380" s="9">
        <f t="shared" si="114"/>
        <v>66.69799999999987</v>
      </c>
      <c r="S380" s="21">
        <f t="shared" si="115"/>
        <v>0.02268758295502549</v>
      </c>
      <c r="U380" s="9">
        <v>-5649.144</v>
      </c>
      <c r="W380" s="9">
        <v>-5817.352</v>
      </c>
      <c r="Y380" s="9">
        <f t="shared" si="116"/>
        <v>168.20799999999963</v>
      </c>
      <c r="AA380" s="21">
        <f t="shared" si="117"/>
        <v>0.02891487398390189</v>
      </c>
      <c r="AC380" s="9">
        <v>-11070.308</v>
      </c>
      <c r="AE380" s="9">
        <v>-13289.743</v>
      </c>
      <c r="AG380" s="9">
        <f t="shared" si="118"/>
        <v>2219.4349999999995</v>
      </c>
      <c r="AI380" s="21">
        <f t="shared" si="119"/>
        <v>0.16700360571306755</v>
      </c>
    </row>
    <row r="381" spans="1:35" ht="12.75" outlineLevel="1">
      <c r="A381" s="1" t="s">
        <v>914</v>
      </c>
      <c r="B381" s="16" t="s">
        <v>915</v>
      </c>
      <c r="C381" s="1" t="s">
        <v>1289</v>
      </c>
      <c r="E381" s="5">
        <v>-667.606</v>
      </c>
      <c r="G381" s="5">
        <v>-652.034</v>
      </c>
      <c r="I381" s="9">
        <f t="shared" si="112"/>
        <v>-15.572000000000003</v>
      </c>
      <c r="K381" s="21">
        <f t="shared" si="113"/>
        <v>-0.023882190192535978</v>
      </c>
      <c r="M381" s="9">
        <v>-2099.984</v>
      </c>
      <c r="O381" s="9">
        <v>-2215.043</v>
      </c>
      <c r="Q381" s="9">
        <f t="shared" si="114"/>
        <v>115.0590000000002</v>
      </c>
      <c r="S381" s="21">
        <f t="shared" si="115"/>
        <v>0.05194436405974972</v>
      </c>
      <c r="U381" s="9">
        <v>-4223.67</v>
      </c>
      <c r="W381" s="9">
        <v>-4427.861</v>
      </c>
      <c r="Y381" s="9">
        <f t="shared" si="116"/>
        <v>204.1909999999998</v>
      </c>
      <c r="AA381" s="21">
        <f t="shared" si="117"/>
        <v>0.046115042906721734</v>
      </c>
      <c r="AC381" s="9">
        <v>-8382.817</v>
      </c>
      <c r="AE381" s="9">
        <v>-9912.556</v>
      </c>
      <c r="AG381" s="9">
        <f t="shared" si="118"/>
        <v>1529.7390000000014</v>
      </c>
      <c r="AI381" s="21">
        <f t="shared" si="119"/>
        <v>0.15432336523496074</v>
      </c>
    </row>
    <row r="382" spans="1:35" ht="12.75" outlineLevel="1">
      <c r="A382" s="1" t="s">
        <v>916</v>
      </c>
      <c r="B382" s="16" t="s">
        <v>917</v>
      </c>
      <c r="C382" s="1" t="s">
        <v>1290</v>
      </c>
      <c r="E382" s="5">
        <v>0</v>
      </c>
      <c r="G382" s="5">
        <v>0</v>
      </c>
      <c r="I382" s="9">
        <f t="shared" si="112"/>
        <v>0</v>
      </c>
      <c r="K382" s="21">
        <f t="shared" si="113"/>
        <v>0</v>
      </c>
      <c r="M382" s="9">
        <v>0</v>
      </c>
      <c r="O382" s="9">
        <v>0</v>
      </c>
      <c r="Q382" s="9">
        <f t="shared" si="114"/>
        <v>0</v>
      </c>
      <c r="S382" s="21">
        <f t="shared" si="115"/>
        <v>0</v>
      </c>
      <c r="U382" s="9">
        <v>0</v>
      </c>
      <c r="W382" s="9">
        <v>0</v>
      </c>
      <c r="Y382" s="9">
        <f t="shared" si="116"/>
        <v>0</v>
      </c>
      <c r="AA382" s="21">
        <f t="shared" si="117"/>
        <v>0</v>
      </c>
      <c r="AC382" s="9">
        <v>0</v>
      </c>
      <c r="AE382" s="9">
        <v>3632.89</v>
      </c>
      <c r="AG382" s="9">
        <f t="shared" si="118"/>
        <v>-3632.89</v>
      </c>
      <c r="AI382" s="21" t="str">
        <f t="shared" si="119"/>
        <v>N.M.</v>
      </c>
    </row>
    <row r="383" spans="1:35" ht="12.75" outlineLevel="1">
      <c r="A383" s="1" t="s">
        <v>918</v>
      </c>
      <c r="B383" s="16" t="s">
        <v>919</v>
      </c>
      <c r="C383" s="1" t="s">
        <v>1290</v>
      </c>
      <c r="E383" s="5">
        <v>0</v>
      </c>
      <c r="G383" s="5">
        <v>0</v>
      </c>
      <c r="I383" s="9">
        <f t="shared" si="112"/>
        <v>0</v>
      </c>
      <c r="K383" s="21">
        <f t="shared" si="113"/>
        <v>0</v>
      </c>
      <c r="M383" s="9">
        <v>0</v>
      </c>
      <c r="O383" s="9">
        <v>0</v>
      </c>
      <c r="Q383" s="9">
        <f t="shared" si="114"/>
        <v>0</v>
      </c>
      <c r="S383" s="21">
        <f t="shared" si="115"/>
        <v>0</v>
      </c>
      <c r="U383" s="9">
        <v>0</v>
      </c>
      <c r="W383" s="9">
        <v>0</v>
      </c>
      <c r="Y383" s="9">
        <f t="shared" si="116"/>
        <v>0</v>
      </c>
      <c r="AA383" s="21">
        <f t="shared" si="117"/>
        <v>0</v>
      </c>
      <c r="AC383" s="9">
        <v>0</v>
      </c>
      <c r="AE383" s="9">
        <v>8890.73</v>
      </c>
      <c r="AG383" s="9">
        <f t="shared" si="118"/>
        <v>-8890.73</v>
      </c>
      <c r="AI383" s="21" t="str">
        <f t="shared" si="119"/>
        <v>N.M.</v>
      </c>
    </row>
    <row r="384" spans="1:35" ht="12.75" outlineLevel="1">
      <c r="A384" s="1" t="s">
        <v>920</v>
      </c>
      <c r="B384" s="16" t="s">
        <v>921</v>
      </c>
      <c r="C384" s="1" t="s">
        <v>1290</v>
      </c>
      <c r="E384" s="5">
        <v>0</v>
      </c>
      <c r="G384" s="5">
        <v>1250</v>
      </c>
      <c r="I384" s="9">
        <f t="shared" si="112"/>
        <v>-1250</v>
      </c>
      <c r="K384" s="21" t="str">
        <f t="shared" si="113"/>
        <v>N.M.</v>
      </c>
      <c r="M384" s="9">
        <v>0</v>
      </c>
      <c r="O384" s="9">
        <v>3750</v>
      </c>
      <c r="Q384" s="9">
        <f t="shared" si="114"/>
        <v>-3750</v>
      </c>
      <c r="S384" s="21" t="str">
        <f t="shared" si="115"/>
        <v>N.M.</v>
      </c>
      <c r="U384" s="9">
        <v>0</v>
      </c>
      <c r="W384" s="9">
        <v>7500</v>
      </c>
      <c r="Y384" s="9">
        <f t="shared" si="116"/>
        <v>-7500</v>
      </c>
      <c r="AA384" s="21" t="str">
        <f t="shared" si="117"/>
        <v>N.M.</v>
      </c>
      <c r="AC384" s="9">
        <v>7500</v>
      </c>
      <c r="AE384" s="9">
        <v>7500</v>
      </c>
      <c r="AG384" s="9">
        <f t="shared" si="118"/>
        <v>0</v>
      </c>
      <c r="AI384" s="21">
        <f t="shared" si="119"/>
        <v>0</v>
      </c>
    </row>
    <row r="385" spans="1:35" ht="12.75" outlineLevel="1">
      <c r="A385" s="1" t="s">
        <v>922</v>
      </c>
      <c r="B385" s="16" t="s">
        <v>923</v>
      </c>
      <c r="C385" s="1" t="s">
        <v>1290</v>
      </c>
      <c r="E385" s="5">
        <v>1250</v>
      </c>
      <c r="G385" s="5">
        <v>0</v>
      </c>
      <c r="I385" s="9">
        <f t="shared" si="112"/>
        <v>1250</v>
      </c>
      <c r="K385" s="21" t="str">
        <f t="shared" si="113"/>
        <v>N.M.</v>
      </c>
      <c r="M385" s="9">
        <v>3750</v>
      </c>
      <c r="O385" s="9">
        <v>0</v>
      </c>
      <c r="Q385" s="9">
        <f t="shared" si="114"/>
        <v>3750</v>
      </c>
      <c r="S385" s="21" t="str">
        <f t="shared" si="115"/>
        <v>N.M.</v>
      </c>
      <c r="U385" s="9">
        <v>7500</v>
      </c>
      <c r="W385" s="9">
        <v>0</v>
      </c>
      <c r="Y385" s="9">
        <f t="shared" si="116"/>
        <v>7500</v>
      </c>
      <c r="AA385" s="21" t="str">
        <f t="shared" si="117"/>
        <v>N.M.</v>
      </c>
      <c r="AC385" s="9">
        <v>7500</v>
      </c>
      <c r="AE385" s="9">
        <v>0</v>
      </c>
      <c r="AG385" s="9">
        <f t="shared" si="118"/>
        <v>7500</v>
      </c>
      <c r="AI385" s="21" t="str">
        <f t="shared" si="119"/>
        <v>N.M.</v>
      </c>
    </row>
    <row r="386" spans="1:68" s="16" customFormat="1" ht="12.75">
      <c r="A386" s="16" t="s">
        <v>38</v>
      </c>
      <c r="B386" s="114"/>
      <c r="C386" s="16" t="s">
        <v>39</v>
      </c>
      <c r="D386" s="9"/>
      <c r="E386" s="9">
        <v>1018624.9570000002</v>
      </c>
      <c r="F386" s="9"/>
      <c r="G386" s="9">
        <v>789098.6240000002</v>
      </c>
      <c r="H386" s="9"/>
      <c r="I386" s="9">
        <f aca="true" t="shared" si="120" ref="I386:I398">+E386-G386</f>
        <v>229526.33299999998</v>
      </c>
      <c r="J386" s="44" t="str">
        <f>IF((+E386-G386)=(I386),"  ",$AO$501)</f>
        <v>  </v>
      </c>
      <c r="K386" s="38">
        <f aca="true" t="shared" si="121" ref="K386:K398">IF(G386&lt;0,IF(I386=0,0,IF(OR(G386=0,E386=0),"N.M.",IF(ABS(I386/G386)&gt;=10,"N.M.",I386/(-G386)))),IF(I386=0,0,IF(OR(G386=0,E386=0),"N.M.",IF(ABS(I386/G386)&gt;=10,"N.M.",I386/G386))))</f>
        <v>0.2908715412992533</v>
      </c>
      <c r="L386" s="45"/>
      <c r="M386" s="5">
        <v>2972815.2109999997</v>
      </c>
      <c r="N386" s="9"/>
      <c r="O386" s="5">
        <v>2442809.8410000005</v>
      </c>
      <c r="P386" s="9"/>
      <c r="Q386" s="9">
        <f aca="true" t="shared" si="122" ref="Q386:Q398">(+M386-O386)</f>
        <v>530005.3699999992</v>
      </c>
      <c r="R386" s="44" t="str">
        <f>IF((+M386-O386)=(Q386),"  ",$AO$501)</f>
        <v>  </v>
      </c>
      <c r="S386" s="38">
        <f aca="true" t="shared" si="123" ref="S386:S398">IF(O386&lt;0,IF(Q386=0,0,IF(OR(O386=0,M386=0),"N.M.",IF(ABS(Q386/O386)&gt;=10,"N.M.",Q386/(-O386)))),IF(Q386=0,0,IF(OR(O386=0,M386=0),"N.M.",IF(ABS(Q386/O386)&gt;=10,"N.M.",Q386/O386))))</f>
        <v>0.2169654637476954</v>
      </c>
      <c r="T386" s="45"/>
      <c r="U386" s="9">
        <v>5776030.4739999985</v>
      </c>
      <c r="V386" s="9"/>
      <c r="W386" s="9">
        <v>4954421.948</v>
      </c>
      <c r="X386" s="9"/>
      <c r="Y386" s="9">
        <f aca="true" t="shared" si="124" ref="Y386:Y398">(+U386-W386)</f>
        <v>821608.5259999987</v>
      </c>
      <c r="Z386" s="44" t="str">
        <f>IF((+U386-W386)=(Y386),"  ",$AO$501)</f>
        <v>  </v>
      </c>
      <c r="AA386" s="38">
        <f aca="true" t="shared" si="125" ref="AA386:AA398">IF(W386&lt;0,IF(Y386=0,0,IF(OR(W386=0,U386=0),"N.M.",IF(ABS(Y386/W386)&gt;=10,"N.M.",Y386/(-W386)))),IF(Y386=0,0,IF(OR(W386=0,U386=0),"N.M.",IF(ABS(Y386/W386)&gt;=10,"N.M.",Y386/W386))))</f>
        <v>0.16583337766208336</v>
      </c>
      <c r="AB386" s="45"/>
      <c r="AC386" s="9">
        <v>9433953.256000001</v>
      </c>
      <c r="AD386" s="9"/>
      <c r="AE386" s="9">
        <v>9800831.349</v>
      </c>
      <c r="AF386" s="9"/>
      <c r="AG386" s="9">
        <f aca="true" t="shared" si="126" ref="AG386:AG398">(+AC386-AE386)</f>
        <v>-366878.0929999985</v>
      </c>
      <c r="AH386" s="44" t="str">
        <f>IF((+AC386-AE386)=(AG386),"  ",$AO$501)</f>
        <v>  </v>
      </c>
      <c r="AI386" s="38">
        <f aca="true" t="shared" si="127" ref="AI386:AI398">IF(AE386&lt;0,IF(AG386=0,0,IF(OR(AE386=0,AC386=0),"N.M.",IF(ABS(AG386/AE386)&gt;=10,"N.M.",AG386/(-AE386)))),IF(AG386=0,0,IF(OR(AE386=0,AC386=0),"N.M.",IF(ABS(AG386/AE386)&gt;=10,"N.M.",AG386/AE386))))</f>
        <v>-0.03743336457242802</v>
      </c>
      <c r="AJ386" s="9"/>
      <c r="AK386" s="9"/>
      <c r="AL386" s="9"/>
      <c r="AM386" s="9"/>
      <c r="AN386" s="9"/>
      <c r="AO386" s="9"/>
      <c r="AP386" s="115"/>
      <c r="AQ386" s="116"/>
      <c r="AR386" s="45"/>
      <c r="AS386" s="9"/>
      <c r="AT386" s="9"/>
      <c r="AU386" s="9"/>
      <c r="AV386" s="9"/>
      <c r="AW386" s="9"/>
      <c r="AX386" s="115"/>
      <c r="AY386" s="116"/>
      <c r="AZ386" s="45"/>
      <c r="BA386" s="9"/>
      <c r="BB386" s="9"/>
      <c r="BC386" s="9"/>
      <c r="BD386" s="115"/>
      <c r="BE386" s="116"/>
      <c r="BF386" s="45"/>
      <c r="BG386" s="9"/>
      <c r="BH386" s="86"/>
      <c r="BI386" s="9"/>
      <c r="BJ386" s="86"/>
      <c r="BK386" s="9"/>
      <c r="BL386" s="86"/>
      <c r="BM386" s="9"/>
      <c r="BN386" s="86"/>
      <c r="BO386" s="86"/>
      <c r="BP386" s="86"/>
    </row>
    <row r="387" spans="1:35" ht="12.75" outlineLevel="1">
      <c r="A387" s="1" t="s">
        <v>924</v>
      </c>
      <c r="B387" s="16" t="s">
        <v>925</v>
      </c>
      <c r="C387" s="1" t="s">
        <v>1291</v>
      </c>
      <c r="E387" s="5">
        <v>0</v>
      </c>
      <c r="G387" s="5">
        <v>0</v>
      </c>
      <c r="I387" s="9">
        <f t="shared" si="120"/>
        <v>0</v>
      </c>
      <c r="K387" s="21">
        <f t="shared" si="121"/>
        <v>0</v>
      </c>
      <c r="M387" s="9">
        <v>0</v>
      </c>
      <c r="O387" s="9">
        <v>0</v>
      </c>
      <c r="Q387" s="9">
        <f t="shared" si="122"/>
        <v>0</v>
      </c>
      <c r="S387" s="21">
        <f t="shared" si="123"/>
        <v>0</v>
      </c>
      <c r="U387" s="9">
        <v>0</v>
      </c>
      <c r="W387" s="9">
        <v>0</v>
      </c>
      <c r="Y387" s="9">
        <f t="shared" si="124"/>
        <v>0</v>
      </c>
      <c r="AA387" s="21">
        <f t="shared" si="125"/>
        <v>0</v>
      </c>
      <c r="AC387" s="9">
        <v>191322</v>
      </c>
      <c r="AE387" s="9">
        <v>0</v>
      </c>
      <c r="AG387" s="9">
        <f t="shared" si="126"/>
        <v>191322</v>
      </c>
      <c r="AI387" s="21" t="str">
        <f t="shared" si="127"/>
        <v>N.M.</v>
      </c>
    </row>
    <row r="388" spans="1:35" ht="12.75" outlineLevel="1">
      <c r="A388" s="1" t="s">
        <v>926</v>
      </c>
      <c r="B388" s="16" t="s">
        <v>927</v>
      </c>
      <c r="C388" s="1" t="s">
        <v>1291</v>
      </c>
      <c r="E388" s="5">
        <v>0</v>
      </c>
      <c r="G388" s="5">
        <v>0</v>
      </c>
      <c r="I388" s="9">
        <f t="shared" si="120"/>
        <v>0</v>
      </c>
      <c r="K388" s="21">
        <f t="shared" si="121"/>
        <v>0</v>
      </c>
      <c r="M388" s="9">
        <v>0</v>
      </c>
      <c r="O388" s="9">
        <v>0</v>
      </c>
      <c r="Q388" s="9">
        <f t="shared" si="122"/>
        <v>0</v>
      </c>
      <c r="S388" s="21">
        <f t="shared" si="123"/>
        <v>0</v>
      </c>
      <c r="U388" s="9">
        <v>0</v>
      </c>
      <c r="W388" s="9">
        <v>0</v>
      </c>
      <c r="Y388" s="9">
        <f t="shared" si="124"/>
        <v>0</v>
      </c>
      <c r="AA388" s="21">
        <f t="shared" si="125"/>
        <v>0</v>
      </c>
      <c r="AC388" s="9">
        <v>0</v>
      </c>
      <c r="AE388" s="9">
        <v>-110805</v>
      </c>
      <c r="AG388" s="9">
        <f t="shared" si="126"/>
        <v>110805</v>
      </c>
      <c r="AI388" s="21" t="str">
        <f t="shared" si="127"/>
        <v>N.M.</v>
      </c>
    </row>
    <row r="389" spans="1:35" ht="12.75" outlineLevel="1">
      <c r="A389" s="1" t="s">
        <v>928</v>
      </c>
      <c r="B389" s="16" t="s">
        <v>929</v>
      </c>
      <c r="C389" s="1" t="s">
        <v>1291</v>
      </c>
      <c r="E389" s="5">
        <v>0</v>
      </c>
      <c r="G389" s="5">
        <v>0</v>
      </c>
      <c r="I389" s="9">
        <f t="shared" si="120"/>
        <v>0</v>
      </c>
      <c r="K389" s="21">
        <f t="shared" si="121"/>
        <v>0</v>
      </c>
      <c r="M389" s="9">
        <v>0</v>
      </c>
      <c r="O389" s="9">
        <v>0</v>
      </c>
      <c r="Q389" s="9">
        <f t="shared" si="122"/>
        <v>0</v>
      </c>
      <c r="S389" s="21">
        <f t="shared" si="123"/>
        <v>0</v>
      </c>
      <c r="U389" s="9">
        <v>0</v>
      </c>
      <c r="W389" s="9">
        <v>0</v>
      </c>
      <c r="Y389" s="9">
        <f t="shared" si="124"/>
        <v>0</v>
      </c>
      <c r="AA389" s="21">
        <f t="shared" si="125"/>
        <v>0</v>
      </c>
      <c r="AC389" s="9">
        <v>-533560</v>
      </c>
      <c r="AE389" s="9">
        <v>877433</v>
      </c>
      <c r="AG389" s="9">
        <f t="shared" si="126"/>
        <v>-1410993</v>
      </c>
      <c r="AI389" s="21">
        <f t="shared" si="127"/>
        <v>-1.6080920138631667</v>
      </c>
    </row>
    <row r="390" spans="1:35" ht="12.75" outlineLevel="1">
      <c r="A390" s="1" t="s">
        <v>930</v>
      </c>
      <c r="B390" s="16" t="s">
        <v>931</v>
      </c>
      <c r="C390" s="1" t="s">
        <v>1291</v>
      </c>
      <c r="E390" s="5">
        <v>0</v>
      </c>
      <c r="G390" s="5">
        <v>243003</v>
      </c>
      <c r="I390" s="9">
        <f t="shared" si="120"/>
        <v>-243003</v>
      </c>
      <c r="K390" s="21" t="str">
        <f t="shared" si="121"/>
        <v>N.M.</v>
      </c>
      <c r="M390" s="9">
        <v>0</v>
      </c>
      <c r="O390" s="9">
        <v>-334841</v>
      </c>
      <c r="Q390" s="9">
        <f t="shared" si="122"/>
        <v>334841</v>
      </c>
      <c r="S390" s="21" t="str">
        <f t="shared" si="123"/>
        <v>N.M.</v>
      </c>
      <c r="U390" s="9">
        <v>0</v>
      </c>
      <c r="W390" s="9">
        <v>706366</v>
      </c>
      <c r="Y390" s="9">
        <f t="shared" si="124"/>
        <v>-706366</v>
      </c>
      <c r="AA390" s="21" t="str">
        <f t="shared" si="125"/>
        <v>N.M.</v>
      </c>
      <c r="AC390" s="9">
        <v>1282434</v>
      </c>
      <c r="AE390" s="9">
        <v>706366</v>
      </c>
      <c r="AG390" s="9">
        <f t="shared" si="126"/>
        <v>576068</v>
      </c>
      <c r="AI390" s="21">
        <f t="shared" si="127"/>
        <v>0.8155375541857903</v>
      </c>
    </row>
    <row r="391" spans="1:35" ht="12.75" outlineLevel="1">
      <c r="A391" s="1" t="s">
        <v>932</v>
      </c>
      <c r="B391" s="16" t="s">
        <v>933</v>
      </c>
      <c r="C391" s="1" t="s">
        <v>1291</v>
      </c>
      <c r="E391" s="5">
        <v>2200</v>
      </c>
      <c r="G391" s="5">
        <v>0</v>
      </c>
      <c r="I391" s="9">
        <f t="shared" si="120"/>
        <v>2200</v>
      </c>
      <c r="K391" s="21" t="str">
        <f t="shared" si="121"/>
        <v>N.M.</v>
      </c>
      <c r="M391" s="9">
        <v>-184500</v>
      </c>
      <c r="O391" s="9">
        <v>0</v>
      </c>
      <c r="Q391" s="9">
        <f t="shared" si="122"/>
        <v>-184500</v>
      </c>
      <c r="S391" s="21" t="str">
        <f t="shared" si="123"/>
        <v>N.M.</v>
      </c>
      <c r="U391" s="9">
        <v>766900</v>
      </c>
      <c r="W391" s="9">
        <v>0</v>
      </c>
      <c r="Y391" s="9">
        <f t="shared" si="124"/>
        <v>766900</v>
      </c>
      <c r="AA391" s="21" t="str">
        <f t="shared" si="125"/>
        <v>N.M.</v>
      </c>
      <c r="AC391" s="9">
        <v>766900</v>
      </c>
      <c r="AE391" s="9">
        <v>0</v>
      </c>
      <c r="AG391" s="9">
        <f t="shared" si="126"/>
        <v>766900</v>
      </c>
      <c r="AI391" s="21" t="str">
        <f t="shared" si="127"/>
        <v>N.M.</v>
      </c>
    </row>
    <row r="392" spans="1:68" s="16" customFormat="1" ht="12.75">
      <c r="A392" s="16" t="s">
        <v>40</v>
      </c>
      <c r="B392" s="114"/>
      <c r="C392" s="16" t="s">
        <v>94</v>
      </c>
      <c r="D392" s="9"/>
      <c r="E392" s="9">
        <v>2200</v>
      </c>
      <c r="F392" s="9"/>
      <c r="G392" s="9">
        <v>243003</v>
      </c>
      <c r="H392" s="9"/>
      <c r="I392" s="9">
        <f t="shared" si="120"/>
        <v>-240803</v>
      </c>
      <c r="J392" s="44" t="str">
        <f>IF((+E392-G392)=(I392),"  ",$AO$501)</f>
        <v>  </v>
      </c>
      <c r="K392" s="38">
        <f t="shared" si="121"/>
        <v>-0.9909466138278128</v>
      </c>
      <c r="L392" s="45"/>
      <c r="M392" s="5">
        <v>-184500</v>
      </c>
      <c r="N392" s="9"/>
      <c r="O392" s="5">
        <v>-334841</v>
      </c>
      <c r="P392" s="9"/>
      <c r="Q392" s="9">
        <f t="shared" si="122"/>
        <v>150341</v>
      </c>
      <c r="R392" s="44" t="str">
        <f>IF((+M392-O392)=(Q392),"  ",$AO$501)</f>
        <v>  </v>
      </c>
      <c r="S392" s="38">
        <f t="shared" si="123"/>
        <v>0.4489922082421209</v>
      </c>
      <c r="T392" s="45"/>
      <c r="U392" s="9">
        <v>766900</v>
      </c>
      <c r="V392" s="9"/>
      <c r="W392" s="9">
        <v>706366</v>
      </c>
      <c r="X392" s="9"/>
      <c r="Y392" s="9">
        <f t="shared" si="124"/>
        <v>60534</v>
      </c>
      <c r="Z392" s="44" t="str">
        <f>IF((+U392-W392)=(Y392),"  ",$AO$501)</f>
        <v>  </v>
      </c>
      <c r="AA392" s="38">
        <f t="shared" si="125"/>
        <v>0.08569778273586215</v>
      </c>
      <c r="AB392" s="45"/>
      <c r="AC392" s="9">
        <v>1707096</v>
      </c>
      <c r="AD392" s="9"/>
      <c r="AE392" s="9">
        <v>1472994</v>
      </c>
      <c r="AF392" s="9"/>
      <c r="AG392" s="9">
        <f t="shared" si="126"/>
        <v>234102</v>
      </c>
      <c r="AH392" s="44" t="str">
        <f>IF((+AC392-AE392)=(AG392),"  ",$AO$501)</f>
        <v>  </v>
      </c>
      <c r="AI392" s="38">
        <f t="shared" si="127"/>
        <v>0.15892936427439622</v>
      </c>
      <c r="AJ392" s="9"/>
      <c r="AK392" s="9"/>
      <c r="AL392" s="9"/>
      <c r="AM392" s="9"/>
      <c r="AN392" s="9"/>
      <c r="AO392" s="9"/>
      <c r="AP392" s="115"/>
      <c r="AQ392" s="116"/>
      <c r="AR392" s="45"/>
      <c r="AS392" s="9"/>
      <c r="AT392" s="9"/>
      <c r="AU392" s="9"/>
      <c r="AV392" s="9"/>
      <c r="AW392" s="9"/>
      <c r="AX392" s="115"/>
      <c r="AY392" s="116"/>
      <c r="AZ392" s="45"/>
      <c r="BA392" s="9"/>
      <c r="BB392" s="9"/>
      <c r="BC392" s="9"/>
      <c r="BD392" s="115"/>
      <c r="BE392" s="116"/>
      <c r="BF392" s="45"/>
      <c r="BG392" s="9"/>
      <c r="BH392" s="86"/>
      <c r="BI392" s="9"/>
      <c r="BJ392" s="86"/>
      <c r="BK392" s="9"/>
      <c r="BL392" s="86"/>
      <c r="BM392" s="9"/>
      <c r="BN392" s="86"/>
      <c r="BO392" s="86"/>
      <c r="BP392" s="86"/>
    </row>
    <row r="393" spans="1:35" ht="12.75" outlineLevel="1">
      <c r="A393" s="1" t="s">
        <v>934</v>
      </c>
      <c r="B393" s="16" t="s">
        <v>935</v>
      </c>
      <c r="C393" s="1" t="s">
        <v>1292</v>
      </c>
      <c r="E393" s="5">
        <v>2226552.85</v>
      </c>
      <c r="G393" s="5">
        <v>-163288.49</v>
      </c>
      <c r="I393" s="9">
        <f t="shared" si="120"/>
        <v>2389841.34</v>
      </c>
      <c r="K393" s="21" t="str">
        <f t="shared" si="121"/>
        <v>N.M.</v>
      </c>
      <c r="M393" s="9">
        <v>1697043.14</v>
      </c>
      <c r="O393" s="9">
        <v>891354.26</v>
      </c>
      <c r="Q393" s="9">
        <f t="shared" si="122"/>
        <v>805688.8799999999</v>
      </c>
      <c r="S393" s="21">
        <f t="shared" si="123"/>
        <v>0.9038930043370185</v>
      </c>
      <c r="U393" s="9">
        <v>9148662.62</v>
      </c>
      <c r="W393" s="9">
        <v>4918070.71</v>
      </c>
      <c r="Y393" s="9">
        <f t="shared" si="124"/>
        <v>4230591.909999999</v>
      </c>
      <c r="AA393" s="21">
        <f t="shared" si="125"/>
        <v>0.8602137218966498</v>
      </c>
      <c r="AC393" s="9">
        <v>20511207.75</v>
      </c>
      <c r="AE393" s="9">
        <v>3839562.88</v>
      </c>
      <c r="AG393" s="9">
        <f t="shared" si="126"/>
        <v>16671644.870000001</v>
      </c>
      <c r="AI393" s="21">
        <f t="shared" si="127"/>
        <v>4.342068457021858</v>
      </c>
    </row>
    <row r="394" spans="1:35" ht="12.75" outlineLevel="1">
      <c r="A394" s="1" t="s">
        <v>936</v>
      </c>
      <c r="B394" s="16" t="s">
        <v>937</v>
      </c>
      <c r="C394" s="1" t="s">
        <v>1293</v>
      </c>
      <c r="E394" s="5">
        <v>3525080.44</v>
      </c>
      <c r="G394" s="5">
        <v>3188911.4</v>
      </c>
      <c r="I394" s="9">
        <f t="shared" si="120"/>
        <v>336169.04000000004</v>
      </c>
      <c r="K394" s="21">
        <f t="shared" si="121"/>
        <v>0.10541811854666143</v>
      </c>
      <c r="M394" s="9">
        <v>8207674.32</v>
      </c>
      <c r="O394" s="9">
        <v>7647369.13</v>
      </c>
      <c r="Q394" s="9">
        <f t="shared" si="122"/>
        <v>560305.1900000004</v>
      </c>
      <c r="S394" s="21">
        <f t="shared" si="123"/>
        <v>0.07326770559589824</v>
      </c>
      <c r="U394" s="9">
        <v>14478106.68</v>
      </c>
      <c r="W394" s="9">
        <v>13316948.76</v>
      </c>
      <c r="Y394" s="9">
        <f t="shared" si="124"/>
        <v>1161157.92</v>
      </c>
      <c r="AA394" s="21">
        <f t="shared" si="125"/>
        <v>0.08719399172637501</v>
      </c>
      <c r="AC394" s="9">
        <v>27451526.799999997</v>
      </c>
      <c r="AE394" s="9">
        <v>36600532.67</v>
      </c>
      <c r="AG394" s="9">
        <f t="shared" si="126"/>
        <v>-9149005.870000005</v>
      </c>
      <c r="AI394" s="21">
        <f t="shared" si="127"/>
        <v>-0.2499691999701163</v>
      </c>
    </row>
    <row r="395" spans="1:35" ht="12.75" outlineLevel="1">
      <c r="A395" s="1" t="s">
        <v>938</v>
      </c>
      <c r="B395" s="16" t="s">
        <v>939</v>
      </c>
      <c r="C395" s="1" t="s">
        <v>1294</v>
      </c>
      <c r="E395" s="5">
        <v>-6445288.29</v>
      </c>
      <c r="G395" s="5">
        <v>-2653374.5</v>
      </c>
      <c r="I395" s="9">
        <f t="shared" si="120"/>
        <v>-3791913.79</v>
      </c>
      <c r="K395" s="21">
        <f t="shared" si="121"/>
        <v>-1.4290910649815922</v>
      </c>
      <c r="M395" s="9">
        <v>-10006499.94</v>
      </c>
      <c r="O395" s="9">
        <v>-6641040.8</v>
      </c>
      <c r="Q395" s="9">
        <f t="shared" si="122"/>
        <v>-3365459.1399999997</v>
      </c>
      <c r="S395" s="21">
        <f t="shared" si="123"/>
        <v>-0.5067668218511773</v>
      </c>
      <c r="U395" s="9">
        <v>-15993740.72</v>
      </c>
      <c r="W395" s="9">
        <v>-11346483.67</v>
      </c>
      <c r="Y395" s="9">
        <f t="shared" si="124"/>
        <v>-4647257.050000001</v>
      </c>
      <c r="AA395" s="21">
        <f t="shared" si="125"/>
        <v>-0.40957685086942897</v>
      </c>
      <c r="AC395" s="9">
        <v>-28565952.740000002</v>
      </c>
      <c r="AE395" s="9">
        <v>-26105009.59</v>
      </c>
      <c r="AG395" s="9">
        <f t="shared" si="126"/>
        <v>-2460943.1500000022</v>
      </c>
      <c r="AI395" s="21">
        <f t="shared" si="127"/>
        <v>-0.09427091537797065</v>
      </c>
    </row>
    <row r="396" spans="1:35" ht="12.75" outlineLevel="1">
      <c r="A396" s="1" t="s">
        <v>940</v>
      </c>
      <c r="B396" s="16" t="s">
        <v>941</v>
      </c>
      <c r="C396" s="1" t="s">
        <v>1295</v>
      </c>
      <c r="E396" s="5">
        <v>-74202</v>
      </c>
      <c r="G396" s="5">
        <v>-90076</v>
      </c>
      <c r="I396" s="9">
        <f t="shared" si="120"/>
        <v>15874</v>
      </c>
      <c r="K396" s="21">
        <f t="shared" si="121"/>
        <v>0.1762289622096896</v>
      </c>
      <c r="M396" s="9">
        <v>-222606</v>
      </c>
      <c r="O396" s="9">
        <v>-270228</v>
      </c>
      <c r="Q396" s="9">
        <f t="shared" si="122"/>
        <v>47622</v>
      </c>
      <c r="S396" s="21">
        <f t="shared" si="123"/>
        <v>0.1762289622096896</v>
      </c>
      <c r="U396" s="9">
        <v>-561328</v>
      </c>
      <c r="W396" s="9">
        <v>-540455.24</v>
      </c>
      <c r="Y396" s="9">
        <f t="shared" si="124"/>
        <v>-20872.76000000001</v>
      </c>
      <c r="AA396" s="21">
        <f t="shared" si="125"/>
        <v>-0.03862070057827547</v>
      </c>
      <c r="AC396" s="9">
        <v>-1101782.76</v>
      </c>
      <c r="AE396" s="9">
        <v>-1124710.26</v>
      </c>
      <c r="AG396" s="9">
        <f t="shared" si="126"/>
        <v>22927.5</v>
      </c>
      <c r="AI396" s="21">
        <f t="shared" si="127"/>
        <v>0.02038525015322613</v>
      </c>
    </row>
    <row r="397" spans="1:68" s="90" customFormat="1" ht="12.75">
      <c r="A397" s="90" t="s">
        <v>41</v>
      </c>
      <c r="B397" s="91"/>
      <c r="C397" s="77" t="s">
        <v>1296</v>
      </c>
      <c r="D397" s="105"/>
      <c r="E397" s="105">
        <v>-767857</v>
      </c>
      <c r="F397" s="105"/>
      <c r="G397" s="105">
        <v>282172.41</v>
      </c>
      <c r="H397" s="105"/>
      <c r="I397" s="9">
        <f t="shared" si="120"/>
        <v>-1050029.41</v>
      </c>
      <c r="J397" s="37" t="str">
        <f>IF((+E397-G397)=(I397),"  ",$AO$501)</f>
        <v>  </v>
      </c>
      <c r="K397" s="38">
        <f t="shared" si="121"/>
        <v>-3.7212334473097495</v>
      </c>
      <c r="L397" s="39"/>
      <c r="M397" s="5">
        <v>-324388.4799999986</v>
      </c>
      <c r="N397" s="9"/>
      <c r="O397" s="5">
        <v>1627454.59</v>
      </c>
      <c r="P397" s="9"/>
      <c r="Q397" s="9">
        <f t="shared" si="122"/>
        <v>-1951843.0699999987</v>
      </c>
      <c r="R397" s="37" t="str">
        <f>IF((+M397-O397)=(Q397),"  ",$AO$501)</f>
        <v>  </v>
      </c>
      <c r="S397" s="38">
        <f t="shared" si="123"/>
        <v>-1.1993225998397894</v>
      </c>
      <c r="T397" s="39"/>
      <c r="U397" s="9">
        <v>7071700.579999996</v>
      </c>
      <c r="V397" s="9"/>
      <c r="W397" s="9">
        <v>6348080.559999999</v>
      </c>
      <c r="X397" s="9"/>
      <c r="Y397" s="9">
        <f t="shared" si="124"/>
        <v>723620.0199999977</v>
      </c>
      <c r="Z397" s="37" t="str">
        <f>IF((+U397-W397)=(Y397),"  ",$AO$501)</f>
        <v>  </v>
      </c>
      <c r="AA397" s="38">
        <f t="shared" si="125"/>
        <v>0.11399036498679813</v>
      </c>
      <c r="AB397" s="39"/>
      <c r="AC397" s="9">
        <v>18294999.049999997</v>
      </c>
      <c r="AD397" s="9"/>
      <c r="AE397" s="9">
        <v>13210375.7</v>
      </c>
      <c r="AF397" s="9"/>
      <c r="AG397" s="9">
        <f t="shared" si="126"/>
        <v>5084623.349999998</v>
      </c>
      <c r="AH397" s="37" t="str">
        <f>IF((+AC397-AE397)=(AG397),"  ",$AO$501)</f>
        <v>  </v>
      </c>
      <c r="AI397" s="38">
        <f t="shared" si="127"/>
        <v>0.38489619564718347</v>
      </c>
      <c r="AJ397" s="105"/>
      <c r="AK397" s="105"/>
      <c r="AL397" s="105"/>
      <c r="AM397" s="105"/>
      <c r="AN397" s="105"/>
      <c r="AO397" s="105"/>
      <c r="AP397" s="106"/>
      <c r="AQ397" s="107"/>
      <c r="AR397" s="108"/>
      <c r="AS397" s="105"/>
      <c r="AT397" s="105"/>
      <c r="AU397" s="105"/>
      <c r="AV397" s="105"/>
      <c r="AW397" s="105"/>
      <c r="AX397" s="106"/>
      <c r="AY397" s="107"/>
      <c r="AZ397" s="108"/>
      <c r="BA397" s="105"/>
      <c r="BB397" s="105"/>
      <c r="BC397" s="105"/>
      <c r="BD397" s="106"/>
      <c r="BE397" s="107"/>
      <c r="BF397" s="108"/>
      <c r="BG397" s="105"/>
      <c r="BH397" s="109"/>
      <c r="BI397" s="105"/>
      <c r="BJ397" s="109"/>
      <c r="BK397" s="105"/>
      <c r="BL397" s="109"/>
      <c r="BM397" s="105"/>
      <c r="BN397" s="97"/>
      <c r="BO397" s="97"/>
      <c r="BP397" s="97"/>
    </row>
    <row r="398" spans="1:68" s="17" customFormat="1" ht="12.75">
      <c r="A398" s="17" t="s">
        <v>42</v>
      </c>
      <c r="B398" s="98"/>
      <c r="C398" s="17" t="s">
        <v>43</v>
      </c>
      <c r="D398" s="18"/>
      <c r="E398" s="18">
        <v>46726881.56399999</v>
      </c>
      <c r="F398" s="18"/>
      <c r="G398" s="18">
        <v>46165989.716000006</v>
      </c>
      <c r="H398" s="18"/>
      <c r="I398" s="18">
        <f t="shared" si="120"/>
        <v>560891.8479999825</v>
      </c>
      <c r="J398" s="37" t="str">
        <f>IF((+E398-G398)=(I398),"  ",$AO$501)</f>
        <v>  </v>
      </c>
      <c r="K398" s="40">
        <f t="shared" si="121"/>
        <v>0.012149460055994231</v>
      </c>
      <c r="L398" s="39"/>
      <c r="M398" s="8">
        <v>128342409.32500006</v>
      </c>
      <c r="N398" s="18"/>
      <c r="O398" s="8">
        <v>122899806.34400003</v>
      </c>
      <c r="P398" s="18"/>
      <c r="Q398" s="18">
        <f t="shared" si="122"/>
        <v>5442602.981000036</v>
      </c>
      <c r="R398" s="37" t="str">
        <f>IF((+M398-O398)=(Q398),"  ",$AO$501)</f>
        <v>  </v>
      </c>
      <c r="S398" s="40">
        <f t="shared" si="123"/>
        <v>0.04428487841360821</v>
      </c>
      <c r="T398" s="39"/>
      <c r="U398" s="18">
        <v>261765408.27100003</v>
      </c>
      <c r="V398" s="18"/>
      <c r="W398" s="18">
        <v>257849661.841</v>
      </c>
      <c r="X398" s="18"/>
      <c r="Y398" s="18">
        <f t="shared" si="124"/>
        <v>3915746.430000037</v>
      </c>
      <c r="Z398" s="37" t="str">
        <f>IF((+U398-W398)=(Y398),"  ",$AO$501)</f>
        <v>  </v>
      </c>
      <c r="AA398" s="40">
        <f t="shared" si="125"/>
        <v>0.015186160811855696</v>
      </c>
      <c r="AB398" s="39"/>
      <c r="AC398" s="18">
        <v>529731643.64499974</v>
      </c>
      <c r="AD398" s="18"/>
      <c r="AE398" s="18">
        <v>514965183.32899994</v>
      </c>
      <c r="AF398" s="18"/>
      <c r="AG398" s="18">
        <f t="shared" si="126"/>
        <v>14766460.315999806</v>
      </c>
      <c r="AH398" s="37" t="str">
        <f>IF((+AC398-AE398)=(AG398),"  ",$AO$501)</f>
        <v>  </v>
      </c>
      <c r="AI398" s="40">
        <f t="shared" si="127"/>
        <v>0.028674677034555632</v>
      </c>
      <c r="AJ398" s="18"/>
      <c r="AK398" s="18"/>
      <c r="AL398" s="18"/>
      <c r="AM398" s="18"/>
      <c r="AN398" s="18"/>
      <c r="AO398" s="18"/>
      <c r="AP398" s="85"/>
      <c r="AQ398" s="117"/>
      <c r="AR398" s="39"/>
      <c r="AS398" s="18"/>
      <c r="AT398" s="18"/>
      <c r="AU398" s="18"/>
      <c r="AV398" s="18"/>
      <c r="AW398" s="18"/>
      <c r="AX398" s="85"/>
      <c r="AY398" s="117"/>
      <c r="AZ398" s="39"/>
      <c r="BA398" s="18"/>
      <c r="BB398" s="18"/>
      <c r="BC398" s="18"/>
      <c r="BD398" s="85"/>
      <c r="BE398" s="117"/>
      <c r="BF398" s="39"/>
      <c r="BG398" s="18"/>
      <c r="BH398" s="104"/>
      <c r="BI398" s="18"/>
      <c r="BJ398" s="104"/>
      <c r="BK398" s="18"/>
      <c r="BL398" s="104"/>
      <c r="BM398" s="18"/>
      <c r="BN398" s="104"/>
      <c r="BO398" s="104"/>
      <c r="BP398" s="104"/>
    </row>
    <row r="399" spans="5:53" ht="12.75">
      <c r="E399" s="41" t="str">
        <f>IF(ABS(E125+E149+E156+E308+E339+E348+E386+E392+E397-E398)&gt;$AO$497,$AO$500," ")</f>
        <v> </v>
      </c>
      <c r="F399" s="27"/>
      <c r="G399" s="41" t="str">
        <f>IF(ABS(G125+G149+G156+G308+G339+G348+G386+G392+G397-G398)&gt;$AO$497,$AO$500," ")</f>
        <v> </v>
      </c>
      <c r="H399" s="42"/>
      <c r="I399" s="41" t="str">
        <f>IF(ABS(I125+I149+I156+I308+I339+I348+I386+I392+I397-I398)&gt;$AO$497,$AO$500," ")</f>
        <v> </v>
      </c>
      <c r="M399" s="41" t="str">
        <f>IF(ABS(M125+M149+M156+M308+M339+M348+M386+M392+M397-M398)&gt;$AO$497,$AO$500," ")</f>
        <v> </v>
      </c>
      <c r="N399" s="42"/>
      <c r="O399" s="41" t="str">
        <f>IF(ABS(O125+O149+O156+O308+O339+O348+O386+O392+O397-O398)&gt;$AO$497,$AO$500," ")</f>
        <v> </v>
      </c>
      <c r="P399" s="28"/>
      <c r="Q399" s="41" t="str">
        <f>IF(ABS(Q125+Q149+Q156+Q308+Q339+Q348+Q386+Q392+Q397-Q398)&gt;$AO$497,$AO$500," ")</f>
        <v> </v>
      </c>
      <c r="U399" s="41" t="str">
        <f>IF(ABS(U125+U149+U156+U308+U339+U348+U386+U392+U397-U398)&gt;$AO$497,$AO$500," ")</f>
        <v> </v>
      </c>
      <c r="V399" s="28"/>
      <c r="W399" s="41" t="str">
        <f>IF(ABS(W125+W149+W156+W308+W339+W348+W386+W392+W397-W398)&gt;$AO$497,$AO$500," ")</f>
        <v> </v>
      </c>
      <c r="X399" s="28"/>
      <c r="Y399" s="41" t="str">
        <f>IF(ABS(Y125+Y149+Y156+Y308+Y339+Y348+Y386+Y392+Y397-Y398)&gt;$AO$497,$AO$500," ")</f>
        <v> </v>
      </c>
      <c r="AC399" s="41" t="str">
        <f>IF(ABS(AC125+AC149+AC156+AC308+AC339+AC348+AC386+AC392+AC397-AC398)&gt;$AO$497,$AO$500," ")</f>
        <v> </v>
      </c>
      <c r="AD399" s="28"/>
      <c r="AE399" s="41" t="str">
        <f>IF(ABS(AE125+AE149+AE156+AE308+AE339+AE348+AE386+AE392+AE397-AE398)&gt;$AO$497,$AO$500," ")</f>
        <v> </v>
      </c>
      <c r="AF399" s="42"/>
      <c r="AG399" s="41" t="str">
        <f>IF(ABS(AG125+AG149+AG156+AG308+AG339+AG348+AG386+AG392+AG397-AG398)&gt;$AO$497,$AO$500," ")</f>
        <v> </v>
      </c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</row>
    <row r="400" spans="1:53" ht="12.75">
      <c r="A400" s="76" t="s">
        <v>44</v>
      </c>
      <c r="C400" s="2" t="s">
        <v>45</v>
      </c>
      <c r="D400" s="8"/>
      <c r="E400" s="8">
        <v>1668964.4660000056</v>
      </c>
      <c r="F400" s="8"/>
      <c r="G400" s="8">
        <v>4067385.5980000105</v>
      </c>
      <c r="H400" s="18"/>
      <c r="I400" s="18">
        <f>(+E400-G400)</f>
        <v>-2398421.132000005</v>
      </c>
      <c r="J400" s="37" t="str">
        <f>IF((+E400-G400)=(I400),"  ",$AO$501)</f>
        <v>  </v>
      </c>
      <c r="K400" s="40">
        <f>IF(G400&lt;0,IF(I400=0,0,IF(OR(G400=0,E400=0),"N.M.",IF(ABS(I400/G400)&gt;=10,"N.M.",I400/(-G400)))),IF(I400=0,0,IF(OR(G400=0,E400=0),"N.M.",IF(ABS(I400/G400)&gt;=10,"N.M.",I400/G400))))</f>
        <v>-0.589671442309119</v>
      </c>
      <c r="L400" s="39"/>
      <c r="M400" s="8">
        <v>8596885.926000027</v>
      </c>
      <c r="N400" s="18"/>
      <c r="O400" s="8">
        <v>12871663.486000014</v>
      </c>
      <c r="P400" s="18"/>
      <c r="Q400" s="18">
        <f>(+M400-O400)</f>
        <v>-4274777.5599999875</v>
      </c>
      <c r="R400" s="37" t="str">
        <f>IF((+M400-O400)=(Q400),"  ",$AO$501)</f>
        <v>  </v>
      </c>
      <c r="S400" s="40">
        <f>IF(O400&lt;0,IF(Q400=0,0,IF(OR(O400=0,M400=0),"N.M.",IF(ABS(Q400/O400)&gt;=10,"N.M.",Q400/(-O400)))),IF(Q400=0,0,IF(OR(O400=0,M400=0),"N.M.",IF(ABS(Q400/O400)&gt;=10,"N.M.",Q400/O400))))</f>
        <v>-0.3321076226588342</v>
      </c>
      <c r="T400" s="39"/>
      <c r="U400" s="18">
        <v>31051519.246999912</v>
      </c>
      <c r="V400" s="18"/>
      <c r="W400" s="18">
        <v>30086797.46400005</v>
      </c>
      <c r="X400" s="18"/>
      <c r="Y400" s="18">
        <f>(+U400-W400)</f>
        <v>964721.782999862</v>
      </c>
      <c r="Z400" s="37" t="str">
        <f>IF((+U400-W400)=(Y400),"  ",$AO$501)</f>
        <v>  </v>
      </c>
      <c r="AA400" s="40">
        <f>IF(W400&lt;0,IF(Y400=0,0,IF(OR(W400=0,U400=0),"N.M.",IF(ABS(Y400/W400)&gt;=10,"N.M.",Y400/(-W400)))),IF(Y400=0,0,IF(OR(W400=0,U400=0),"N.M.",IF(ABS(Y400/W400)&gt;=10,"N.M.",Y400/W400))))</f>
        <v>0.03206462183800675</v>
      </c>
      <c r="AB400" s="39"/>
      <c r="AC400" s="18">
        <v>65636906.067999884</v>
      </c>
      <c r="AD400" s="18"/>
      <c r="AE400" s="18">
        <v>52794989.33799999</v>
      </c>
      <c r="AF400" s="18"/>
      <c r="AG400" s="18">
        <f>(+AC400-AE400)</f>
        <v>12841916.729999892</v>
      </c>
      <c r="AH400" s="37" t="str">
        <f>IF((+AC400-AE400)=(AG400),"  ",$AO$501)</f>
        <v>  </v>
      </c>
      <c r="AI400" s="40">
        <f>IF(AE400&lt;0,IF(AG400=0,0,IF(OR(AE400=0,AC400=0),"N.M.",IF(ABS(AG400/AE400)&gt;=10,"N.M.",AG400/(-AE400)))),IF(AG400=0,0,IF(OR(AE400=0,AC400=0),"N.M.",IF(ABS(AG400/AE400)&gt;=10,"N.M.",AG400/AE400))))</f>
        <v>0.24324120320934942</v>
      </c>
      <c r="AJ400" s="39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</row>
    <row r="401" spans="3:53" ht="12.75">
      <c r="C401" s="2"/>
      <c r="D401" s="8"/>
      <c r="E401" s="41" t="str">
        <f>IF(ABS(E115-E398-E400)&gt;$AO$497,$AO$500," ")</f>
        <v> </v>
      </c>
      <c r="F401" s="27"/>
      <c r="G401" s="41" t="str">
        <f>IF(ABS(G115-G398-G400)&gt;$AO$497,$AO$500," ")</f>
        <v> </v>
      </c>
      <c r="H401" s="42"/>
      <c r="I401" s="41" t="str">
        <f>IF(ABS(I115-I398-I400)&gt;$AO$497,$AO$500," ")</f>
        <v> </v>
      </c>
      <c r="M401" s="41" t="str">
        <f>IF(ABS(M115-M398-M400)&gt;$AO$497,$AO$500," ")</f>
        <v> </v>
      </c>
      <c r="N401" s="42"/>
      <c r="O401" s="41" t="str">
        <f>IF(ABS(O115-O398-O400)&gt;$AO$497,$AO$500," ")</f>
        <v> </v>
      </c>
      <c r="P401" s="42"/>
      <c r="Q401" s="41" t="str">
        <f>IF(ABS(Q115-Q398-Q400)&gt;$AO$497,$AO$500," ")</f>
        <v> </v>
      </c>
      <c r="U401" s="41" t="str">
        <f>IF(ABS(U115-U398-U400)&gt;$AO$497,$AO$500," ")</f>
        <v> </v>
      </c>
      <c r="V401" s="28"/>
      <c r="W401" s="41" t="str">
        <f>IF(ABS(W115-W398-W400)&gt;$AO$497,$AO$500," ")</f>
        <v> </v>
      </c>
      <c r="X401" s="42"/>
      <c r="Y401" s="41" t="str">
        <f>IF(ABS(Y115-Y398-Y400)&gt;$AO$497,$AO$500," ")</f>
        <v> </v>
      </c>
      <c r="AC401" s="41" t="str">
        <f>IF(ABS(AC115-AC398-AC400)&gt;$AO$497,$AO$500," ")</f>
        <v> </v>
      </c>
      <c r="AD401" s="28"/>
      <c r="AE401" s="41" t="str">
        <f>IF(ABS(AE115-AE398-AE400)&gt;$AO$497,$AO$500," ")</f>
        <v> </v>
      </c>
      <c r="AF401" s="42"/>
      <c r="AG401" s="41" t="str">
        <f>IF(ABS(AG115-AG398-AG400)&gt;$AO$497,$AO$500," ")</f>
        <v> </v>
      </c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</row>
    <row r="402" spans="3:53" ht="13.5" customHeight="1">
      <c r="C402" s="2" t="s">
        <v>46</v>
      </c>
      <c r="D402" s="8"/>
      <c r="E402" s="31"/>
      <c r="F402" s="31"/>
      <c r="G402" s="31"/>
      <c r="H402" s="18"/>
      <c r="M402" s="5"/>
      <c r="N402" s="18"/>
      <c r="O402" s="5"/>
      <c r="P402" s="9"/>
      <c r="U402" s="31"/>
      <c r="V402" s="31"/>
      <c r="W402" s="31"/>
      <c r="AC402" s="31"/>
      <c r="AD402" s="31"/>
      <c r="AE402" s="31"/>
      <c r="AF402" s="18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</row>
    <row r="403" spans="1:35" ht="12.75" outlineLevel="1">
      <c r="A403" s="1" t="s">
        <v>942</v>
      </c>
      <c r="B403" s="16" t="s">
        <v>943</v>
      </c>
      <c r="C403" s="1" t="s">
        <v>1297</v>
      </c>
      <c r="E403" s="5">
        <v>0</v>
      </c>
      <c r="G403" s="5">
        <v>-0.77</v>
      </c>
      <c r="I403" s="9">
        <f aca="true" t="shared" si="128" ref="I403:I436">+E403-G403</f>
        <v>0.77</v>
      </c>
      <c r="K403" s="21" t="str">
        <f aca="true" t="shared" si="129" ref="K403:K436">IF(G403&lt;0,IF(I403=0,0,IF(OR(G403=0,E403=0),"N.M.",IF(ABS(I403/G403)&gt;=10,"N.M.",I403/(-G403)))),IF(I403=0,0,IF(OR(G403=0,E403=0),"N.M.",IF(ABS(I403/G403)&gt;=10,"N.M.",I403/G403))))</f>
        <v>N.M.</v>
      </c>
      <c r="M403" s="9">
        <v>0</v>
      </c>
      <c r="O403" s="9">
        <v>-2.38</v>
      </c>
      <c r="Q403" s="9">
        <f aca="true" t="shared" si="130" ref="Q403:Q436">+M403-O403</f>
        <v>2.38</v>
      </c>
      <c r="S403" s="21" t="str">
        <f aca="true" t="shared" si="131" ref="S403:S436">IF(O403&lt;0,IF(Q403=0,0,IF(OR(O403=0,M403=0),"N.M.",IF(ABS(Q403/O403)&gt;=10,"N.M.",Q403/(-O403)))),IF(Q403=0,0,IF(OR(O403=0,M403=0),"N.M.",IF(ABS(Q403/O403)&gt;=10,"N.M.",Q403/O403))))</f>
        <v>N.M.</v>
      </c>
      <c r="U403" s="9">
        <v>0</v>
      </c>
      <c r="W403" s="9">
        <v>-5.03</v>
      </c>
      <c r="Y403" s="9">
        <f aca="true" t="shared" si="132" ref="Y403:Y436">+U403-W403</f>
        <v>5.03</v>
      </c>
      <c r="AA403" s="21" t="str">
        <f aca="true" t="shared" si="133" ref="AA403:AA436">IF(W403&lt;0,IF(Y403=0,0,IF(OR(W403=0,U403=0),"N.M.",IF(ABS(Y403/W403)&gt;=10,"N.M.",Y403/(-W403)))),IF(Y403=0,0,IF(OR(W403=0,U403=0),"N.M.",IF(ABS(Y403/W403)&gt;=10,"N.M.",Y403/W403))))</f>
        <v>N.M.</v>
      </c>
      <c r="AC403" s="9">
        <v>-10.79</v>
      </c>
      <c r="AE403" s="9">
        <v>-5.03</v>
      </c>
      <c r="AG403" s="9">
        <f aca="true" t="shared" si="134" ref="AG403:AG436">+AC403-AE403</f>
        <v>-5.759999999999999</v>
      </c>
      <c r="AI403" s="21">
        <f aca="true" t="shared" si="135" ref="AI403:AI436">IF(AE403&lt;0,IF(AG403=0,0,IF(OR(AE403=0,AC403=0),"N.M.",IF(ABS(AG403/AE403)&gt;=10,"N.M.",AG403/(-AE403)))),IF(AG403=0,0,IF(OR(AE403=0,AC403=0),"N.M.",IF(ABS(AG403/AE403)&gt;=10,"N.M.",AG403/AE403))))</f>
        <v>-1.1451292246520872</v>
      </c>
    </row>
    <row r="404" spans="1:35" ht="12.75" outlineLevel="1">
      <c r="A404" s="1" t="s">
        <v>944</v>
      </c>
      <c r="B404" s="16" t="s">
        <v>945</v>
      </c>
      <c r="C404" s="1" t="s">
        <v>1298</v>
      </c>
      <c r="E404" s="5">
        <v>4225</v>
      </c>
      <c r="G404" s="5">
        <v>4225</v>
      </c>
      <c r="I404" s="9">
        <f t="shared" si="128"/>
        <v>0</v>
      </c>
      <c r="K404" s="21">
        <f t="shared" si="129"/>
        <v>0</v>
      </c>
      <c r="M404" s="9">
        <v>16800</v>
      </c>
      <c r="O404" s="9">
        <v>12675</v>
      </c>
      <c r="Q404" s="9">
        <f t="shared" si="130"/>
        <v>4125</v>
      </c>
      <c r="S404" s="21">
        <f t="shared" si="131"/>
        <v>0.3254437869822485</v>
      </c>
      <c r="U404" s="9">
        <v>26325</v>
      </c>
      <c r="W404" s="9">
        <v>26325</v>
      </c>
      <c r="Y404" s="9">
        <f t="shared" si="132"/>
        <v>0</v>
      </c>
      <c r="AA404" s="21">
        <f t="shared" si="133"/>
        <v>0</v>
      </c>
      <c r="AC404" s="9">
        <v>51925</v>
      </c>
      <c r="AE404" s="9">
        <v>51925</v>
      </c>
      <c r="AG404" s="9">
        <f t="shared" si="134"/>
        <v>0</v>
      </c>
      <c r="AI404" s="21">
        <f t="shared" si="135"/>
        <v>0</v>
      </c>
    </row>
    <row r="405" spans="1:35" ht="12.75" outlineLevel="1">
      <c r="A405" s="1" t="s">
        <v>946</v>
      </c>
      <c r="B405" s="16" t="s">
        <v>947</v>
      </c>
      <c r="C405" s="1" t="s">
        <v>1299</v>
      </c>
      <c r="E405" s="5">
        <v>-555.81</v>
      </c>
      <c r="G405" s="5">
        <v>-555.81</v>
      </c>
      <c r="I405" s="9">
        <f t="shared" si="128"/>
        <v>0</v>
      </c>
      <c r="K405" s="21">
        <f t="shared" si="129"/>
        <v>0</v>
      </c>
      <c r="M405" s="9">
        <v>-1667.43</v>
      </c>
      <c r="O405" s="9">
        <v>-1667.43</v>
      </c>
      <c r="Q405" s="9">
        <f t="shared" si="130"/>
        <v>0</v>
      </c>
      <c r="S405" s="21">
        <f t="shared" si="131"/>
        <v>0</v>
      </c>
      <c r="U405" s="9">
        <v>-3334.86</v>
      </c>
      <c r="W405" s="9">
        <v>-3334.86</v>
      </c>
      <c r="Y405" s="9">
        <f t="shared" si="132"/>
        <v>0</v>
      </c>
      <c r="AA405" s="21">
        <f t="shared" si="133"/>
        <v>0</v>
      </c>
      <c r="AC405" s="9">
        <v>-6669.72</v>
      </c>
      <c r="AE405" s="9">
        <v>-6669.72</v>
      </c>
      <c r="AG405" s="9">
        <f t="shared" si="134"/>
        <v>0</v>
      </c>
      <c r="AI405" s="21">
        <f t="shared" si="135"/>
        <v>0</v>
      </c>
    </row>
    <row r="406" spans="1:35" ht="12.75" outlineLevel="1">
      <c r="A406" s="1" t="s">
        <v>948</v>
      </c>
      <c r="B406" s="16" t="s">
        <v>949</v>
      </c>
      <c r="C406" s="1" t="s">
        <v>1300</v>
      </c>
      <c r="E406" s="5">
        <v>0</v>
      </c>
      <c r="G406" s="5">
        <v>0</v>
      </c>
      <c r="I406" s="9">
        <f t="shared" si="128"/>
        <v>0</v>
      </c>
      <c r="K406" s="21">
        <f t="shared" si="129"/>
        <v>0</v>
      </c>
      <c r="M406" s="9">
        <v>0</v>
      </c>
      <c r="O406" s="9">
        <v>0</v>
      </c>
      <c r="Q406" s="9">
        <f t="shared" si="130"/>
        <v>0</v>
      </c>
      <c r="S406" s="21">
        <f t="shared" si="131"/>
        <v>0</v>
      </c>
      <c r="U406" s="9">
        <v>0</v>
      </c>
      <c r="W406" s="9">
        <v>0</v>
      </c>
      <c r="Y406" s="9">
        <f t="shared" si="132"/>
        <v>0</v>
      </c>
      <c r="AA406" s="21">
        <f t="shared" si="133"/>
        <v>0</v>
      </c>
      <c r="AC406" s="9">
        <v>0</v>
      </c>
      <c r="AE406" s="9">
        <v>291104.44</v>
      </c>
      <c r="AG406" s="9">
        <f t="shared" si="134"/>
        <v>-291104.44</v>
      </c>
      <c r="AI406" s="21" t="str">
        <f t="shared" si="135"/>
        <v>N.M.</v>
      </c>
    </row>
    <row r="407" spans="1:35" ht="12.75" outlineLevel="1">
      <c r="A407" s="1" t="s">
        <v>950</v>
      </c>
      <c r="B407" s="16" t="s">
        <v>951</v>
      </c>
      <c r="C407" s="1" t="s">
        <v>1301</v>
      </c>
      <c r="E407" s="5">
        <v>4708.47</v>
      </c>
      <c r="G407" s="5">
        <v>22456.433</v>
      </c>
      <c r="I407" s="9">
        <f t="shared" si="128"/>
        <v>-17747.963</v>
      </c>
      <c r="K407" s="21">
        <f t="shared" si="129"/>
        <v>-0.7903286777557237</v>
      </c>
      <c r="M407" s="9">
        <v>25607.75</v>
      </c>
      <c r="O407" s="9">
        <v>113467.143</v>
      </c>
      <c r="Q407" s="9">
        <f t="shared" si="130"/>
        <v>-87859.393</v>
      </c>
      <c r="S407" s="21">
        <f t="shared" si="131"/>
        <v>-0.7743157241563754</v>
      </c>
      <c r="U407" s="9">
        <v>85719.53</v>
      </c>
      <c r="W407" s="9">
        <v>233306.186</v>
      </c>
      <c r="Y407" s="9">
        <f t="shared" si="132"/>
        <v>-147586.656</v>
      </c>
      <c r="AA407" s="21">
        <f t="shared" si="133"/>
        <v>-0.6325878388839634</v>
      </c>
      <c r="AC407" s="9">
        <v>275861.45</v>
      </c>
      <c r="AE407" s="9">
        <v>393385.659</v>
      </c>
      <c r="AG407" s="9">
        <f t="shared" si="134"/>
        <v>-117524.20899999997</v>
      </c>
      <c r="AI407" s="21">
        <f t="shared" si="135"/>
        <v>-0.2987506186645202</v>
      </c>
    </row>
    <row r="408" spans="1:35" ht="12.75" outlineLevel="1">
      <c r="A408" s="1" t="s">
        <v>952</v>
      </c>
      <c r="B408" s="16" t="s">
        <v>953</v>
      </c>
      <c r="C408" s="1" t="s">
        <v>1302</v>
      </c>
      <c r="E408" s="5">
        <v>0</v>
      </c>
      <c r="G408" s="5">
        <v>10383.43</v>
      </c>
      <c r="I408" s="9">
        <f t="shared" si="128"/>
        <v>-10383.43</v>
      </c>
      <c r="K408" s="21" t="str">
        <f t="shared" si="129"/>
        <v>N.M.</v>
      </c>
      <c r="M408" s="9">
        <v>201.12</v>
      </c>
      <c r="O408" s="9">
        <v>40582.32</v>
      </c>
      <c r="Q408" s="9">
        <f t="shared" si="130"/>
        <v>-40381.2</v>
      </c>
      <c r="S408" s="21">
        <f t="shared" si="131"/>
        <v>-0.9950441473035548</v>
      </c>
      <c r="U408" s="9">
        <v>4773.96</v>
      </c>
      <c r="W408" s="9">
        <v>55693.08</v>
      </c>
      <c r="Y408" s="9">
        <f t="shared" si="132"/>
        <v>-50919.12</v>
      </c>
      <c r="AA408" s="21">
        <f t="shared" si="133"/>
        <v>-0.9142809124580649</v>
      </c>
      <c r="AC408" s="9">
        <v>15779.76</v>
      </c>
      <c r="AE408" s="9">
        <v>159245.3</v>
      </c>
      <c r="AG408" s="9">
        <f t="shared" si="134"/>
        <v>-143465.53999999998</v>
      </c>
      <c r="AI408" s="21">
        <f t="shared" si="135"/>
        <v>-0.9009091006139583</v>
      </c>
    </row>
    <row r="409" spans="1:35" ht="12.75" outlineLevel="1">
      <c r="A409" s="1" t="s">
        <v>954</v>
      </c>
      <c r="B409" s="16" t="s">
        <v>955</v>
      </c>
      <c r="C409" s="1" t="s">
        <v>1303</v>
      </c>
      <c r="E409" s="5">
        <v>10333.5</v>
      </c>
      <c r="G409" s="5">
        <v>20287.48</v>
      </c>
      <c r="I409" s="9">
        <f t="shared" si="128"/>
        <v>-9953.98</v>
      </c>
      <c r="K409" s="21">
        <f t="shared" si="129"/>
        <v>-0.49064644795706513</v>
      </c>
      <c r="M409" s="9">
        <v>23956.91</v>
      </c>
      <c r="O409" s="9">
        <v>-87977.73</v>
      </c>
      <c r="Q409" s="9">
        <f t="shared" si="130"/>
        <v>111934.64</v>
      </c>
      <c r="S409" s="21">
        <f t="shared" si="131"/>
        <v>1.2723065257537334</v>
      </c>
      <c r="U409" s="9">
        <v>37993.29</v>
      </c>
      <c r="W409" s="9">
        <v>13114.79</v>
      </c>
      <c r="Y409" s="9">
        <f t="shared" si="132"/>
        <v>24878.5</v>
      </c>
      <c r="AA409" s="21">
        <f t="shared" si="133"/>
        <v>1.8969804320160673</v>
      </c>
      <c r="AC409" s="9">
        <v>265778.41</v>
      </c>
      <c r="AE409" s="9">
        <v>145345.08</v>
      </c>
      <c r="AG409" s="9">
        <f t="shared" si="134"/>
        <v>120433.32999999999</v>
      </c>
      <c r="AI409" s="21">
        <f t="shared" si="135"/>
        <v>0.8286027294491152</v>
      </c>
    </row>
    <row r="410" spans="1:35" ht="12.75" outlineLevel="1">
      <c r="A410" s="1" t="s">
        <v>956</v>
      </c>
      <c r="B410" s="16" t="s">
        <v>957</v>
      </c>
      <c r="C410" s="1" t="s">
        <v>1304</v>
      </c>
      <c r="E410" s="5">
        <v>0</v>
      </c>
      <c r="G410" s="5">
        <v>0</v>
      </c>
      <c r="I410" s="9">
        <f t="shared" si="128"/>
        <v>0</v>
      </c>
      <c r="K410" s="21">
        <f t="shared" si="129"/>
        <v>0</v>
      </c>
      <c r="M410" s="9">
        <v>0</v>
      </c>
      <c r="O410" s="9">
        <v>0</v>
      </c>
      <c r="Q410" s="9">
        <f t="shared" si="130"/>
        <v>0</v>
      </c>
      <c r="S410" s="21">
        <f t="shared" si="131"/>
        <v>0</v>
      </c>
      <c r="U410" s="9">
        <v>0</v>
      </c>
      <c r="W410" s="9">
        <v>0</v>
      </c>
      <c r="Y410" s="9">
        <f t="shared" si="132"/>
        <v>0</v>
      </c>
      <c r="AA410" s="21">
        <f t="shared" si="133"/>
        <v>0</v>
      </c>
      <c r="AC410" s="9">
        <v>0</v>
      </c>
      <c r="AE410" s="9">
        <v>238.58</v>
      </c>
      <c r="AG410" s="9">
        <f t="shared" si="134"/>
        <v>-238.58</v>
      </c>
      <c r="AI410" s="21" t="str">
        <f t="shared" si="135"/>
        <v>N.M.</v>
      </c>
    </row>
    <row r="411" spans="1:35" ht="12.75" outlineLevel="1">
      <c r="A411" s="1" t="s">
        <v>958</v>
      </c>
      <c r="B411" s="16" t="s">
        <v>959</v>
      </c>
      <c r="C411" s="1" t="s">
        <v>1305</v>
      </c>
      <c r="E411" s="5">
        <v>487</v>
      </c>
      <c r="G411" s="5">
        <v>587</v>
      </c>
      <c r="I411" s="9">
        <f t="shared" si="128"/>
        <v>-100</v>
      </c>
      <c r="K411" s="21">
        <f t="shared" si="129"/>
        <v>-0.17035775127768313</v>
      </c>
      <c r="M411" s="9">
        <v>1461</v>
      </c>
      <c r="O411" s="9">
        <v>2886</v>
      </c>
      <c r="Q411" s="9">
        <f t="shared" si="130"/>
        <v>-1425</v>
      </c>
      <c r="S411" s="21">
        <f t="shared" si="131"/>
        <v>-0.49376299376299376</v>
      </c>
      <c r="U411" s="9">
        <v>32105.45</v>
      </c>
      <c r="W411" s="9">
        <v>32195.45</v>
      </c>
      <c r="Y411" s="9">
        <f t="shared" si="132"/>
        <v>-90</v>
      </c>
      <c r="AA411" s="21">
        <f t="shared" si="133"/>
        <v>-0.0027954260617571738</v>
      </c>
      <c r="AC411" s="9">
        <v>65765.9</v>
      </c>
      <c r="AE411" s="9">
        <v>70103.35</v>
      </c>
      <c r="AG411" s="9">
        <f t="shared" si="134"/>
        <v>-4337.450000000012</v>
      </c>
      <c r="AI411" s="21">
        <f t="shared" si="135"/>
        <v>-0.06187222151295211</v>
      </c>
    </row>
    <row r="412" spans="1:35" ht="12.75" outlineLevel="1">
      <c r="A412" s="1" t="s">
        <v>960</v>
      </c>
      <c r="B412" s="16" t="s">
        <v>961</v>
      </c>
      <c r="C412" s="1" t="s">
        <v>1306</v>
      </c>
      <c r="E412" s="5">
        <v>16431.66</v>
      </c>
      <c r="G412" s="5">
        <v>91815.09</v>
      </c>
      <c r="I412" s="9">
        <f t="shared" si="128"/>
        <v>-75383.43</v>
      </c>
      <c r="K412" s="21">
        <f t="shared" si="129"/>
        <v>-0.8210353004065017</v>
      </c>
      <c r="M412" s="9">
        <v>28574.01</v>
      </c>
      <c r="O412" s="9">
        <v>210445.12</v>
      </c>
      <c r="Q412" s="9">
        <f t="shared" si="130"/>
        <v>-181871.11</v>
      </c>
      <c r="S412" s="21">
        <f t="shared" si="131"/>
        <v>-0.8642210852881739</v>
      </c>
      <c r="U412" s="9">
        <v>40795.85</v>
      </c>
      <c r="W412" s="9">
        <v>571859.62</v>
      </c>
      <c r="Y412" s="9">
        <f t="shared" si="132"/>
        <v>-531063.77</v>
      </c>
      <c r="AA412" s="21">
        <f t="shared" si="133"/>
        <v>-0.9286610759472753</v>
      </c>
      <c r="AC412" s="9">
        <v>93637.36</v>
      </c>
      <c r="AE412" s="9">
        <v>1411677.03</v>
      </c>
      <c r="AG412" s="9">
        <f t="shared" si="134"/>
        <v>-1318039.67</v>
      </c>
      <c r="AI412" s="21">
        <f t="shared" si="135"/>
        <v>-0.9336694172887405</v>
      </c>
    </row>
    <row r="413" spans="1:35" ht="12.75" outlineLevel="1">
      <c r="A413" s="1" t="s">
        <v>962</v>
      </c>
      <c r="B413" s="16" t="s">
        <v>963</v>
      </c>
      <c r="C413" s="1" t="s">
        <v>1307</v>
      </c>
      <c r="E413" s="5">
        <v>2249.87</v>
      </c>
      <c r="G413" s="5">
        <v>2171.39</v>
      </c>
      <c r="I413" s="9">
        <f t="shared" si="128"/>
        <v>78.48000000000002</v>
      </c>
      <c r="K413" s="21">
        <f t="shared" si="129"/>
        <v>0.036142747272484455</v>
      </c>
      <c r="M413" s="9">
        <v>6583.7</v>
      </c>
      <c r="O413" s="9">
        <v>6485.46</v>
      </c>
      <c r="Q413" s="9">
        <f t="shared" si="130"/>
        <v>98.23999999999978</v>
      </c>
      <c r="S413" s="21">
        <f t="shared" si="131"/>
        <v>0.01514773046167886</v>
      </c>
      <c r="U413" s="9">
        <v>13104.31</v>
      </c>
      <c r="W413" s="9">
        <v>12080.05</v>
      </c>
      <c r="Y413" s="9">
        <f t="shared" si="132"/>
        <v>1024.2600000000002</v>
      </c>
      <c r="AA413" s="21">
        <f t="shared" si="133"/>
        <v>0.08478938414990006</v>
      </c>
      <c r="AC413" s="9">
        <v>25867.57</v>
      </c>
      <c r="AE413" s="9">
        <v>25193.52</v>
      </c>
      <c r="AG413" s="9">
        <f t="shared" si="134"/>
        <v>674.0499999999993</v>
      </c>
      <c r="AI413" s="21">
        <f t="shared" si="135"/>
        <v>0.02675489570333956</v>
      </c>
    </row>
    <row r="414" spans="1:35" ht="12.75" outlineLevel="1">
      <c r="A414" s="1" t="s">
        <v>964</v>
      </c>
      <c r="B414" s="16" t="s">
        <v>965</v>
      </c>
      <c r="C414" s="1" t="s">
        <v>1308</v>
      </c>
      <c r="E414" s="5">
        <v>-37194.64</v>
      </c>
      <c r="G414" s="5">
        <v>9.34</v>
      </c>
      <c r="I414" s="9">
        <f t="shared" si="128"/>
        <v>-37203.979999999996</v>
      </c>
      <c r="K414" s="21" t="str">
        <f t="shared" si="129"/>
        <v>N.M.</v>
      </c>
      <c r="M414" s="9">
        <v>-47201.8</v>
      </c>
      <c r="O414" s="9">
        <v>-18930.63</v>
      </c>
      <c r="Q414" s="9">
        <f t="shared" si="130"/>
        <v>-28271.170000000002</v>
      </c>
      <c r="S414" s="21">
        <f t="shared" si="131"/>
        <v>-1.493408830028372</v>
      </c>
      <c r="U414" s="9">
        <v>-47667.56</v>
      </c>
      <c r="W414" s="9">
        <v>-18930.63</v>
      </c>
      <c r="Y414" s="9">
        <f t="shared" si="132"/>
        <v>-28736.929999999997</v>
      </c>
      <c r="AA414" s="21">
        <f t="shared" si="133"/>
        <v>-1.5180123429595314</v>
      </c>
      <c r="AC414" s="9">
        <v>-47933.44</v>
      </c>
      <c r="AE414" s="9">
        <v>-155193.05</v>
      </c>
      <c r="AG414" s="9">
        <f t="shared" si="134"/>
        <v>107259.60999999999</v>
      </c>
      <c r="AI414" s="21">
        <f t="shared" si="135"/>
        <v>0.6911366842780653</v>
      </c>
    </row>
    <row r="415" spans="1:35" ht="12.75" outlineLevel="1">
      <c r="A415" s="1" t="s">
        <v>966</v>
      </c>
      <c r="B415" s="16" t="s">
        <v>967</v>
      </c>
      <c r="C415" s="1" t="s">
        <v>1309</v>
      </c>
      <c r="E415" s="5">
        <v>5541.63</v>
      </c>
      <c r="G415" s="5">
        <v>194876.7</v>
      </c>
      <c r="I415" s="9">
        <f t="shared" si="128"/>
        <v>-189335.07</v>
      </c>
      <c r="K415" s="21">
        <f t="shared" si="129"/>
        <v>-0.9715634039369508</v>
      </c>
      <c r="M415" s="9">
        <v>5541.63</v>
      </c>
      <c r="O415" s="9">
        <v>194876.7</v>
      </c>
      <c r="Q415" s="9">
        <f t="shared" si="130"/>
        <v>-189335.07</v>
      </c>
      <c r="S415" s="21">
        <f t="shared" si="131"/>
        <v>-0.9715634039369508</v>
      </c>
      <c r="U415" s="9">
        <v>-501131.44</v>
      </c>
      <c r="W415" s="9">
        <v>399887.74</v>
      </c>
      <c r="Y415" s="9">
        <f t="shared" si="132"/>
        <v>-901019.1799999999</v>
      </c>
      <c r="AA415" s="21">
        <f t="shared" si="133"/>
        <v>-2.253180305052613</v>
      </c>
      <c r="AC415" s="9">
        <v>-663453.03</v>
      </c>
      <c r="AE415" s="9">
        <v>1173346.73</v>
      </c>
      <c r="AG415" s="9">
        <f t="shared" si="134"/>
        <v>-1836799.76</v>
      </c>
      <c r="AI415" s="21">
        <f t="shared" si="135"/>
        <v>-1.5654364673603343</v>
      </c>
    </row>
    <row r="416" spans="1:35" ht="12.75" outlineLevel="1">
      <c r="A416" s="1" t="s">
        <v>968</v>
      </c>
      <c r="B416" s="16" t="s">
        <v>969</v>
      </c>
      <c r="C416" s="1" t="s">
        <v>1310</v>
      </c>
      <c r="E416" s="5">
        <v>-44225.55</v>
      </c>
      <c r="G416" s="5">
        <v>219059.06</v>
      </c>
      <c r="I416" s="9">
        <f t="shared" si="128"/>
        <v>-263284.61</v>
      </c>
      <c r="K416" s="21">
        <f t="shared" si="129"/>
        <v>-1.2018887052651464</v>
      </c>
      <c r="M416" s="9">
        <v>-152441.52</v>
      </c>
      <c r="O416" s="9">
        <v>-23256.78</v>
      </c>
      <c r="Q416" s="9">
        <f t="shared" si="130"/>
        <v>-129184.73999999999</v>
      </c>
      <c r="S416" s="21">
        <f t="shared" si="131"/>
        <v>-5.554713077218772</v>
      </c>
      <c r="U416" s="9">
        <v>-280300.07</v>
      </c>
      <c r="W416" s="9">
        <v>-134990.78</v>
      </c>
      <c r="Y416" s="9">
        <f t="shared" si="132"/>
        <v>-145309.29</v>
      </c>
      <c r="AA416" s="21">
        <f t="shared" si="133"/>
        <v>-1.076438627882586</v>
      </c>
      <c r="AC416" s="9">
        <v>-583618.65</v>
      </c>
      <c r="AE416" s="9">
        <v>-523031.78</v>
      </c>
      <c r="AG416" s="9">
        <f t="shared" si="134"/>
        <v>-60586.869999999995</v>
      </c>
      <c r="AI416" s="21">
        <f t="shared" si="135"/>
        <v>-0.11583783685190217</v>
      </c>
    </row>
    <row r="417" spans="1:35" ht="12.75" outlineLevel="1">
      <c r="A417" s="1" t="s">
        <v>970</v>
      </c>
      <c r="B417" s="16" t="s">
        <v>971</v>
      </c>
      <c r="C417" s="1" t="s">
        <v>1311</v>
      </c>
      <c r="E417" s="5">
        <v>0</v>
      </c>
      <c r="G417" s="5">
        <v>27504.69</v>
      </c>
      <c r="I417" s="9">
        <f t="shared" si="128"/>
        <v>-27504.69</v>
      </c>
      <c r="K417" s="21" t="str">
        <f t="shared" si="129"/>
        <v>N.M.</v>
      </c>
      <c r="M417" s="9">
        <v>0</v>
      </c>
      <c r="O417" s="9">
        <v>80859.84</v>
      </c>
      <c r="Q417" s="9">
        <f t="shared" si="130"/>
        <v>-80859.84</v>
      </c>
      <c r="S417" s="21" t="str">
        <f t="shared" si="131"/>
        <v>N.M.</v>
      </c>
      <c r="U417" s="9">
        <v>0</v>
      </c>
      <c r="W417" s="9">
        <v>156696.58</v>
      </c>
      <c r="Y417" s="9">
        <f t="shared" si="132"/>
        <v>-156696.58</v>
      </c>
      <c r="AA417" s="21" t="str">
        <f t="shared" si="133"/>
        <v>N.M.</v>
      </c>
      <c r="AC417" s="9">
        <v>174166.66</v>
      </c>
      <c r="AE417" s="9">
        <v>576296.9</v>
      </c>
      <c r="AG417" s="9">
        <f t="shared" si="134"/>
        <v>-402130.24</v>
      </c>
      <c r="AI417" s="21">
        <f t="shared" si="135"/>
        <v>-0.6977831045074162</v>
      </c>
    </row>
    <row r="418" spans="1:35" ht="12.75" outlineLevel="1">
      <c r="A418" s="1" t="s">
        <v>972</v>
      </c>
      <c r="B418" s="16" t="s">
        <v>973</v>
      </c>
      <c r="C418" s="1" t="s">
        <v>1312</v>
      </c>
      <c r="E418" s="5">
        <v>6804.48</v>
      </c>
      <c r="G418" s="5">
        <v>19850.57</v>
      </c>
      <c r="I418" s="9">
        <f t="shared" si="128"/>
        <v>-13046.09</v>
      </c>
      <c r="K418" s="21">
        <f t="shared" si="129"/>
        <v>-0.6572148809832665</v>
      </c>
      <c r="M418" s="9">
        <v>2414.72</v>
      </c>
      <c r="O418" s="9">
        <v>12016.93</v>
      </c>
      <c r="Q418" s="9">
        <f t="shared" si="130"/>
        <v>-9602.210000000001</v>
      </c>
      <c r="S418" s="21">
        <f t="shared" si="131"/>
        <v>-0.7990568306547513</v>
      </c>
      <c r="U418" s="9">
        <v>3871.74</v>
      </c>
      <c r="W418" s="9">
        <v>10761.04</v>
      </c>
      <c r="Y418" s="9">
        <f t="shared" si="132"/>
        <v>-6889.300000000001</v>
      </c>
      <c r="AA418" s="21">
        <f t="shared" si="133"/>
        <v>-0.6402076379234721</v>
      </c>
      <c r="AC418" s="9">
        <v>4554.98</v>
      </c>
      <c r="AE418" s="9">
        <v>10816.66</v>
      </c>
      <c r="AG418" s="9">
        <f t="shared" si="134"/>
        <v>-6261.68</v>
      </c>
      <c r="AI418" s="21">
        <f t="shared" si="135"/>
        <v>-0.5788921903803947</v>
      </c>
    </row>
    <row r="419" spans="1:35" ht="12.75" outlineLevel="1">
      <c r="A419" s="1" t="s">
        <v>974</v>
      </c>
      <c r="B419" s="16" t="s">
        <v>975</v>
      </c>
      <c r="C419" s="1" t="s">
        <v>1313</v>
      </c>
      <c r="E419" s="5">
        <v>0</v>
      </c>
      <c r="G419" s="5">
        <v>-372.39</v>
      </c>
      <c r="I419" s="9">
        <f t="shared" si="128"/>
        <v>372.39</v>
      </c>
      <c r="K419" s="21" t="str">
        <f t="shared" si="129"/>
        <v>N.M.</v>
      </c>
      <c r="M419" s="9">
        <v>0</v>
      </c>
      <c r="O419" s="9">
        <v>9541.43</v>
      </c>
      <c r="Q419" s="9">
        <f t="shared" si="130"/>
        <v>-9541.43</v>
      </c>
      <c r="S419" s="21" t="str">
        <f t="shared" si="131"/>
        <v>N.M.</v>
      </c>
      <c r="U419" s="9">
        <v>0</v>
      </c>
      <c r="W419" s="9">
        <v>15985.54</v>
      </c>
      <c r="Y419" s="9">
        <f t="shared" si="132"/>
        <v>-15985.54</v>
      </c>
      <c r="AA419" s="21" t="str">
        <f t="shared" si="133"/>
        <v>N.M.</v>
      </c>
      <c r="AC419" s="9">
        <v>-947.81</v>
      </c>
      <c r="AE419" s="9">
        <v>16515.49</v>
      </c>
      <c r="AG419" s="9">
        <f t="shared" si="134"/>
        <v>-17463.300000000003</v>
      </c>
      <c r="AI419" s="21">
        <f t="shared" si="135"/>
        <v>-1.0573891540608242</v>
      </c>
    </row>
    <row r="420" spans="1:35" ht="12.75" outlineLevel="1">
      <c r="A420" s="1" t="s">
        <v>976</v>
      </c>
      <c r="B420" s="16" t="s">
        <v>977</v>
      </c>
      <c r="C420" s="1" t="s">
        <v>1314</v>
      </c>
      <c r="E420" s="5">
        <v>0</v>
      </c>
      <c r="G420" s="5">
        <v>-38746.77</v>
      </c>
      <c r="I420" s="9">
        <f t="shared" si="128"/>
        <v>38746.77</v>
      </c>
      <c r="K420" s="21" t="str">
        <f t="shared" si="129"/>
        <v>N.M.</v>
      </c>
      <c r="M420" s="9">
        <v>0</v>
      </c>
      <c r="O420" s="9">
        <v>-98619.41</v>
      </c>
      <c r="Q420" s="9">
        <f t="shared" si="130"/>
        <v>98619.41</v>
      </c>
      <c r="S420" s="21" t="str">
        <f t="shared" si="131"/>
        <v>N.M.</v>
      </c>
      <c r="U420" s="9">
        <v>0</v>
      </c>
      <c r="W420" s="9">
        <v>-204610.17</v>
      </c>
      <c r="Y420" s="9">
        <f t="shared" si="132"/>
        <v>204610.17</v>
      </c>
      <c r="AA420" s="21" t="str">
        <f t="shared" si="133"/>
        <v>N.M.</v>
      </c>
      <c r="AC420" s="9">
        <v>-224884.78</v>
      </c>
      <c r="AE420" s="9">
        <v>-728442.37</v>
      </c>
      <c r="AG420" s="9">
        <f t="shared" si="134"/>
        <v>503557.58999999997</v>
      </c>
      <c r="AI420" s="21">
        <f t="shared" si="135"/>
        <v>0.6912799292550761</v>
      </c>
    </row>
    <row r="421" spans="1:35" ht="12.75" outlineLevel="1">
      <c r="A421" s="1" t="s">
        <v>978</v>
      </c>
      <c r="B421" s="16" t="s">
        <v>979</v>
      </c>
      <c r="C421" s="1" t="s">
        <v>1315</v>
      </c>
      <c r="E421" s="5">
        <v>1583995</v>
      </c>
      <c r="G421" s="5">
        <v>101432</v>
      </c>
      <c r="I421" s="9">
        <f t="shared" si="128"/>
        <v>1482563</v>
      </c>
      <c r="K421" s="21" t="str">
        <f t="shared" si="129"/>
        <v>N.M.</v>
      </c>
      <c r="M421" s="9">
        <v>1294991</v>
      </c>
      <c r="O421" s="9">
        <v>556278</v>
      </c>
      <c r="Q421" s="9">
        <f t="shared" si="130"/>
        <v>738713</v>
      </c>
      <c r="S421" s="21">
        <f t="shared" si="131"/>
        <v>1.3279565253344552</v>
      </c>
      <c r="U421" s="9">
        <v>-2016162</v>
      </c>
      <c r="W421" s="9">
        <v>1780707</v>
      </c>
      <c r="Y421" s="9">
        <f t="shared" si="132"/>
        <v>-3796869</v>
      </c>
      <c r="AA421" s="21">
        <f t="shared" si="133"/>
        <v>-2.1322255710793523</v>
      </c>
      <c r="AC421" s="9">
        <v>1270096</v>
      </c>
      <c r="AE421" s="9">
        <v>2571385</v>
      </c>
      <c r="AG421" s="9">
        <f t="shared" si="134"/>
        <v>-1301289</v>
      </c>
      <c r="AI421" s="21">
        <f t="shared" si="135"/>
        <v>-0.50606540833053</v>
      </c>
    </row>
    <row r="422" spans="1:35" ht="12.75" outlineLevel="1">
      <c r="A422" s="1" t="s">
        <v>980</v>
      </c>
      <c r="B422" s="16" t="s">
        <v>981</v>
      </c>
      <c r="C422" s="1" t="s">
        <v>1316</v>
      </c>
      <c r="E422" s="5">
        <v>-1346717</v>
      </c>
      <c r="G422" s="5">
        <v>-88999</v>
      </c>
      <c r="I422" s="9">
        <f t="shared" si="128"/>
        <v>-1257718</v>
      </c>
      <c r="K422" s="21" t="str">
        <f t="shared" si="129"/>
        <v>N.M.</v>
      </c>
      <c r="M422" s="9">
        <v>-972066</v>
      </c>
      <c r="O422" s="9">
        <v>-517375</v>
      </c>
      <c r="Q422" s="9">
        <f t="shared" si="130"/>
        <v>-454691</v>
      </c>
      <c r="S422" s="21">
        <f t="shared" si="131"/>
        <v>-0.8788422324232906</v>
      </c>
      <c r="U422" s="9">
        <v>2430495</v>
      </c>
      <c r="W422" s="9">
        <v>-1712441</v>
      </c>
      <c r="Y422" s="9">
        <f t="shared" si="132"/>
        <v>4142936</v>
      </c>
      <c r="AA422" s="21">
        <f t="shared" si="133"/>
        <v>2.4193160523486648</v>
      </c>
      <c r="AC422" s="9">
        <v>-683876</v>
      </c>
      <c r="AE422" s="9">
        <v>-926387</v>
      </c>
      <c r="AG422" s="9">
        <f t="shared" si="134"/>
        <v>242511</v>
      </c>
      <c r="AI422" s="21">
        <f t="shared" si="135"/>
        <v>0.2617815232726711</v>
      </c>
    </row>
    <row r="423" spans="1:35" ht="12.75" outlineLevel="1">
      <c r="A423" s="1" t="s">
        <v>982</v>
      </c>
      <c r="B423" s="16" t="s">
        <v>983</v>
      </c>
      <c r="C423" s="1" t="s">
        <v>1317</v>
      </c>
      <c r="E423" s="5">
        <v>-36772.95</v>
      </c>
      <c r="G423" s="5">
        <v>-23903.24</v>
      </c>
      <c r="I423" s="9">
        <f t="shared" si="128"/>
        <v>-12869.709999999995</v>
      </c>
      <c r="K423" s="21">
        <f t="shared" si="129"/>
        <v>-0.5384086006750547</v>
      </c>
      <c r="M423" s="9">
        <v>-168762.59</v>
      </c>
      <c r="O423" s="9">
        <v>-88932.99</v>
      </c>
      <c r="Q423" s="9">
        <f t="shared" si="130"/>
        <v>-79829.59999999999</v>
      </c>
      <c r="S423" s="21">
        <f t="shared" si="131"/>
        <v>-0.8976376483012658</v>
      </c>
      <c r="U423" s="9">
        <v>-476774.9</v>
      </c>
      <c r="W423" s="9">
        <v>-270472.79</v>
      </c>
      <c r="Y423" s="9">
        <f t="shared" si="132"/>
        <v>-206302.11000000004</v>
      </c>
      <c r="AA423" s="21">
        <f t="shared" si="133"/>
        <v>-0.7627462636814596</v>
      </c>
      <c r="AC423" s="9">
        <v>-575053.65</v>
      </c>
      <c r="AE423" s="9">
        <v>-8585729.82</v>
      </c>
      <c r="AG423" s="9">
        <f t="shared" si="134"/>
        <v>8010676.17</v>
      </c>
      <c r="AI423" s="21">
        <f t="shared" si="135"/>
        <v>0.9330221586218048</v>
      </c>
    </row>
    <row r="424" spans="1:35" ht="12.75" outlineLevel="1">
      <c r="A424" s="1" t="s">
        <v>984</v>
      </c>
      <c r="B424" s="16" t="s">
        <v>985</v>
      </c>
      <c r="C424" s="1" t="s">
        <v>1318</v>
      </c>
      <c r="E424" s="5">
        <v>-200505.05</v>
      </c>
      <c r="G424" s="5">
        <v>11470.24</v>
      </c>
      <c r="I424" s="9">
        <f t="shared" si="128"/>
        <v>-211975.28999999998</v>
      </c>
      <c r="K424" s="21" t="str">
        <f t="shared" si="129"/>
        <v>N.M.</v>
      </c>
      <c r="M424" s="9">
        <v>-154162.41</v>
      </c>
      <c r="O424" s="9">
        <v>50029.99</v>
      </c>
      <c r="Q424" s="9">
        <f t="shared" si="130"/>
        <v>-204192.4</v>
      </c>
      <c r="S424" s="21">
        <f t="shared" si="131"/>
        <v>-4.081399976294219</v>
      </c>
      <c r="U424" s="9">
        <v>62441.9</v>
      </c>
      <c r="W424" s="9">
        <v>202206.79</v>
      </c>
      <c r="Y424" s="9">
        <f t="shared" si="132"/>
        <v>-139764.89</v>
      </c>
      <c r="AA424" s="21">
        <f t="shared" si="133"/>
        <v>-0.6911978079470033</v>
      </c>
      <c r="AC424" s="9">
        <v>-11166.35</v>
      </c>
      <c r="AE424" s="9">
        <v>6940731.82</v>
      </c>
      <c r="AG424" s="9">
        <f t="shared" si="134"/>
        <v>-6951898.17</v>
      </c>
      <c r="AI424" s="21">
        <f t="shared" si="135"/>
        <v>-1.0016088145010622</v>
      </c>
    </row>
    <row r="425" spans="1:35" ht="12.75" outlineLevel="1">
      <c r="A425" s="1" t="s">
        <v>986</v>
      </c>
      <c r="B425" s="16" t="s">
        <v>987</v>
      </c>
      <c r="C425" s="1" t="s">
        <v>1319</v>
      </c>
      <c r="E425" s="5">
        <v>619417.72</v>
      </c>
      <c r="G425" s="5">
        <v>8804797</v>
      </c>
      <c r="I425" s="9">
        <f t="shared" si="128"/>
        <v>-8185379.28</v>
      </c>
      <c r="K425" s="21">
        <f t="shared" si="129"/>
        <v>-0.9296499714871337</v>
      </c>
      <c r="M425" s="9">
        <v>1950768.83</v>
      </c>
      <c r="O425" s="9">
        <v>23745930</v>
      </c>
      <c r="Q425" s="9">
        <f t="shared" si="130"/>
        <v>-21795161.17</v>
      </c>
      <c r="S425" s="21">
        <f t="shared" si="131"/>
        <v>-0.9178482868432613</v>
      </c>
      <c r="U425" s="9">
        <v>5708108.02</v>
      </c>
      <c r="W425" s="9">
        <v>59098852</v>
      </c>
      <c r="Y425" s="9">
        <f t="shared" si="132"/>
        <v>-53390743.980000004</v>
      </c>
      <c r="AA425" s="21">
        <f t="shared" si="133"/>
        <v>-0.9034142318026753</v>
      </c>
      <c r="AC425" s="9">
        <v>56870754.019999996</v>
      </c>
      <c r="AE425" s="9">
        <v>131872125</v>
      </c>
      <c r="AG425" s="9">
        <f t="shared" si="134"/>
        <v>-75001370.98</v>
      </c>
      <c r="AI425" s="21">
        <f t="shared" si="135"/>
        <v>-0.5687431743440853</v>
      </c>
    </row>
    <row r="426" spans="1:35" ht="12.75" outlineLevel="1">
      <c r="A426" s="1" t="s">
        <v>988</v>
      </c>
      <c r="B426" s="16" t="s">
        <v>989</v>
      </c>
      <c r="C426" s="1" t="s">
        <v>1320</v>
      </c>
      <c r="E426" s="5">
        <v>-521693.74</v>
      </c>
      <c r="G426" s="5">
        <v>-9012453</v>
      </c>
      <c r="I426" s="9">
        <f t="shared" si="128"/>
        <v>8490759.26</v>
      </c>
      <c r="K426" s="21">
        <f t="shared" si="129"/>
        <v>0.9421141236464701</v>
      </c>
      <c r="M426" s="9">
        <v>-1639899.42</v>
      </c>
      <c r="O426" s="9">
        <v>-24483978</v>
      </c>
      <c r="Q426" s="9">
        <f t="shared" si="130"/>
        <v>22844078.58</v>
      </c>
      <c r="S426" s="21">
        <f t="shared" si="131"/>
        <v>0.933021528609444</v>
      </c>
      <c r="U426" s="9">
        <v>-4990606.69</v>
      </c>
      <c r="W426" s="9">
        <v>-59744218</v>
      </c>
      <c r="Y426" s="9">
        <f t="shared" si="132"/>
        <v>54753611.31</v>
      </c>
      <c r="AA426" s="21">
        <f t="shared" si="133"/>
        <v>0.9164671183745347</v>
      </c>
      <c r="AC426" s="9">
        <v>-55569221.19</v>
      </c>
      <c r="AE426" s="9">
        <v>-132297796</v>
      </c>
      <c r="AG426" s="9">
        <f t="shared" si="134"/>
        <v>76728574.81</v>
      </c>
      <c r="AI426" s="21">
        <f t="shared" si="135"/>
        <v>0.5799686550333764</v>
      </c>
    </row>
    <row r="427" spans="1:35" ht="12.75" outlineLevel="1">
      <c r="A427" s="1" t="s">
        <v>990</v>
      </c>
      <c r="B427" s="16" t="s">
        <v>991</v>
      </c>
      <c r="C427" s="1" t="s">
        <v>1321</v>
      </c>
      <c r="E427" s="5">
        <v>-490835.99</v>
      </c>
      <c r="G427" s="5">
        <v>62215</v>
      </c>
      <c r="I427" s="9">
        <f t="shared" si="128"/>
        <v>-553050.99</v>
      </c>
      <c r="K427" s="21">
        <f t="shared" si="129"/>
        <v>-8.889351281845213</v>
      </c>
      <c r="M427" s="9">
        <v>-539819.67</v>
      </c>
      <c r="O427" s="9">
        <v>607187</v>
      </c>
      <c r="Q427" s="9">
        <f t="shared" si="130"/>
        <v>-1147006.67</v>
      </c>
      <c r="S427" s="21">
        <f t="shared" si="131"/>
        <v>-1.8890501114154288</v>
      </c>
      <c r="U427" s="9">
        <v>1298091.37</v>
      </c>
      <c r="W427" s="9">
        <v>-239320</v>
      </c>
      <c r="Y427" s="9">
        <f t="shared" si="132"/>
        <v>1537411.37</v>
      </c>
      <c r="AA427" s="21">
        <f t="shared" si="133"/>
        <v>6.42408227477854</v>
      </c>
      <c r="AC427" s="9">
        <v>742830.75</v>
      </c>
      <c r="AE427" s="9">
        <v>548874</v>
      </c>
      <c r="AG427" s="9">
        <f t="shared" si="134"/>
        <v>193956.75</v>
      </c>
      <c r="AI427" s="21">
        <f t="shared" si="135"/>
        <v>0.35337208539664844</v>
      </c>
    </row>
    <row r="428" spans="1:35" ht="12.75" outlineLevel="1">
      <c r="A428" s="1" t="s">
        <v>992</v>
      </c>
      <c r="B428" s="16" t="s">
        <v>993</v>
      </c>
      <c r="C428" s="1" t="s">
        <v>1322</v>
      </c>
      <c r="E428" s="5">
        <v>-32048.07</v>
      </c>
      <c r="G428" s="5">
        <v>-11097.716</v>
      </c>
      <c r="I428" s="9">
        <f t="shared" si="128"/>
        <v>-20950.354</v>
      </c>
      <c r="K428" s="21">
        <f t="shared" si="129"/>
        <v>-1.8878077254815313</v>
      </c>
      <c r="M428" s="9">
        <v>120995.74</v>
      </c>
      <c r="O428" s="9">
        <v>-99023.16</v>
      </c>
      <c r="Q428" s="9">
        <f t="shared" si="130"/>
        <v>220018.90000000002</v>
      </c>
      <c r="S428" s="21">
        <f t="shared" si="131"/>
        <v>2.221893342931088</v>
      </c>
      <c r="U428" s="9">
        <v>89556.42</v>
      </c>
      <c r="W428" s="9">
        <v>341041.02</v>
      </c>
      <c r="Y428" s="9">
        <f t="shared" si="132"/>
        <v>-251484.60000000003</v>
      </c>
      <c r="AA428" s="21">
        <f t="shared" si="133"/>
        <v>-0.737402791019098</v>
      </c>
      <c r="AC428" s="9">
        <v>103097.04</v>
      </c>
      <c r="AE428" s="9">
        <v>-82631.85</v>
      </c>
      <c r="AG428" s="9">
        <f t="shared" si="134"/>
        <v>185728.89</v>
      </c>
      <c r="AI428" s="21">
        <f t="shared" si="135"/>
        <v>2.247667092047437</v>
      </c>
    </row>
    <row r="429" spans="1:35" ht="12.75" outlineLevel="1">
      <c r="A429" s="1" t="s">
        <v>994</v>
      </c>
      <c r="B429" s="16" t="s">
        <v>995</v>
      </c>
      <c r="C429" s="1" t="s">
        <v>1323</v>
      </c>
      <c r="E429" s="5">
        <v>18894.73</v>
      </c>
      <c r="G429" s="5">
        <v>-110344.51</v>
      </c>
      <c r="I429" s="9">
        <f t="shared" si="128"/>
        <v>129239.23999999999</v>
      </c>
      <c r="K429" s="21">
        <f t="shared" si="129"/>
        <v>1.1712339834578087</v>
      </c>
      <c r="M429" s="9">
        <v>-111268.96</v>
      </c>
      <c r="O429" s="9">
        <v>-220599.54</v>
      </c>
      <c r="Q429" s="9">
        <f t="shared" si="130"/>
        <v>109330.58</v>
      </c>
      <c r="S429" s="21">
        <f t="shared" si="131"/>
        <v>0.49560656382148394</v>
      </c>
      <c r="U429" s="9">
        <v>-111268.96</v>
      </c>
      <c r="W429" s="9">
        <v>21052.63</v>
      </c>
      <c r="Y429" s="9">
        <f t="shared" si="132"/>
        <v>-132321.59</v>
      </c>
      <c r="AA429" s="21">
        <f t="shared" si="133"/>
        <v>-6.2852759963957</v>
      </c>
      <c r="AC429" s="9">
        <v>-111268.96</v>
      </c>
      <c r="AE429" s="9">
        <v>338298.63</v>
      </c>
      <c r="AG429" s="9">
        <f t="shared" si="134"/>
        <v>-449567.59</v>
      </c>
      <c r="AI429" s="21">
        <f t="shared" si="135"/>
        <v>-1.3289075099121743</v>
      </c>
    </row>
    <row r="430" spans="1:35" ht="12.75" outlineLevel="1">
      <c r="A430" s="1" t="s">
        <v>996</v>
      </c>
      <c r="B430" s="16" t="s">
        <v>997</v>
      </c>
      <c r="C430" s="1" t="s">
        <v>1324</v>
      </c>
      <c r="E430" s="5">
        <v>20283.9</v>
      </c>
      <c r="G430" s="5">
        <v>5243.14</v>
      </c>
      <c r="I430" s="9">
        <f t="shared" si="128"/>
        <v>15040.760000000002</v>
      </c>
      <c r="K430" s="21">
        <f t="shared" si="129"/>
        <v>2.868655042588983</v>
      </c>
      <c r="M430" s="9">
        <v>9660.94</v>
      </c>
      <c r="O430" s="9">
        <v>3776.72</v>
      </c>
      <c r="Q430" s="9">
        <f t="shared" si="130"/>
        <v>5884.220000000001</v>
      </c>
      <c r="S430" s="21">
        <f t="shared" si="131"/>
        <v>1.5580238937490736</v>
      </c>
      <c r="U430" s="9">
        <v>3023.85</v>
      </c>
      <c r="W430" s="9">
        <v>19255.89</v>
      </c>
      <c r="Y430" s="9">
        <f t="shared" si="132"/>
        <v>-16232.039999999999</v>
      </c>
      <c r="AA430" s="21">
        <f t="shared" si="133"/>
        <v>-0.8429649317689288</v>
      </c>
      <c r="AC430" s="9">
        <v>-36669.39</v>
      </c>
      <c r="AE430" s="9">
        <v>18264.81</v>
      </c>
      <c r="AG430" s="9">
        <f t="shared" si="134"/>
        <v>-54934.2</v>
      </c>
      <c r="AI430" s="21">
        <f t="shared" si="135"/>
        <v>-3.007652420145624</v>
      </c>
    </row>
    <row r="431" spans="1:35" ht="12.75" outlineLevel="1">
      <c r="A431" s="1" t="s">
        <v>998</v>
      </c>
      <c r="B431" s="16" t="s">
        <v>999</v>
      </c>
      <c r="C431" s="1" t="s">
        <v>1325</v>
      </c>
      <c r="E431" s="5">
        <v>15396.24</v>
      </c>
      <c r="G431" s="5">
        <v>20030.77</v>
      </c>
      <c r="I431" s="9">
        <f t="shared" si="128"/>
        <v>-4634.530000000001</v>
      </c>
      <c r="K431" s="21">
        <f t="shared" si="129"/>
        <v>-0.23137053642970293</v>
      </c>
      <c r="M431" s="9">
        <v>46420.16</v>
      </c>
      <c r="O431" s="9">
        <v>38814.79</v>
      </c>
      <c r="Q431" s="9">
        <f t="shared" si="130"/>
        <v>7605.370000000003</v>
      </c>
      <c r="S431" s="21">
        <f t="shared" si="131"/>
        <v>0.19594000122118405</v>
      </c>
      <c r="U431" s="9">
        <v>93527.43</v>
      </c>
      <c r="W431" s="9">
        <v>70069.57</v>
      </c>
      <c r="Y431" s="9">
        <f t="shared" si="132"/>
        <v>23457.859999999986</v>
      </c>
      <c r="AA431" s="21">
        <f t="shared" si="133"/>
        <v>0.3347795626546586</v>
      </c>
      <c r="AC431" s="9">
        <v>189752.52</v>
      </c>
      <c r="AE431" s="9">
        <v>129662.84</v>
      </c>
      <c r="AG431" s="9">
        <f t="shared" si="134"/>
        <v>60089.67999999999</v>
      </c>
      <c r="AI431" s="21">
        <f t="shared" si="135"/>
        <v>0.4634302318227797</v>
      </c>
    </row>
    <row r="432" spans="1:35" ht="12.75" outlineLevel="1">
      <c r="A432" s="1" t="s">
        <v>1000</v>
      </c>
      <c r="B432" s="16" t="s">
        <v>1001</v>
      </c>
      <c r="C432" s="1" t="s">
        <v>1326</v>
      </c>
      <c r="E432" s="5">
        <v>-804</v>
      </c>
      <c r="G432" s="5">
        <v>-26468</v>
      </c>
      <c r="I432" s="9">
        <f t="shared" si="128"/>
        <v>25664</v>
      </c>
      <c r="K432" s="21">
        <f t="shared" si="129"/>
        <v>0.9696236965392172</v>
      </c>
      <c r="M432" s="9">
        <v>-804</v>
      </c>
      <c r="O432" s="9">
        <v>12446</v>
      </c>
      <c r="Q432" s="9">
        <f t="shared" si="130"/>
        <v>-13250</v>
      </c>
      <c r="S432" s="21">
        <f t="shared" si="131"/>
        <v>-1.0645990679736461</v>
      </c>
      <c r="U432" s="9">
        <v>-804</v>
      </c>
      <c r="W432" s="9">
        <v>12446</v>
      </c>
      <c r="Y432" s="9">
        <f t="shared" si="132"/>
        <v>-13250</v>
      </c>
      <c r="AA432" s="21">
        <f t="shared" si="133"/>
        <v>-1.0645990679736461</v>
      </c>
      <c r="AC432" s="9">
        <v>-5939</v>
      </c>
      <c r="AE432" s="9">
        <v>12446</v>
      </c>
      <c r="AG432" s="9">
        <f t="shared" si="134"/>
        <v>-18385</v>
      </c>
      <c r="AI432" s="21">
        <f t="shared" si="135"/>
        <v>-1.4771814237506027</v>
      </c>
    </row>
    <row r="433" spans="1:35" ht="12.75" outlineLevel="1">
      <c r="A433" s="1" t="s">
        <v>1002</v>
      </c>
      <c r="B433" s="16" t="s">
        <v>1003</v>
      </c>
      <c r="C433" s="1" t="s">
        <v>1327</v>
      </c>
      <c r="E433" s="5">
        <v>0</v>
      </c>
      <c r="G433" s="5">
        <v>-501</v>
      </c>
      <c r="I433" s="9">
        <f t="shared" si="128"/>
        <v>501</v>
      </c>
      <c r="K433" s="21" t="str">
        <f t="shared" si="129"/>
        <v>N.M.</v>
      </c>
      <c r="M433" s="9">
        <v>0</v>
      </c>
      <c r="O433" s="9">
        <v>1209</v>
      </c>
      <c r="Q433" s="9">
        <f t="shared" si="130"/>
        <v>-1209</v>
      </c>
      <c r="S433" s="21" t="str">
        <f t="shared" si="131"/>
        <v>N.M.</v>
      </c>
      <c r="U433" s="9">
        <v>0</v>
      </c>
      <c r="W433" s="9">
        <v>1209</v>
      </c>
      <c r="Y433" s="9">
        <f t="shared" si="132"/>
        <v>-1209</v>
      </c>
      <c r="AA433" s="21" t="str">
        <f t="shared" si="133"/>
        <v>N.M.</v>
      </c>
      <c r="AC433" s="9">
        <v>218</v>
      </c>
      <c r="AE433" s="9">
        <v>1209</v>
      </c>
      <c r="AG433" s="9">
        <f t="shared" si="134"/>
        <v>-991</v>
      </c>
      <c r="AI433" s="21">
        <f t="shared" si="135"/>
        <v>-0.8196856906534326</v>
      </c>
    </row>
    <row r="434" spans="1:35" ht="12.75" outlineLevel="1">
      <c r="A434" s="1" t="s">
        <v>1004</v>
      </c>
      <c r="B434" s="16" t="s">
        <v>1005</v>
      </c>
      <c r="C434" s="1" t="s">
        <v>1328</v>
      </c>
      <c r="E434" s="5">
        <v>342942</v>
      </c>
      <c r="G434" s="5">
        <v>0</v>
      </c>
      <c r="I434" s="9">
        <f t="shared" si="128"/>
        <v>342942</v>
      </c>
      <c r="K434" s="21" t="str">
        <f t="shared" si="129"/>
        <v>N.M.</v>
      </c>
      <c r="M434" s="9">
        <v>256324</v>
      </c>
      <c r="O434" s="9">
        <v>0</v>
      </c>
      <c r="Q434" s="9">
        <f t="shared" si="130"/>
        <v>256324</v>
      </c>
      <c r="S434" s="21" t="str">
        <f t="shared" si="131"/>
        <v>N.M.</v>
      </c>
      <c r="U434" s="9">
        <v>-1851832</v>
      </c>
      <c r="W434" s="9">
        <v>0</v>
      </c>
      <c r="Y434" s="9">
        <f t="shared" si="132"/>
        <v>-1851832</v>
      </c>
      <c r="AA434" s="21" t="str">
        <f t="shared" si="133"/>
        <v>N.M.</v>
      </c>
      <c r="AC434" s="9">
        <v>-1851832</v>
      </c>
      <c r="AE434" s="9">
        <v>0</v>
      </c>
      <c r="AG434" s="9">
        <f t="shared" si="134"/>
        <v>-1851832</v>
      </c>
      <c r="AI434" s="21" t="str">
        <f t="shared" si="135"/>
        <v>N.M.</v>
      </c>
    </row>
    <row r="435" spans="1:35" ht="12.75" outlineLevel="1">
      <c r="A435" s="1" t="s">
        <v>1006</v>
      </c>
      <c r="B435" s="16" t="s">
        <v>1007</v>
      </c>
      <c r="C435" s="1" t="s">
        <v>1329</v>
      </c>
      <c r="E435" s="5">
        <v>-32490.5</v>
      </c>
      <c r="G435" s="5">
        <v>0</v>
      </c>
      <c r="I435" s="9">
        <f t="shared" si="128"/>
        <v>-32490.5</v>
      </c>
      <c r="K435" s="21" t="str">
        <f t="shared" si="129"/>
        <v>N.M.</v>
      </c>
      <c r="M435" s="9">
        <v>-92927.65</v>
      </c>
      <c r="O435" s="9">
        <v>0</v>
      </c>
      <c r="Q435" s="9">
        <f t="shared" si="130"/>
        <v>-92927.65</v>
      </c>
      <c r="S435" s="21" t="str">
        <f t="shared" si="131"/>
        <v>N.M.</v>
      </c>
      <c r="U435" s="9">
        <v>-179706.94</v>
      </c>
      <c r="W435" s="9">
        <v>0</v>
      </c>
      <c r="Y435" s="9">
        <f t="shared" si="132"/>
        <v>-179706.94</v>
      </c>
      <c r="AA435" s="21" t="str">
        <f t="shared" si="133"/>
        <v>N.M.</v>
      </c>
      <c r="AC435" s="9">
        <v>-179706.94</v>
      </c>
      <c r="AE435" s="9">
        <v>0</v>
      </c>
      <c r="AG435" s="9">
        <f t="shared" si="134"/>
        <v>-179706.94</v>
      </c>
      <c r="AI435" s="21" t="str">
        <f t="shared" si="135"/>
        <v>N.M.</v>
      </c>
    </row>
    <row r="436" spans="1:35" ht="12.75" outlineLevel="1">
      <c r="A436" s="1" t="s">
        <v>1008</v>
      </c>
      <c r="B436" s="16" t="s">
        <v>1009</v>
      </c>
      <c r="C436" s="1" t="s">
        <v>1330</v>
      </c>
      <c r="E436" s="5">
        <v>0</v>
      </c>
      <c r="G436" s="5">
        <v>0</v>
      </c>
      <c r="I436" s="9">
        <f t="shared" si="128"/>
        <v>0</v>
      </c>
      <c r="K436" s="21">
        <f t="shared" si="129"/>
        <v>0</v>
      </c>
      <c r="M436" s="9">
        <v>0</v>
      </c>
      <c r="O436" s="9">
        <v>0</v>
      </c>
      <c r="Q436" s="9">
        <f t="shared" si="130"/>
        <v>0</v>
      </c>
      <c r="S436" s="21">
        <f t="shared" si="131"/>
        <v>0</v>
      </c>
      <c r="U436" s="9">
        <v>0</v>
      </c>
      <c r="W436" s="9">
        <v>0</v>
      </c>
      <c r="Y436" s="9">
        <f t="shared" si="132"/>
        <v>0</v>
      </c>
      <c r="AA436" s="21">
        <f t="shared" si="133"/>
        <v>0</v>
      </c>
      <c r="AC436" s="9">
        <v>89362.57</v>
      </c>
      <c r="AE436" s="9">
        <v>36572.8</v>
      </c>
      <c r="AG436" s="9">
        <f t="shared" si="134"/>
        <v>52789.770000000004</v>
      </c>
      <c r="AI436" s="21">
        <f t="shared" si="135"/>
        <v>1.44341614533205</v>
      </c>
    </row>
    <row r="437" spans="1:53" s="16" customFormat="1" ht="12.75">
      <c r="A437" s="16" t="s">
        <v>47</v>
      </c>
      <c r="C437" s="16" t="s">
        <v>1331</v>
      </c>
      <c r="D437" s="71"/>
      <c r="E437" s="71">
        <v>-92132.09999999992</v>
      </c>
      <c r="F437" s="71"/>
      <c r="G437" s="71">
        <v>304972.127</v>
      </c>
      <c r="H437" s="71"/>
      <c r="I437" s="71">
        <f>+E437-G437</f>
        <v>-397104.2269999999</v>
      </c>
      <c r="J437" s="75" t="str">
        <f>IF((+E437-G437)=(I437),"  ",$AO$501)</f>
        <v>  </v>
      </c>
      <c r="K437" s="72">
        <f>IF(G437&lt;0,IF(I437=0,0,IF(OR(G437=0,E437=0),"N.M.",IF(ABS(I437/G437)&gt;=10,"N.M.",I437/(-G437)))),IF(I437=0,0,IF(OR(G437=0,E437=0),"N.M.",IF(ABS(I437/G437)&gt;=10,"N.M.",I437/G437))))</f>
        <v>-1.302100067000549</v>
      </c>
      <c r="L437" s="73"/>
      <c r="M437" s="71">
        <v>-90719.93999999984</v>
      </c>
      <c r="N437" s="71"/>
      <c r="O437" s="71">
        <v>59144.39300000056</v>
      </c>
      <c r="P437" s="71"/>
      <c r="Q437" s="71">
        <f>+M437-O437</f>
        <v>-149864.3330000004</v>
      </c>
      <c r="R437" s="75" t="str">
        <f>IF((+M437-O437)=(Q437),"  ",$AO$501)</f>
        <v>  </v>
      </c>
      <c r="S437" s="72">
        <f>IF(O437&lt;0,IF(Q437=0,0,IF(OR(O437=0,M437=0),"N.M.",IF(ABS(Q437/O437)&gt;=10,"N.M.",Q437/(-O437)))),IF(Q437=0,0,IF(OR(O437=0,M437=0),"N.M.",IF(ABS(Q437/O437)&gt;=10,"N.M.",Q437/O437))))</f>
        <v>-2.5338721964734505</v>
      </c>
      <c r="T437" s="73"/>
      <c r="U437" s="71">
        <v>-529656.3000000005</v>
      </c>
      <c r="V437" s="71"/>
      <c r="W437" s="71">
        <v>746421.7159999989</v>
      </c>
      <c r="X437" s="71"/>
      <c r="Y437" s="71">
        <f>+U437-W437</f>
        <v>-1276078.0159999994</v>
      </c>
      <c r="Z437" s="75" t="str">
        <f>IF((+U437-W437)=(Y437),"  ",$AO$501)</f>
        <v>  </v>
      </c>
      <c r="AA437" s="72">
        <f>IF(W437&lt;0,IF(Y437=0,0,IF(OR(W437=0,U437=0),"N.M.",IF(ABS(Y437/W437)&gt;=10,"N.M.",Y437/(-W437)))),IF(Y437=0,0,IF(OR(W437=0,U437=0),"N.M.",IF(ABS(Y437/W437)&gt;=10,"N.M.",Y437/W437))))</f>
        <v>-1.709593904687523</v>
      </c>
      <c r="AB437" s="73"/>
      <c r="AC437" s="71">
        <v>-312803.70999999886</v>
      </c>
      <c r="AD437" s="71"/>
      <c r="AE437" s="71">
        <v>3488877.0190000017</v>
      </c>
      <c r="AF437" s="71"/>
      <c r="AG437" s="71">
        <f>+AC437-AE437</f>
        <v>-3801680.7290000007</v>
      </c>
      <c r="AH437" s="75" t="str">
        <f>IF((+AC437-AE437)=(AG437),"  ",$AO$501)</f>
        <v>  </v>
      </c>
      <c r="AI437" s="72">
        <f>IF(AE437&lt;0,IF(AG437=0,0,IF(OR(AE437=0,AC437=0),"N.M.",IF(ABS(AG437/AE437)&gt;=10,"N.M.",AG437/(-AE437)))),IF(AG437=0,0,IF(OR(AE437=0,AC437=0),"N.M.",IF(ABS(AG437/AE437)&gt;=10,"N.M.",AG437/AE437))))</f>
        <v>-1.0896574193634536</v>
      </c>
      <c r="AJ437" s="73"/>
      <c r="AK437" s="74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</row>
    <row r="438" spans="1:35" ht="12.75" outlineLevel="1">
      <c r="A438" s="1" t="s">
        <v>1010</v>
      </c>
      <c r="B438" s="16" t="s">
        <v>1011</v>
      </c>
      <c r="C438" s="1" t="s">
        <v>1282</v>
      </c>
      <c r="E438" s="5">
        <v>0</v>
      </c>
      <c r="G438" s="5">
        <v>0</v>
      </c>
      <c r="I438" s="9">
        <f aca="true" t="shared" si="136" ref="I438:I447">+E438-G438</f>
        <v>0</v>
      </c>
      <c r="K438" s="21">
        <f aca="true" t="shared" si="137" ref="K438:K447">IF(G438&lt;0,IF(I438=0,0,IF(OR(G438=0,E438=0),"N.M.",IF(ABS(I438/G438)&gt;=10,"N.M.",I438/(-G438)))),IF(I438=0,0,IF(OR(G438=0,E438=0),"N.M.",IF(ABS(I438/G438)&gt;=10,"N.M.",I438/G438))))</f>
        <v>0</v>
      </c>
      <c r="M438" s="9">
        <v>0</v>
      </c>
      <c r="O438" s="9">
        <v>0</v>
      </c>
      <c r="Q438" s="9">
        <f aca="true" t="shared" si="138" ref="Q438:Q447">+M438-O438</f>
        <v>0</v>
      </c>
      <c r="S438" s="21">
        <f aca="true" t="shared" si="139" ref="S438:S447">IF(O438&lt;0,IF(Q438=0,0,IF(OR(O438=0,M438=0),"N.M.",IF(ABS(Q438/O438)&gt;=10,"N.M.",Q438/(-O438)))),IF(Q438=0,0,IF(OR(O438=0,M438=0),"N.M.",IF(ABS(Q438/O438)&gt;=10,"N.M.",Q438/O438))))</f>
        <v>0</v>
      </c>
      <c r="U438" s="9">
        <v>0</v>
      </c>
      <c r="W438" s="9">
        <v>0</v>
      </c>
      <c r="Y438" s="9">
        <f aca="true" t="shared" si="140" ref="Y438:Y447">+U438-W438</f>
        <v>0</v>
      </c>
      <c r="AA438" s="21">
        <f aca="true" t="shared" si="141" ref="AA438:AA447">IF(W438&lt;0,IF(Y438=0,0,IF(OR(W438=0,U438=0),"N.M.",IF(ABS(Y438/W438)&gt;=10,"N.M.",Y438/(-W438)))),IF(Y438=0,0,IF(OR(W438=0,U438=0),"N.M.",IF(ABS(Y438/W438)&gt;=10,"N.M.",Y438/W438))))</f>
        <v>0</v>
      </c>
      <c r="AC438" s="9">
        <v>0</v>
      </c>
      <c r="AE438" s="9">
        <v>-100</v>
      </c>
      <c r="AG438" s="9">
        <f aca="true" t="shared" si="142" ref="AG438:AG447">+AC438-AE438</f>
        <v>100</v>
      </c>
      <c r="AI438" s="21" t="str">
        <f aca="true" t="shared" si="143" ref="AI438:AI447">IF(AE438&lt;0,IF(AG438=0,0,IF(OR(AE438=0,AC438=0),"N.M.",IF(ABS(AG438/AE438)&gt;=10,"N.M.",AG438/(-AE438)))),IF(AG438=0,0,IF(OR(AE438=0,AC438=0),"N.M.",IF(ABS(AG438/AE438)&gt;=10,"N.M.",AG438/AE438))))</f>
        <v>N.M.</v>
      </c>
    </row>
    <row r="439" spans="1:35" ht="12.75" outlineLevel="1">
      <c r="A439" s="1" t="s">
        <v>1012</v>
      </c>
      <c r="B439" s="16" t="s">
        <v>1013</v>
      </c>
      <c r="C439" s="1" t="s">
        <v>1282</v>
      </c>
      <c r="E439" s="5">
        <v>0</v>
      </c>
      <c r="G439" s="5">
        <v>0</v>
      </c>
      <c r="I439" s="9">
        <f t="shared" si="136"/>
        <v>0</v>
      </c>
      <c r="K439" s="21">
        <f t="shared" si="137"/>
        <v>0</v>
      </c>
      <c r="M439" s="9">
        <v>0</v>
      </c>
      <c r="O439" s="9">
        <v>0</v>
      </c>
      <c r="Q439" s="9">
        <f t="shared" si="138"/>
        <v>0</v>
      </c>
      <c r="S439" s="21">
        <f t="shared" si="139"/>
        <v>0</v>
      </c>
      <c r="U439" s="9">
        <v>0</v>
      </c>
      <c r="W439" s="9">
        <v>0</v>
      </c>
      <c r="Y439" s="9">
        <f t="shared" si="140"/>
        <v>0</v>
      </c>
      <c r="AA439" s="21">
        <f t="shared" si="141"/>
        <v>0</v>
      </c>
      <c r="AC439" s="9">
        <v>-25</v>
      </c>
      <c r="AE439" s="9">
        <v>0</v>
      </c>
      <c r="AG439" s="9">
        <f t="shared" si="142"/>
        <v>-25</v>
      </c>
      <c r="AI439" s="21" t="str">
        <f t="shared" si="143"/>
        <v>N.M.</v>
      </c>
    </row>
    <row r="440" spans="1:35" ht="12.75" outlineLevel="1">
      <c r="A440" s="1" t="s">
        <v>1014</v>
      </c>
      <c r="B440" s="16" t="s">
        <v>1015</v>
      </c>
      <c r="C440" s="1" t="s">
        <v>1332</v>
      </c>
      <c r="E440" s="5">
        <v>0</v>
      </c>
      <c r="G440" s="5">
        <v>0</v>
      </c>
      <c r="I440" s="9">
        <f t="shared" si="136"/>
        <v>0</v>
      </c>
      <c r="K440" s="21">
        <f t="shared" si="137"/>
        <v>0</v>
      </c>
      <c r="M440" s="9">
        <v>0</v>
      </c>
      <c r="O440" s="9">
        <v>0</v>
      </c>
      <c r="Q440" s="9">
        <f t="shared" si="138"/>
        <v>0</v>
      </c>
      <c r="S440" s="21">
        <f t="shared" si="139"/>
        <v>0</v>
      </c>
      <c r="U440" s="9">
        <v>0</v>
      </c>
      <c r="W440" s="9">
        <v>0</v>
      </c>
      <c r="Y440" s="9">
        <f t="shared" si="140"/>
        <v>0</v>
      </c>
      <c r="AA440" s="21">
        <f t="shared" si="141"/>
        <v>0</v>
      </c>
      <c r="AC440" s="9">
        <v>-2112.03</v>
      </c>
      <c r="AE440" s="9">
        <v>0</v>
      </c>
      <c r="AG440" s="9">
        <f t="shared" si="142"/>
        <v>-2112.03</v>
      </c>
      <c r="AI440" s="21" t="str">
        <f t="shared" si="143"/>
        <v>N.M.</v>
      </c>
    </row>
    <row r="441" spans="1:35" ht="12.75" outlineLevel="1">
      <c r="A441" s="1" t="s">
        <v>1016</v>
      </c>
      <c r="B441" s="16" t="s">
        <v>1017</v>
      </c>
      <c r="C441" s="1" t="s">
        <v>1333</v>
      </c>
      <c r="E441" s="5">
        <v>-21642.49</v>
      </c>
      <c r="G441" s="5">
        <v>-28203.12</v>
      </c>
      <c r="I441" s="9">
        <f t="shared" si="136"/>
        <v>6560.629999999997</v>
      </c>
      <c r="K441" s="21">
        <f t="shared" si="137"/>
        <v>0.23262071714051485</v>
      </c>
      <c r="M441" s="9">
        <v>-85200.21</v>
      </c>
      <c r="O441" s="9">
        <v>-64764.29</v>
      </c>
      <c r="Q441" s="9">
        <f t="shared" si="138"/>
        <v>-20435.920000000006</v>
      </c>
      <c r="S441" s="21">
        <f t="shared" si="139"/>
        <v>-0.3155430253307804</v>
      </c>
      <c r="U441" s="9">
        <v>-172790.58</v>
      </c>
      <c r="W441" s="9">
        <v>-129571.75</v>
      </c>
      <c r="Y441" s="9">
        <f t="shared" si="140"/>
        <v>-43218.82999999999</v>
      </c>
      <c r="AA441" s="21">
        <f t="shared" si="141"/>
        <v>-0.33355133352756283</v>
      </c>
      <c r="AC441" s="9">
        <v>-1032819.81</v>
      </c>
      <c r="AE441" s="9">
        <v>-1119232.44</v>
      </c>
      <c r="AG441" s="9">
        <f t="shared" si="142"/>
        <v>86412.62999999989</v>
      </c>
      <c r="AI441" s="21">
        <f t="shared" si="143"/>
        <v>0.07720704557133806</v>
      </c>
    </row>
    <row r="442" spans="1:35" ht="12.75" outlineLevel="1">
      <c r="A442" s="1" t="s">
        <v>1018</v>
      </c>
      <c r="B442" s="16" t="s">
        <v>1019</v>
      </c>
      <c r="C442" s="1" t="s">
        <v>1334</v>
      </c>
      <c r="E442" s="5">
        <v>0</v>
      </c>
      <c r="G442" s="5">
        <v>-42.5</v>
      </c>
      <c r="I442" s="9">
        <f t="shared" si="136"/>
        <v>42.5</v>
      </c>
      <c r="K442" s="21" t="str">
        <f t="shared" si="137"/>
        <v>N.M.</v>
      </c>
      <c r="M442" s="9">
        <v>-13.63</v>
      </c>
      <c r="O442" s="9">
        <v>-42.5</v>
      </c>
      <c r="Q442" s="9">
        <f t="shared" si="138"/>
        <v>28.869999999999997</v>
      </c>
      <c r="S442" s="21">
        <f t="shared" si="139"/>
        <v>0.6792941176470587</v>
      </c>
      <c r="U442" s="9">
        <v>-273.61</v>
      </c>
      <c r="W442" s="9">
        <v>-43.2</v>
      </c>
      <c r="Y442" s="9">
        <f t="shared" si="140"/>
        <v>-230.41000000000003</v>
      </c>
      <c r="AA442" s="21">
        <f t="shared" si="141"/>
        <v>-5.333564814814815</v>
      </c>
      <c r="AC442" s="9">
        <v>-613.14</v>
      </c>
      <c r="AE442" s="9">
        <v>-43.2</v>
      </c>
      <c r="AG442" s="9">
        <f t="shared" si="142"/>
        <v>-569.9399999999999</v>
      </c>
      <c r="AI442" s="21" t="str">
        <f t="shared" si="143"/>
        <v>N.M.</v>
      </c>
    </row>
    <row r="443" spans="1:35" ht="12.75" outlineLevel="1">
      <c r="A443" s="1" t="s">
        <v>1020</v>
      </c>
      <c r="B443" s="16" t="s">
        <v>1021</v>
      </c>
      <c r="C443" s="1" t="s">
        <v>1335</v>
      </c>
      <c r="E443" s="5">
        <v>-4379.874</v>
      </c>
      <c r="G443" s="5">
        <v>-17729.352</v>
      </c>
      <c r="I443" s="9">
        <f t="shared" si="136"/>
        <v>13349.478</v>
      </c>
      <c r="K443" s="21">
        <f t="shared" si="137"/>
        <v>0.7529591606055315</v>
      </c>
      <c r="M443" s="9">
        <v>-12227.963</v>
      </c>
      <c r="O443" s="9">
        <v>-41604.633</v>
      </c>
      <c r="Q443" s="9">
        <f t="shared" si="138"/>
        <v>29376.670000000002</v>
      </c>
      <c r="S443" s="21">
        <f t="shared" si="139"/>
        <v>0.7060913143976056</v>
      </c>
      <c r="U443" s="9">
        <v>-79698.053</v>
      </c>
      <c r="W443" s="9">
        <v>-119380.445</v>
      </c>
      <c r="Y443" s="9">
        <f t="shared" si="140"/>
        <v>39682.39200000001</v>
      </c>
      <c r="AA443" s="21">
        <f t="shared" si="141"/>
        <v>0.3324027817118625</v>
      </c>
      <c r="AC443" s="9">
        <v>-131345.484</v>
      </c>
      <c r="AE443" s="9">
        <v>-162402.394</v>
      </c>
      <c r="AG443" s="9">
        <f t="shared" si="142"/>
        <v>31056.910000000003</v>
      </c>
      <c r="AI443" s="21">
        <f t="shared" si="143"/>
        <v>0.1912343114843492</v>
      </c>
    </row>
    <row r="444" spans="1:35" ht="12.75" outlineLevel="1">
      <c r="A444" s="1" t="s">
        <v>1022</v>
      </c>
      <c r="B444" s="16" t="s">
        <v>1023</v>
      </c>
      <c r="C444" s="1" t="s">
        <v>1336</v>
      </c>
      <c r="E444" s="5">
        <v>-1439.34</v>
      </c>
      <c r="G444" s="5">
        <v>-2255.245</v>
      </c>
      <c r="I444" s="9">
        <f t="shared" si="136"/>
        <v>815.905</v>
      </c>
      <c r="K444" s="21">
        <f t="shared" si="137"/>
        <v>0.36178109251988144</v>
      </c>
      <c r="M444" s="9">
        <v>-4327.73</v>
      </c>
      <c r="O444" s="9">
        <v>1663.705</v>
      </c>
      <c r="Q444" s="9">
        <f t="shared" si="138"/>
        <v>-5991.4349999999995</v>
      </c>
      <c r="S444" s="21">
        <f t="shared" si="139"/>
        <v>-3.601260439801527</v>
      </c>
      <c r="U444" s="9">
        <v>-8024.69</v>
      </c>
      <c r="W444" s="9">
        <v>-2333.265</v>
      </c>
      <c r="Y444" s="9">
        <f t="shared" si="140"/>
        <v>-5691.424999999999</v>
      </c>
      <c r="AA444" s="21">
        <f t="shared" si="141"/>
        <v>-2.4392535781405025</v>
      </c>
      <c r="AC444" s="9">
        <v>-27508.17</v>
      </c>
      <c r="AE444" s="9">
        <v>67198.30500000001</v>
      </c>
      <c r="AG444" s="9">
        <f t="shared" si="142"/>
        <v>-94706.475</v>
      </c>
      <c r="AI444" s="21">
        <f t="shared" si="143"/>
        <v>-1.4093580931840468</v>
      </c>
    </row>
    <row r="445" spans="1:35" ht="12.75" outlineLevel="1">
      <c r="A445" s="1" t="s">
        <v>1024</v>
      </c>
      <c r="B445" s="16" t="s">
        <v>1025</v>
      </c>
      <c r="C445" s="1" t="s">
        <v>1337</v>
      </c>
      <c r="E445" s="5">
        <v>-46744.35</v>
      </c>
      <c r="G445" s="5">
        <v>-108952.92</v>
      </c>
      <c r="I445" s="9">
        <f t="shared" si="136"/>
        <v>62208.57</v>
      </c>
      <c r="K445" s="21">
        <f t="shared" si="137"/>
        <v>0.5709674417170278</v>
      </c>
      <c r="M445" s="9">
        <v>-53185.31</v>
      </c>
      <c r="O445" s="9">
        <v>-246979.44</v>
      </c>
      <c r="Q445" s="9">
        <f t="shared" si="138"/>
        <v>193794.13</v>
      </c>
      <c r="S445" s="21">
        <f t="shared" si="139"/>
        <v>0.7846569333868438</v>
      </c>
      <c r="U445" s="9">
        <v>-82883.47</v>
      </c>
      <c r="W445" s="9">
        <v>-779791.38</v>
      </c>
      <c r="Y445" s="9">
        <f t="shared" si="140"/>
        <v>696907.91</v>
      </c>
      <c r="AA445" s="21">
        <f t="shared" si="141"/>
        <v>0.8937107127293457</v>
      </c>
      <c r="AC445" s="9">
        <v>-182002.05</v>
      </c>
      <c r="AE445" s="9">
        <v>-1352507.98</v>
      </c>
      <c r="AG445" s="9">
        <f t="shared" si="142"/>
        <v>1170505.93</v>
      </c>
      <c r="AI445" s="21">
        <f t="shared" si="143"/>
        <v>0.8654336590309804</v>
      </c>
    </row>
    <row r="446" spans="1:35" ht="12.75" outlineLevel="1">
      <c r="A446" s="1" t="s">
        <v>1026</v>
      </c>
      <c r="B446" s="16" t="s">
        <v>1027</v>
      </c>
      <c r="C446" s="1" t="s">
        <v>1338</v>
      </c>
      <c r="E446" s="5">
        <v>-5804.22</v>
      </c>
      <c r="G446" s="5">
        <v>-5226.43</v>
      </c>
      <c r="I446" s="9">
        <f t="shared" si="136"/>
        <v>-577.79</v>
      </c>
      <c r="K446" s="21">
        <f t="shared" si="137"/>
        <v>-0.11055156196485937</v>
      </c>
      <c r="M446" s="9">
        <v>-38127.22</v>
      </c>
      <c r="O446" s="9">
        <v>-18566.55</v>
      </c>
      <c r="Q446" s="9">
        <f t="shared" si="138"/>
        <v>-19560.670000000002</v>
      </c>
      <c r="S446" s="21">
        <f t="shared" si="139"/>
        <v>-1.0535436039544235</v>
      </c>
      <c r="U446" s="9">
        <v>-58726.28</v>
      </c>
      <c r="W446" s="9">
        <v>-57880.816</v>
      </c>
      <c r="Y446" s="9">
        <f t="shared" si="140"/>
        <v>-845.4639999999999</v>
      </c>
      <c r="AA446" s="21">
        <f t="shared" si="141"/>
        <v>-0.014606981352854457</v>
      </c>
      <c r="AC446" s="9">
        <v>-81150.23</v>
      </c>
      <c r="AE446" s="9">
        <v>-76568.126</v>
      </c>
      <c r="AG446" s="9">
        <f t="shared" si="142"/>
        <v>-4582.103999999992</v>
      </c>
      <c r="AI446" s="21">
        <f t="shared" si="143"/>
        <v>-0.05984349153327838</v>
      </c>
    </row>
    <row r="447" spans="1:35" ht="12.75" outlineLevel="1">
      <c r="A447" s="1" t="s">
        <v>1028</v>
      </c>
      <c r="B447" s="16" t="s">
        <v>1029</v>
      </c>
      <c r="C447" s="1" t="s">
        <v>1339</v>
      </c>
      <c r="E447" s="5">
        <v>-5541.64</v>
      </c>
      <c r="G447" s="5">
        <v>-194876.7</v>
      </c>
      <c r="I447" s="9">
        <f t="shared" si="136"/>
        <v>189335.06</v>
      </c>
      <c r="K447" s="21">
        <f t="shared" si="137"/>
        <v>0.971563352622453</v>
      </c>
      <c r="M447" s="9">
        <v>-5541.64</v>
      </c>
      <c r="O447" s="9">
        <v>-194876.7</v>
      </c>
      <c r="Q447" s="9">
        <f t="shared" si="138"/>
        <v>189335.06</v>
      </c>
      <c r="S447" s="21">
        <f t="shared" si="139"/>
        <v>0.971563352622453</v>
      </c>
      <c r="U447" s="9">
        <v>501131.44</v>
      </c>
      <c r="W447" s="9">
        <v>-399887.74</v>
      </c>
      <c r="Y447" s="9">
        <f t="shared" si="140"/>
        <v>901019.1799999999</v>
      </c>
      <c r="AA447" s="21">
        <f t="shared" si="141"/>
        <v>2.253180305052613</v>
      </c>
      <c r="AC447" s="9">
        <v>784985.03</v>
      </c>
      <c r="AE447" s="9">
        <v>-1173346.74</v>
      </c>
      <c r="AG447" s="9">
        <f t="shared" si="142"/>
        <v>1958331.77</v>
      </c>
      <c r="AI447" s="21">
        <f t="shared" si="143"/>
        <v>1.6690136881447337</v>
      </c>
    </row>
    <row r="448" spans="1:53" s="16" customFormat="1" ht="12.75">
      <c r="A448" s="16" t="s">
        <v>48</v>
      </c>
      <c r="C448" s="16" t="s">
        <v>1340</v>
      </c>
      <c r="D448" s="9"/>
      <c r="E448" s="9">
        <v>-85551.914</v>
      </c>
      <c r="F448" s="9"/>
      <c r="G448" s="9">
        <v>-357286.267</v>
      </c>
      <c r="H448" s="9"/>
      <c r="I448" s="9">
        <f aca="true" t="shared" si="144" ref="I448:I454">+E448-G448</f>
        <v>271734.353</v>
      </c>
      <c r="J448" s="37" t="str">
        <f>IF((+E448-G448)=(I448),"  ",$AO$501)</f>
        <v>  </v>
      </c>
      <c r="K448" s="38">
        <f aca="true" t="shared" si="145" ref="K448:K454">IF(G448&lt;0,IF(I448=0,0,IF(OR(G448=0,E448=0),"N.M.",IF(ABS(I448/G448)&gt;=10,"N.M.",I448/(-G448)))),IF(I448=0,0,IF(OR(G448=0,E448=0),"N.M.",IF(ABS(I448/G448)&gt;=10,"N.M.",I448/G448))))</f>
        <v>0.7605507910551738</v>
      </c>
      <c r="L448" s="39"/>
      <c r="M448" s="9">
        <v>-198623.703</v>
      </c>
      <c r="N448" s="9"/>
      <c r="O448" s="9">
        <v>-565170.408</v>
      </c>
      <c r="P448" s="9"/>
      <c r="Q448" s="9">
        <f aca="true" t="shared" si="146" ref="Q448:Q454">+M448-O448</f>
        <v>366546.7050000001</v>
      </c>
      <c r="R448" s="37" t="str">
        <f>IF((+M448-O448)=(Q448),"  ",$AO$501)</f>
        <v>  </v>
      </c>
      <c r="S448" s="38">
        <f aca="true" t="shared" si="147" ref="S448:S454">IF(O448&lt;0,IF(Q448=0,0,IF(OR(O448=0,M448=0),"N.M.",IF(ABS(Q448/O448)&gt;=10,"N.M.",Q448/(-O448)))),IF(Q448=0,0,IF(OR(O448=0,M448=0),"N.M.",IF(ABS(Q448/O448)&gt;=10,"N.M.",Q448/O448))))</f>
        <v>0.6485596199155566</v>
      </c>
      <c r="T448" s="39"/>
      <c r="U448" s="9">
        <v>98734.75699999993</v>
      </c>
      <c r="V448" s="9"/>
      <c r="W448" s="9">
        <v>-1488888.5960000001</v>
      </c>
      <c r="X448" s="9"/>
      <c r="Y448" s="9">
        <f aca="true" t="shared" si="148" ref="Y448:Y454">+U448-W448</f>
        <v>1587623.3530000001</v>
      </c>
      <c r="Z448" s="37" t="str">
        <f>IF((+U448-W448)=(Y448),"  ",$AO$501)</f>
        <v>  </v>
      </c>
      <c r="AA448" s="38">
        <f aca="true" t="shared" si="149" ref="AA448:AA454">IF(W448&lt;0,IF(Y448=0,0,IF(OR(W448=0,U448=0),"N.M.",IF(ABS(Y448/W448)&gt;=10,"N.M.",Y448/(-W448)))),IF(Y448=0,0,IF(OR(W448=0,U448=0),"N.M.",IF(ABS(Y448/W448)&gt;=10,"N.M.",Y448/W448))))</f>
        <v>1.0663144020749824</v>
      </c>
      <c r="AB448" s="39"/>
      <c r="AC448" s="9">
        <v>-672590.8839999998</v>
      </c>
      <c r="AD448" s="9"/>
      <c r="AE448" s="9">
        <v>-3817002.575</v>
      </c>
      <c r="AF448" s="9"/>
      <c r="AG448" s="9">
        <f aca="true" t="shared" si="150" ref="AG448:AG454">+AC448-AE448</f>
        <v>3144411.6910000006</v>
      </c>
      <c r="AH448" s="37" t="str">
        <f>IF((+AC448-AE448)=(AG448),"  ",$AO$501)</f>
        <v>  </v>
      </c>
      <c r="AI448" s="38">
        <f aca="true" t="shared" si="151" ref="AI448:AI454">IF(AE448&lt;0,IF(AG448=0,0,IF(OR(AE448=0,AC448=0),"N.M.",IF(ABS(AG448/AE448)&gt;=10,"N.M.",AG448/(-AE448)))),IF(AG448=0,0,IF(OR(AE448=0,AC448=0),"N.M.",IF(ABS(AG448/AE448)&gt;=10,"N.M.",AG448/AE448))))</f>
        <v>0.823790822567103</v>
      </c>
      <c r="AJ448" s="39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</row>
    <row r="449" spans="1:35" ht="12.75" outlineLevel="1">
      <c r="A449" s="1" t="s">
        <v>1030</v>
      </c>
      <c r="B449" s="16" t="s">
        <v>1031</v>
      </c>
      <c r="C449" s="1" t="s">
        <v>1341</v>
      </c>
      <c r="E449" s="5">
        <v>-126820.01</v>
      </c>
      <c r="G449" s="5">
        <v>-585211.27</v>
      </c>
      <c r="I449" s="9">
        <f t="shared" si="144"/>
        <v>458391.26</v>
      </c>
      <c r="K449" s="21">
        <f t="shared" si="145"/>
        <v>0.783291921223595</v>
      </c>
      <c r="M449" s="9">
        <v>-74697.82</v>
      </c>
      <c r="O449" s="9">
        <v>-53797.49</v>
      </c>
      <c r="Q449" s="9">
        <f t="shared" si="146"/>
        <v>-20900.33000000001</v>
      </c>
      <c r="S449" s="21">
        <f t="shared" si="147"/>
        <v>-0.38850009545055003</v>
      </c>
      <c r="U449" s="9">
        <v>622476.66</v>
      </c>
      <c r="W449" s="9">
        <v>1312368.86</v>
      </c>
      <c r="Y449" s="9">
        <f t="shared" si="148"/>
        <v>-689892.2000000001</v>
      </c>
      <c r="AA449" s="21">
        <f t="shared" si="149"/>
        <v>-0.5256846767912491</v>
      </c>
      <c r="AC449" s="9">
        <v>53018.66</v>
      </c>
      <c r="AE449" s="9">
        <v>796858.94</v>
      </c>
      <c r="AG449" s="9">
        <f t="shared" si="150"/>
        <v>-743840.2799999999</v>
      </c>
      <c r="AI449" s="21">
        <f t="shared" si="151"/>
        <v>-0.9334654386885588</v>
      </c>
    </row>
    <row r="450" spans="1:35" ht="12.75" outlineLevel="1">
      <c r="A450" s="1" t="s">
        <v>1032</v>
      </c>
      <c r="B450" s="16" t="s">
        <v>1033</v>
      </c>
      <c r="C450" s="1" t="s">
        <v>1342</v>
      </c>
      <c r="E450" s="5">
        <v>-2706.55</v>
      </c>
      <c r="G450" s="5">
        <v>-112823.9</v>
      </c>
      <c r="I450" s="9">
        <f t="shared" si="144"/>
        <v>110117.34999999999</v>
      </c>
      <c r="K450" s="21">
        <f t="shared" si="145"/>
        <v>0.9760108452198515</v>
      </c>
      <c r="M450" s="9">
        <v>-55995.1</v>
      </c>
      <c r="O450" s="9">
        <v>-1057146.16</v>
      </c>
      <c r="Q450" s="9">
        <f t="shared" si="146"/>
        <v>1001151.0599999999</v>
      </c>
      <c r="S450" s="21">
        <f t="shared" si="147"/>
        <v>0.9470318276519115</v>
      </c>
      <c r="U450" s="9">
        <v>-3214785.75</v>
      </c>
      <c r="W450" s="9">
        <v>-3007228.91</v>
      </c>
      <c r="Y450" s="9">
        <f t="shared" si="148"/>
        <v>-207556.83999999985</v>
      </c>
      <c r="AA450" s="21">
        <f t="shared" si="149"/>
        <v>-0.06901930189278468</v>
      </c>
      <c r="AC450" s="9">
        <v>-5775706.35</v>
      </c>
      <c r="AE450" s="9">
        <v>-6225527.91</v>
      </c>
      <c r="AG450" s="9">
        <f t="shared" si="150"/>
        <v>449821.5600000005</v>
      </c>
      <c r="AI450" s="21">
        <f t="shared" si="151"/>
        <v>0.07225436404798007</v>
      </c>
    </row>
    <row r="451" spans="1:35" ht="12.75" outlineLevel="1">
      <c r="A451" s="1" t="s">
        <v>1034</v>
      </c>
      <c r="B451" s="16" t="s">
        <v>1035</v>
      </c>
      <c r="C451" s="1" t="s">
        <v>1343</v>
      </c>
      <c r="E451" s="5">
        <v>200166.05</v>
      </c>
      <c r="G451" s="5">
        <v>722711.85</v>
      </c>
      <c r="I451" s="9">
        <f t="shared" si="144"/>
        <v>-522545.8</v>
      </c>
      <c r="K451" s="21">
        <f t="shared" si="145"/>
        <v>-0.7230347752012092</v>
      </c>
      <c r="M451" s="9">
        <v>254983.75</v>
      </c>
      <c r="O451" s="9">
        <v>1236322.99</v>
      </c>
      <c r="Q451" s="9">
        <f t="shared" si="146"/>
        <v>-981339.24</v>
      </c>
      <c r="S451" s="21">
        <f t="shared" si="147"/>
        <v>-0.7937563629711358</v>
      </c>
      <c r="U451" s="9">
        <v>2740931.15</v>
      </c>
      <c r="W451" s="9">
        <v>1933842.25</v>
      </c>
      <c r="Y451" s="9">
        <f t="shared" si="148"/>
        <v>807088.8999999999</v>
      </c>
      <c r="AA451" s="21">
        <f t="shared" si="149"/>
        <v>0.41734991569245106</v>
      </c>
      <c r="AC451" s="9">
        <v>6150288.85</v>
      </c>
      <c r="AE451" s="9">
        <v>5603926.76</v>
      </c>
      <c r="AG451" s="9">
        <f t="shared" si="150"/>
        <v>546362.0899999999</v>
      </c>
      <c r="AI451" s="21">
        <f t="shared" si="151"/>
        <v>0.09749629383093505</v>
      </c>
    </row>
    <row r="452" spans="1:35" ht="12.75" outlineLevel="1">
      <c r="A452" s="1" t="s">
        <v>1036</v>
      </c>
      <c r="B452" s="16" t="s">
        <v>1037</v>
      </c>
      <c r="C452" s="1" t="s">
        <v>1344</v>
      </c>
      <c r="E452" s="5">
        <v>0</v>
      </c>
      <c r="G452" s="5">
        <v>0</v>
      </c>
      <c r="I452" s="9">
        <f t="shared" si="144"/>
        <v>0</v>
      </c>
      <c r="K452" s="21">
        <f t="shared" si="145"/>
        <v>0</v>
      </c>
      <c r="M452" s="9">
        <v>0</v>
      </c>
      <c r="O452" s="9">
        <v>0</v>
      </c>
      <c r="Q452" s="9">
        <f t="shared" si="146"/>
        <v>0</v>
      </c>
      <c r="S452" s="21">
        <f t="shared" si="147"/>
        <v>0</v>
      </c>
      <c r="U452" s="9">
        <v>-116114</v>
      </c>
      <c r="W452" s="9">
        <v>0</v>
      </c>
      <c r="Y452" s="9">
        <f t="shared" si="148"/>
        <v>-116114</v>
      </c>
      <c r="AA452" s="21" t="str">
        <f t="shared" si="149"/>
        <v>N.M.</v>
      </c>
      <c r="AC452" s="9">
        <v>-53025</v>
      </c>
      <c r="AE452" s="9">
        <v>53025</v>
      </c>
      <c r="AG452" s="9">
        <f t="shared" si="150"/>
        <v>-106050</v>
      </c>
      <c r="AI452" s="21">
        <f t="shared" si="151"/>
        <v>-2</v>
      </c>
    </row>
    <row r="453" spans="1:53" s="16" customFormat="1" ht="12.75">
      <c r="A453" s="16" t="s">
        <v>49</v>
      </c>
      <c r="C453" s="16" t="s">
        <v>1345</v>
      </c>
      <c r="D453" s="9"/>
      <c r="E453" s="9">
        <v>70639.49</v>
      </c>
      <c r="F453" s="9"/>
      <c r="G453" s="9">
        <v>24676.679999999935</v>
      </c>
      <c r="H453" s="9"/>
      <c r="I453" s="9">
        <f t="shared" si="144"/>
        <v>45962.81000000007</v>
      </c>
      <c r="J453" s="37" t="str">
        <f>IF((+E453-G453)=(I453),"  ",$AO$501)</f>
        <v>  </v>
      </c>
      <c r="K453" s="38">
        <f t="shared" si="145"/>
        <v>1.8626010468182994</v>
      </c>
      <c r="L453" s="39"/>
      <c r="M453" s="9">
        <v>124290.83</v>
      </c>
      <c r="N453" s="9"/>
      <c r="O453" s="9">
        <v>125379.34</v>
      </c>
      <c r="P453" s="9"/>
      <c r="Q453" s="9">
        <f t="shared" si="146"/>
        <v>-1088.5099999999948</v>
      </c>
      <c r="R453" s="37" t="str">
        <f>IF((+M453-O453)=(Q453),"  ",$AO$501)</f>
        <v>  </v>
      </c>
      <c r="S453" s="38">
        <f t="shared" si="147"/>
        <v>-0.008681733370107027</v>
      </c>
      <c r="T453" s="39"/>
      <c r="U453" s="9">
        <v>32508.060000000056</v>
      </c>
      <c r="V453" s="9"/>
      <c r="W453" s="9">
        <v>238982.2</v>
      </c>
      <c r="X453" s="9"/>
      <c r="Y453" s="9">
        <f t="shared" si="148"/>
        <v>-206474.13999999996</v>
      </c>
      <c r="Z453" s="37" t="str">
        <f>IF((+U453-W453)=(Y453),"  ",$AO$501)</f>
        <v>  </v>
      </c>
      <c r="AA453" s="38">
        <f t="shared" si="149"/>
        <v>-0.863972881662316</v>
      </c>
      <c r="AB453" s="39"/>
      <c r="AC453" s="9">
        <v>374576.16</v>
      </c>
      <c r="AD453" s="9"/>
      <c r="AE453" s="9">
        <v>228282.79</v>
      </c>
      <c r="AF453" s="9"/>
      <c r="AG453" s="9">
        <f t="shared" si="150"/>
        <v>146293.36999999997</v>
      </c>
      <c r="AH453" s="37" t="str">
        <f>IF((+AC453-AE453)=(AG453),"  ",$AO$501)</f>
        <v>  </v>
      </c>
      <c r="AI453" s="38">
        <f t="shared" si="151"/>
        <v>0.6408427459643364</v>
      </c>
      <c r="AJ453" s="39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</row>
    <row r="454" spans="1:53" s="16" customFormat="1" ht="12.75">
      <c r="A454" s="77" t="s">
        <v>50</v>
      </c>
      <c r="C454" s="17" t="s">
        <v>51</v>
      </c>
      <c r="D454" s="18"/>
      <c r="E454" s="18">
        <v>-107044.52400000002</v>
      </c>
      <c r="F454" s="18"/>
      <c r="G454" s="18">
        <v>-27637.46</v>
      </c>
      <c r="H454" s="18"/>
      <c r="I454" s="18">
        <f t="shared" si="144"/>
        <v>-79407.06400000001</v>
      </c>
      <c r="J454" s="37" t="str">
        <f>IF((+E454-G454)=(I454),"  ",$AO$501)</f>
        <v>  </v>
      </c>
      <c r="K454" s="40">
        <f t="shared" si="145"/>
        <v>-2.8731679394560867</v>
      </c>
      <c r="L454" s="39"/>
      <c r="M454" s="18">
        <v>-165052.81299999997</v>
      </c>
      <c r="N454" s="18"/>
      <c r="O454" s="18">
        <v>-380646.67500000005</v>
      </c>
      <c r="P454" s="18"/>
      <c r="Q454" s="18">
        <f t="shared" si="146"/>
        <v>215593.86200000008</v>
      </c>
      <c r="R454" s="37" t="str">
        <f>IF((+M454-O454)=(Q454),"  ",$AO$501)</f>
        <v>  </v>
      </c>
      <c r="S454" s="40">
        <f t="shared" si="147"/>
        <v>0.5663884020529013</v>
      </c>
      <c r="T454" s="39"/>
      <c r="U454" s="18">
        <v>-398413.48300000007</v>
      </c>
      <c r="V454" s="18"/>
      <c r="W454" s="18">
        <v>-503484.68</v>
      </c>
      <c r="X454" s="18"/>
      <c r="Y454" s="18">
        <f t="shared" si="148"/>
        <v>105071.19699999993</v>
      </c>
      <c r="Z454" s="37" t="str">
        <f>IF((+U454-W454)=(Y454),"  ",$AO$501)</f>
        <v>  </v>
      </c>
      <c r="AA454" s="40">
        <f t="shared" si="149"/>
        <v>0.2086879723927249</v>
      </c>
      <c r="AB454" s="39"/>
      <c r="AC454" s="18">
        <v>-610818.434</v>
      </c>
      <c r="AD454" s="18"/>
      <c r="AE454" s="18">
        <v>-99842.76599999971</v>
      </c>
      <c r="AF454" s="18"/>
      <c r="AG454" s="18">
        <f t="shared" si="150"/>
        <v>-510975.6680000003</v>
      </c>
      <c r="AH454" s="37" t="str">
        <f>IF((+AC454-AE454)=(AG454),"  ",$AO$501)</f>
        <v>  </v>
      </c>
      <c r="AI454" s="40">
        <f t="shared" si="151"/>
        <v>-5.117803607323958</v>
      </c>
      <c r="AJ454" s="39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</row>
    <row r="455" spans="4:53" s="16" customFormat="1" ht="12.75">
      <c r="D455" s="9"/>
      <c r="E455" s="43" t="str">
        <f>IF(ABS(+E437+E448+E453-E454)&gt;$AO$497,$AO$500," ")</f>
        <v> </v>
      </c>
      <c r="F455" s="28"/>
      <c r="G455" s="43" t="str">
        <f>IF(ABS(+G437+G448+G453-G454)&gt;$AO$497,$AO$500," ")</f>
        <v> </v>
      </c>
      <c r="H455" s="42"/>
      <c r="I455" s="43" t="str">
        <f>IF(ABS(+I437+I448+I453-I454)&gt;$AO$497,$AO$500," ")</f>
        <v> </v>
      </c>
      <c r="J455" s="9"/>
      <c r="K455" s="21"/>
      <c r="L455" s="11"/>
      <c r="M455" s="43" t="str">
        <f>IF(ABS(+M437+M448+M453-M454)&gt;$AO$497,$AO$500," ")</f>
        <v> </v>
      </c>
      <c r="N455" s="42"/>
      <c r="O455" s="43" t="str">
        <f>IF(ABS(+O437+O448+O453-O454)&gt;$AO$497,$AO$500," ")</f>
        <v> </v>
      </c>
      <c r="P455" s="28"/>
      <c r="Q455" s="43" t="str">
        <f>IF(ABS(+Q437+Q448+Q453-Q454)&gt;$AO$497,$AO$500," ")</f>
        <v> </v>
      </c>
      <c r="R455" s="9"/>
      <c r="S455" s="21"/>
      <c r="T455" s="9"/>
      <c r="U455" s="43" t="str">
        <f>IF(ABS(+U437+U448+U453-U454)&gt;$AO$497,$AO$500," ")</f>
        <v> </v>
      </c>
      <c r="V455" s="28"/>
      <c r="W455" s="43" t="str">
        <f>IF(ABS(+W437+W448+W453-W454)&gt;$AO$497,$AO$500," ")</f>
        <v> </v>
      </c>
      <c r="X455" s="28"/>
      <c r="Y455" s="43" t="str">
        <f>IF(ABS(+Y437+Y448+Y453-Y454)&gt;$AO$497,$AO$500," ")</f>
        <v> </v>
      </c>
      <c r="Z455" s="9"/>
      <c r="AA455" s="21"/>
      <c r="AB455" s="9"/>
      <c r="AC455" s="43" t="str">
        <f>IF(ABS(+AC437+AC448+AC453-AC454)&gt;$AO$497,$AO$500," ")</f>
        <v> </v>
      </c>
      <c r="AD455" s="28"/>
      <c r="AE455" s="43" t="str">
        <f>IF(ABS(+AE437+AE448+AE453-AE454)&gt;$AO$497,$AO$500," ")</f>
        <v> </v>
      </c>
      <c r="AF455" s="42"/>
      <c r="AG455" s="43" t="str">
        <f>IF(ABS(+AG437+AG448+AG453-AG454)&gt;$AO$497,$AO$500," ")</f>
        <v> </v>
      </c>
      <c r="AH455" s="9"/>
      <c r="AI455" s="2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</row>
    <row r="456" spans="1:53" s="16" customFormat="1" ht="12.75">
      <c r="A456" s="77" t="s">
        <v>52</v>
      </c>
      <c r="C456" s="17" t="s">
        <v>53</v>
      </c>
      <c r="D456" s="18"/>
      <c r="E456" s="18">
        <v>1561919.9420000054</v>
      </c>
      <c r="F456" s="18"/>
      <c r="G456" s="18">
        <v>4039748.13800001</v>
      </c>
      <c r="H456" s="18"/>
      <c r="I456" s="18">
        <f>+E456-G456</f>
        <v>-2477828.1960000047</v>
      </c>
      <c r="J456" s="37" t="str">
        <f>IF((+E456-G456)=(I456),"  ",$AO$501)</f>
        <v>  </v>
      </c>
      <c r="K456" s="40">
        <f>IF(G456&lt;0,IF(I456=0,0,IF(OR(G456=0,E456=0),"N.M.",IF(ABS(I456/G456)&gt;=10,"N.M.",I456/(-G456)))),IF(I456=0,0,IF(OR(G456=0,E456=0),"N.M.",IF(ABS(I456/G456)&gt;=10,"N.M.",I456/G456))))</f>
        <v>-0.6133620491565404</v>
      </c>
      <c r="L456" s="39"/>
      <c r="M456" s="18">
        <v>8431833.113000026</v>
      </c>
      <c r="N456" s="18"/>
      <c r="O456" s="18">
        <v>12491016.811000014</v>
      </c>
      <c r="P456" s="18"/>
      <c r="Q456" s="18">
        <f>+M456-O456</f>
        <v>-4059183.6979999878</v>
      </c>
      <c r="R456" s="37" t="str">
        <f>IF((+M456-O456)=(Q456),"  ",$AO$501)</f>
        <v>  </v>
      </c>
      <c r="S456" s="40">
        <f>IF(O456&lt;0,IF(Q456=0,0,IF(OR(O456=0,M456=0),"N.M.",IF(ABS(Q456/O456)&gt;=10,"N.M.",Q456/(-O456)))),IF(Q456=0,0,IF(OR(O456=0,M456=0),"N.M.",IF(ABS(Q456/O456)&gt;=10,"N.M.",Q456/O456))))</f>
        <v>-0.3249682359265847</v>
      </c>
      <c r="T456" s="39"/>
      <c r="U456" s="18">
        <v>30653105.763999913</v>
      </c>
      <c r="V456" s="18"/>
      <c r="W456" s="18">
        <v>29583312.784000047</v>
      </c>
      <c r="X456" s="18"/>
      <c r="Y456" s="18">
        <f>+U456-W456</f>
        <v>1069792.9799998663</v>
      </c>
      <c r="Z456" s="37" t="str">
        <f>IF((+U456-W456)=(Y456),"  ",$AO$501)</f>
        <v>  </v>
      </c>
      <c r="AA456" s="40">
        <f>IF(W456&lt;0,IF(Y456=0,0,IF(OR(W456=0,U456=0),"N.M.",IF(ABS(Y456/W456)&gt;=10,"N.M.",Y456/(-W456)))),IF(Y456=0,0,IF(OR(W456=0,U456=0),"N.M.",IF(ABS(Y456/W456)&gt;=10,"N.M.",Y456/W456))))</f>
        <v>0.03616204134441824</v>
      </c>
      <c r="AB456" s="39"/>
      <c r="AC456" s="18">
        <v>65026087.63399987</v>
      </c>
      <c r="AD456" s="18"/>
      <c r="AE456" s="18">
        <v>52695146.57200003</v>
      </c>
      <c r="AF456" s="18"/>
      <c r="AG456" s="18">
        <f>+AC456-AE456</f>
        <v>12330941.061999843</v>
      </c>
      <c r="AH456" s="37" t="str">
        <f>IF((+AC456-AE456)=(AG456),"  ",$AO$501)</f>
        <v>  </v>
      </c>
      <c r="AI456" s="40">
        <f>IF(AE456&lt;0,IF(AG456=0,0,IF(OR(AE456=0,AC456=0),"N.M.",IF(ABS(AG456/AE456)&gt;=10,"N.M.",AG456/(-AE456)))),IF(AG456=0,0,IF(OR(AE456=0,AC456=0),"N.M.",IF(ABS(AG456/AE456)&gt;=10,"N.M.",AG456/AE456))))</f>
        <v>0.23400525217538692</v>
      </c>
      <c r="AJ456" s="39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</row>
    <row r="457" spans="4:53" s="16" customFormat="1" ht="12.75">
      <c r="D457" s="9"/>
      <c r="E457" s="43" t="str">
        <f>IF(ABS(E400+E454-E456)&gt;$AO$497,$AO$500," ")</f>
        <v> </v>
      </c>
      <c r="F457" s="28"/>
      <c r="G457" s="43" t="str">
        <f>IF(ABS(G400+G454-G456)&gt;$AO$497,$AO$500," ")</f>
        <v> </v>
      </c>
      <c r="H457" s="42"/>
      <c r="I457" s="43" t="str">
        <f>IF(ABS(I400+I454-I456)&gt;$AO$497,$AO$500," ")</f>
        <v> </v>
      </c>
      <c r="J457" s="9"/>
      <c r="K457" s="21"/>
      <c r="L457" s="11"/>
      <c r="M457" s="43" t="str">
        <f>IF(ABS(M400+M454-M456)&gt;$AO$497,$AO$500," ")</f>
        <v> </v>
      </c>
      <c r="N457" s="42"/>
      <c r="O457" s="43" t="str">
        <f>IF(ABS(O400+O454-O456)&gt;$AO$497,$AO$500," ")</f>
        <v> </v>
      </c>
      <c r="P457" s="28"/>
      <c r="Q457" s="43" t="str">
        <f>IF(ABS(Q400+Q454-Q456)&gt;$AO$497,$AO$500," ")</f>
        <v> </v>
      </c>
      <c r="R457" s="9"/>
      <c r="S457" s="21"/>
      <c r="T457" s="9"/>
      <c r="U457" s="43" t="str">
        <f>IF(ABS(U400+U454-U456)&gt;$AO$497,$AO$500," ")</f>
        <v> </v>
      </c>
      <c r="V457" s="28"/>
      <c r="W457" s="43" t="str">
        <f>IF(ABS(W400+W454-W456)&gt;$AO$497,$AO$500," ")</f>
        <v> </v>
      </c>
      <c r="X457" s="28"/>
      <c r="Y457" s="43" t="str">
        <f>IF(ABS(Y400+Y454-Y456)&gt;$AO$497,$AO$500," ")</f>
        <v> </v>
      </c>
      <c r="Z457" s="9"/>
      <c r="AA457" s="21"/>
      <c r="AB457" s="9"/>
      <c r="AC457" s="43" t="str">
        <f>IF(ABS(AC400+AC454-AC456)&gt;$AO$497,$AO$500," ")</f>
        <v> </v>
      </c>
      <c r="AD457" s="28"/>
      <c r="AE457" s="43" t="str">
        <f>IF(ABS(AE400+AE454-AE456)&gt;$AO$497,$AO$500," ")</f>
        <v> </v>
      </c>
      <c r="AF457" s="42"/>
      <c r="AG457" s="43" t="str">
        <f>IF(ABS(AG400+AG454-AG456)&gt;$AO$497,$AO$500," ")</f>
        <v> </v>
      </c>
      <c r="AH457" s="9"/>
      <c r="AI457" s="2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</row>
    <row r="458" spans="3:53" s="16" customFormat="1" ht="12.75">
      <c r="C458" s="17" t="s">
        <v>54</v>
      </c>
      <c r="D458" s="18"/>
      <c r="E458" s="9"/>
      <c r="F458" s="9"/>
      <c r="G458" s="9"/>
      <c r="H458" s="9"/>
      <c r="I458" s="9"/>
      <c r="J458" s="9"/>
      <c r="K458" s="21"/>
      <c r="L458" s="11"/>
      <c r="M458" s="9"/>
      <c r="N458" s="9"/>
      <c r="O458" s="9"/>
      <c r="P458" s="9"/>
      <c r="Q458" s="9"/>
      <c r="R458" s="9"/>
      <c r="S458" s="21"/>
      <c r="T458" s="9"/>
      <c r="U458" s="9"/>
      <c r="V458" s="9"/>
      <c r="W458" s="9"/>
      <c r="X458" s="9"/>
      <c r="Y458" s="9"/>
      <c r="Z458" s="9"/>
      <c r="AA458" s="21"/>
      <c r="AB458" s="9"/>
      <c r="AC458" s="9"/>
      <c r="AD458" s="9"/>
      <c r="AE458" s="9"/>
      <c r="AF458" s="9"/>
      <c r="AG458" s="9"/>
      <c r="AH458" s="9"/>
      <c r="AI458" s="2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</row>
    <row r="459" spans="1:35" ht="12.75" outlineLevel="1">
      <c r="A459" s="1" t="s">
        <v>1038</v>
      </c>
      <c r="B459" s="16" t="s">
        <v>1039</v>
      </c>
      <c r="C459" s="1" t="s">
        <v>1346</v>
      </c>
      <c r="E459" s="5">
        <v>1962566.18</v>
      </c>
      <c r="G459" s="5">
        <v>1932714.38</v>
      </c>
      <c r="I459" s="9">
        <f>(+E459-G459)</f>
        <v>29851.800000000047</v>
      </c>
      <c r="K459" s="21">
        <f>IF(G459&lt;0,IF(I459=0,0,IF(OR(G459=0,E459=0),"N.M.",IF(ABS(I459/G459)&gt;=10,"N.M.",I459/(-G459)))),IF(I459=0,0,IF(OR(G459=0,E459=0),"N.M.",IF(ABS(I459/G459)&gt;=10,"N.M.",I459/G459))))</f>
        <v>0.015445531067037463</v>
      </c>
      <c r="M459" s="9">
        <v>5897644.32</v>
      </c>
      <c r="O459" s="9">
        <v>5807093.85</v>
      </c>
      <c r="Q459" s="9">
        <f>(+M459-O459)</f>
        <v>90550.47000000067</v>
      </c>
      <c r="S459" s="21">
        <f>IF(O459&lt;0,IF(Q459=0,0,IF(OR(O459=0,M459=0),"N.M.",IF(ABS(Q459/O459)&gt;=10,"N.M.",Q459/(-O459)))),IF(Q459=0,0,IF(OR(O459=0,M459=0),"N.M.",IF(ABS(Q459/O459)&gt;=10,"N.M.",Q459/O459))))</f>
        <v>0.015593078455241546</v>
      </c>
      <c r="U459" s="9">
        <v>11785667.26</v>
      </c>
      <c r="W459" s="9">
        <v>11608647.85</v>
      </c>
      <c r="Y459" s="9">
        <f>(+U459-W459)</f>
        <v>177019.41000000015</v>
      </c>
      <c r="AA459" s="21">
        <f>IF(W459&lt;0,IF(Y459=0,0,IF(OR(W459=0,U459=0),"N.M.",IF(ABS(Y459/W459)&gt;=10,"N.M.",Y459/(-W459)))),IF(Y459=0,0,IF(OR(W459=0,U459=0),"N.M.",IF(ABS(Y459/W459)&gt;=10,"N.M.",Y459/W459))))</f>
        <v>0.015248925825586152</v>
      </c>
      <c r="AC459" s="9">
        <v>23657895.25</v>
      </c>
      <c r="AE459" s="9">
        <v>22969356.38</v>
      </c>
      <c r="AG459" s="9">
        <f>(+AC459-AE459)</f>
        <v>688538.870000001</v>
      </c>
      <c r="AI459" s="21">
        <f>IF(AE459&lt;0,IF(AG459=0,0,IF(OR(AE459=0,AC459=0),"N.M.",IF(ABS(AG459/AE459)&gt;=10,"N.M.",AG459/(-AE459)))),IF(AG459=0,0,IF(OR(AE459=0,AC459=0),"N.M.",IF(ABS(AG459/AE459)&gt;=10,"N.M.",AG459/AE459))))</f>
        <v>0.029976411119622372</v>
      </c>
    </row>
    <row r="460" spans="1:35" ht="12.75" outlineLevel="1">
      <c r="A460" s="1" t="s">
        <v>1040</v>
      </c>
      <c r="B460" s="16" t="s">
        <v>1041</v>
      </c>
      <c r="C460" s="1" t="s">
        <v>1347</v>
      </c>
      <c r="E460" s="5">
        <v>0</v>
      </c>
      <c r="G460" s="5">
        <v>0</v>
      </c>
      <c r="I460" s="9">
        <f>(+E460-G460)</f>
        <v>0</v>
      </c>
      <c r="K460" s="21">
        <f>IF(G460&lt;0,IF(I460=0,0,IF(OR(G460=0,E460=0),"N.M.",IF(ABS(I460/G460)&gt;=10,"N.M.",I460/(-G460)))),IF(I460=0,0,IF(OR(G460=0,E460=0),"N.M.",IF(ABS(I460/G460)&gt;=10,"N.M.",I460/G460))))</f>
        <v>0</v>
      </c>
      <c r="M460" s="9">
        <v>0</v>
      </c>
      <c r="O460" s="9">
        <v>0</v>
      </c>
      <c r="Q460" s="9">
        <f>(+M460-O460)</f>
        <v>0</v>
      </c>
      <c r="S460" s="21">
        <f>IF(O460&lt;0,IF(Q460=0,0,IF(OR(O460=0,M460=0),"N.M.",IF(ABS(Q460/O460)&gt;=10,"N.M.",Q460/(-O460)))),IF(Q460=0,0,IF(OR(O460=0,M460=0),"N.M.",IF(ABS(Q460/O460)&gt;=10,"N.M.",Q460/O460))))</f>
        <v>0</v>
      </c>
      <c r="U460" s="9">
        <v>0</v>
      </c>
      <c r="W460" s="9">
        <v>0</v>
      </c>
      <c r="Y460" s="9">
        <f>(+U460-W460)</f>
        <v>0</v>
      </c>
      <c r="AA460" s="21">
        <f>IF(W460&lt;0,IF(Y460=0,0,IF(OR(W460=0,U460=0),"N.M.",IF(ABS(Y460/W460)&gt;=10,"N.M.",Y460/(-W460)))),IF(Y460=0,0,IF(OR(W460=0,U460=0),"N.M.",IF(ABS(Y460/W460)&gt;=10,"N.M.",Y460/W460))))</f>
        <v>0</v>
      </c>
      <c r="AC460" s="9">
        <v>0</v>
      </c>
      <c r="AE460" s="9">
        <v>1825200</v>
      </c>
      <c r="AG460" s="9">
        <f>(+AC460-AE460)</f>
        <v>-1825200</v>
      </c>
      <c r="AI460" s="21" t="str">
        <f>IF(AE460&lt;0,IF(AG460=0,0,IF(OR(AE460=0,AC460=0),"N.M.",IF(ABS(AG460/AE460)&gt;=10,"N.M.",AG460/(-AE460)))),IF(AG460=0,0,IF(OR(AE460=0,AC460=0),"N.M.",IF(ABS(AG460/AE460)&gt;=10,"N.M.",AG460/AE460))))</f>
        <v>N.M.</v>
      </c>
    </row>
    <row r="461" spans="1:35" ht="12.75" outlineLevel="1">
      <c r="A461" s="1" t="s">
        <v>1042</v>
      </c>
      <c r="B461" s="16" t="s">
        <v>1043</v>
      </c>
      <c r="C461" s="1" t="s">
        <v>1348</v>
      </c>
      <c r="E461" s="5">
        <v>87500</v>
      </c>
      <c r="G461" s="5">
        <v>87500</v>
      </c>
      <c r="I461" s="9">
        <f>(+E461-G461)</f>
        <v>0</v>
      </c>
      <c r="K461" s="21">
        <f>IF(G461&lt;0,IF(I461=0,0,IF(OR(G461=0,E461=0),"N.M.",IF(ABS(I461/G461)&gt;=10,"N.M.",I461/(-G461)))),IF(I461=0,0,IF(OR(G461=0,E461=0),"N.M.",IF(ABS(I461/G461)&gt;=10,"N.M.",I461/G461))))</f>
        <v>0</v>
      </c>
      <c r="M461" s="9">
        <v>262500</v>
      </c>
      <c r="O461" s="9">
        <v>587550.02</v>
      </c>
      <c r="Q461" s="9">
        <f>(+M461-O461)</f>
        <v>-325050.02</v>
      </c>
      <c r="S461" s="21">
        <f>IF(O461&lt;0,IF(Q461=0,0,IF(OR(O461=0,M461=0),"N.M.",IF(ABS(Q461/O461)&gt;=10,"N.M.",Q461/(-O461)))),IF(Q461=0,0,IF(OR(O461=0,M461=0),"N.M.",IF(ABS(Q461/O461)&gt;=10,"N.M.",Q461/O461))))</f>
        <v>-0.5532295275898382</v>
      </c>
      <c r="U461" s="9">
        <v>525000</v>
      </c>
      <c r="W461" s="9">
        <v>1500150.02</v>
      </c>
      <c r="Y461" s="9">
        <f>(+U461-W461)</f>
        <v>-975150.02</v>
      </c>
      <c r="AA461" s="21">
        <f>IF(W461&lt;0,IF(Y461=0,0,IF(OR(W461=0,U461=0),"N.M.",IF(ABS(Y461/W461)&gt;=10,"N.M.",Y461/(-W461)))),IF(Y461=0,0,IF(OR(W461=0,U461=0),"N.M.",IF(ABS(Y461/W461)&gt;=10,"N.M.",Y461/W461))))</f>
        <v>-0.6500350011660834</v>
      </c>
      <c r="AC461" s="9">
        <v>1050000</v>
      </c>
      <c r="AE461" s="9">
        <v>1500150.02</v>
      </c>
      <c r="AG461" s="9">
        <f>(+AC461-AE461)</f>
        <v>-450150.02</v>
      </c>
      <c r="AI461" s="21">
        <f>IF(AE461&lt;0,IF(AG461=0,0,IF(OR(AE461=0,AC461=0),"N.M.",IF(ABS(AG461/AE461)&gt;=10,"N.M.",AG461/(-AE461)))),IF(AG461=0,0,IF(OR(AE461=0,AC461=0),"N.M.",IF(ABS(AG461/AE461)&gt;=10,"N.M.",AG461/AE461))))</f>
        <v>-0.30007000233216674</v>
      </c>
    </row>
    <row r="462" spans="1:53" s="16" customFormat="1" ht="12.75">
      <c r="A462" s="16" t="s">
        <v>55</v>
      </c>
      <c r="C462" s="16" t="s">
        <v>1349</v>
      </c>
      <c r="D462" s="9"/>
      <c r="E462" s="9">
        <v>2050066.18</v>
      </c>
      <c r="F462" s="9"/>
      <c r="G462" s="9">
        <v>2020214.38</v>
      </c>
      <c r="H462" s="9"/>
      <c r="I462" s="9">
        <f aca="true" t="shared" si="152" ref="I462:I479">(+E462-G462)</f>
        <v>29851.800000000047</v>
      </c>
      <c r="J462" s="37" t="str">
        <f aca="true" t="shared" si="153" ref="J462:J479">IF((+E462-G462)=(I462),"  ",$AO$501)</f>
        <v>  </v>
      </c>
      <c r="K462" s="38">
        <f aca="true" t="shared" si="154" ref="K462:K479">IF(G462&lt;0,IF(I462=0,0,IF(OR(G462=0,E462=0),"N.M.",IF(ABS(I462/G462)&gt;=10,"N.M.",I462/(-G462)))),IF(I462=0,0,IF(OR(G462=0,E462=0),"N.M.",IF(ABS(I462/G462)&gt;=10,"N.M.",I462/G462))))</f>
        <v>0.014776550595585825</v>
      </c>
      <c r="L462" s="39"/>
      <c r="M462" s="9">
        <v>6160144.32</v>
      </c>
      <c r="N462" s="9"/>
      <c r="O462" s="9">
        <v>6394643.869999999</v>
      </c>
      <c r="P462" s="9"/>
      <c r="Q462" s="9">
        <f aca="true" t="shared" si="155" ref="Q462:Q479">(+M462-O462)</f>
        <v>-234499.54999999888</v>
      </c>
      <c r="R462" s="37" t="str">
        <f aca="true" t="shared" si="156" ref="R462:R479">IF((+M462-O462)=(Q462),"  ",$AO$501)</f>
        <v>  </v>
      </c>
      <c r="S462" s="38">
        <f aca="true" t="shared" si="157" ref="S462:S479">IF(O462&lt;0,IF(Q462=0,0,IF(OR(O462=0,M462=0),"N.M.",IF(ABS(Q462/O462)&gt;=10,"N.M.",Q462/(-O462)))),IF(Q462=0,0,IF(OR(O462=0,M462=0),"N.M.",IF(ABS(Q462/O462)&gt;=10,"N.M.",Q462/O462))))</f>
        <v>-0.03667124468027629</v>
      </c>
      <c r="T462" s="39"/>
      <c r="U462" s="9">
        <v>12310667.26</v>
      </c>
      <c r="V462" s="9"/>
      <c r="W462" s="9">
        <v>13108797.87</v>
      </c>
      <c r="X462" s="9"/>
      <c r="Y462" s="9">
        <f aca="true" t="shared" si="158" ref="Y462:Y479">(+U462-W462)</f>
        <v>-798130.6099999994</v>
      </c>
      <c r="Z462" s="37" t="str">
        <f aca="true" t="shared" si="159" ref="Z462:Z479">IF((+U462-W462)=(Y462),"  ",$AO$501)</f>
        <v>  </v>
      </c>
      <c r="AA462" s="38">
        <f aca="true" t="shared" si="160" ref="AA462:AA479">IF(W462&lt;0,IF(Y462=0,0,IF(OR(W462=0,U462=0),"N.M.",IF(ABS(Y462/W462)&gt;=10,"N.M.",Y462/(-W462)))),IF(Y462=0,0,IF(OR(W462=0,U462=0),"N.M.",IF(ABS(Y462/W462)&gt;=10,"N.M.",Y462/W462))))</f>
        <v>-0.06088511074127955</v>
      </c>
      <c r="AB462" s="39"/>
      <c r="AC462" s="9">
        <v>24707895.25</v>
      </c>
      <c r="AD462" s="9"/>
      <c r="AE462" s="9">
        <v>26294706.4</v>
      </c>
      <c r="AF462" s="9"/>
      <c r="AG462" s="9">
        <f aca="true" t="shared" si="161" ref="AG462:AG479">(+AC462-AE462)</f>
        <v>-1586811.1499999985</v>
      </c>
      <c r="AH462" s="37" t="str">
        <f aca="true" t="shared" si="162" ref="AH462:AH479">IF((+AC462-AE462)=(AG462),"  ",$AO$501)</f>
        <v>  </v>
      </c>
      <c r="AI462" s="38">
        <f aca="true" t="shared" si="163" ref="AI462:AI479">IF(AE462&lt;0,IF(AG462=0,0,IF(OR(AE462=0,AC462=0),"N.M.",IF(ABS(AG462/AE462)&gt;=10,"N.M.",AG462/(-AE462)))),IF(AG462=0,0,IF(OR(AE462=0,AC462=0),"N.M.",IF(ABS(AG462/AE462)&gt;=10,"N.M.",AG462/AE462))))</f>
        <v>-0.06034717124660493</v>
      </c>
      <c r="AJ462" s="39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</row>
    <row r="463" spans="1:35" ht="12.75" outlineLevel="1">
      <c r="A463" s="1" t="s">
        <v>1044</v>
      </c>
      <c r="B463" s="16" t="s">
        <v>1045</v>
      </c>
      <c r="C463" s="1" t="s">
        <v>1350</v>
      </c>
      <c r="E463" s="5">
        <v>145426.92</v>
      </c>
      <c r="G463" s="5">
        <v>181381.78</v>
      </c>
      <c r="I463" s="9">
        <f>(+E463-G463)</f>
        <v>-35954.859999999986</v>
      </c>
      <c r="K463" s="21">
        <f>IF(G463&lt;0,IF(I463=0,0,IF(OR(G463=0,E463=0),"N.M.",IF(ABS(I463/G463)&gt;=10,"N.M.",I463/(-G463)))),IF(I463=0,0,IF(OR(G463=0,E463=0),"N.M.",IF(ABS(I463/G463)&gt;=10,"N.M.",I463/G463))))</f>
        <v>-0.1982275176701871</v>
      </c>
      <c r="M463" s="9">
        <v>388723.55</v>
      </c>
      <c r="O463" s="9">
        <v>272886.01</v>
      </c>
      <c r="Q463" s="9">
        <f>(+M463-O463)</f>
        <v>115837.53999999998</v>
      </c>
      <c r="S463" s="21">
        <f>IF(O463&lt;0,IF(Q463=0,0,IF(OR(O463=0,M463=0),"N.M.",IF(ABS(Q463/O463)&gt;=10,"N.M.",Q463/(-O463)))),IF(Q463=0,0,IF(OR(O463=0,M463=0),"N.M.",IF(ABS(Q463/O463)&gt;=10,"N.M.",Q463/O463))))</f>
        <v>0.4244905775858571</v>
      </c>
      <c r="U463" s="9">
        <v>811842.05</v>
      </c>
      <c r="W463" s="9">
        <v>369578.39</v>
      </c>
      <c r="Y463" s="9">
        <f>(+U463-W463)</f>
        <v>442263.66000000003</v>
      </c>
      <c r="AA463" s="21">
        <f>IF(W463&lt;0,IF(Y463=0,0,IF(OR(W463=0,U463=0),"N.M.",IF(ABS(Y463/W463)&gt;=10,"N.M.",Y463/(-W463)))),IF(Y463=0,0,IF(OR(W463=0,U463=0),"N.M.",IF(ABS(Y463/W463)&gt;=10,"N.M.",Y463/W463))))</f>
        <v>1.1966707793710558</v>
      </c>
      <c r="AC463" s="9">
        <v>1515611.68</v>
      </c>
      <c r="AE463" s="9">
        <v>701247.35</v>
      </c>
      <c r="AG463" s="9">
        <f>(+AC463-AE463)</f>
        <v>814364.33</v>
      </c>
      <c r="AI463" s="21">
        <f>IF(AE463&lt;0,IF(AG463=0,0,IF(OR(AE463=0,AC463=0),"N.M.",IF(ABS(AG463/AE463)&gt;=10,"N.M.",AG463/(-AE463)))),IF(AG463=0,0,IF(OR(AE463=0,AC463=0),"N.M.",IF(ABS(AG463/AE463)&gt;=10,"N.M.",AG463/AE463))))</f>
        <v>1.1613082459420345</v>
      </c>
    </row>
    <row r="464" spans="1:53" s="16" customFormat="1" ht="12.75" customHeight="1">
      <c r="A464" s="16" t="s">
        <v>85</v>
      </c>
      <c r="C464" s="16" t="s">
        <v>1351</v>
      </c>
      <c r="D464" s="9"/>
      <c r="E464" s="9">
        <v>145426.92</v>
      </c>
      <c r="F464" s="9"/>
      <c r="G464" s="9">
        <v>181381.78</v>
      </c>
      <c r="H464" s="9"/>
      <c r="I464" s="9">
        <f>(+E464-G464)</f>
        <v>-35954.859999999986</v>
      </c>
      <c r="J464" s="37" t="str">
        <f>IF((+E464-G464)=(I464),"  ",$AO$501)</f>
        <v>  </v>
      </c>
      <c r="K464" s="38">
        <f>IF(G464&lt;0,IF(I464=0,0,IF(OR(G464=0,E464=0),"N.M.",IF(ABS(I464/G464)&gt;=10,"N.M.",I464/(-G464)))),IF(I464=0,0,IF(OR(G464=0,E464=0),"N.M.",IF(ABS(I464/G464)&gt;=10,"N.M.",I464/G464))))</f>
        <v>-0.1982275176701871</v>
      </c>
      <c r="L464" s="39"/>
      <c r="M464" s="9">
        <v>388723.55</v>
      </c>
      <c r="N464" s="9"/>
      <c r="O464" s="9">
        <v>272886.01</v>
      </c>
      <c r="P464" s="9"/>
      <c r="Q464" s="9">
        <f>(+M464-O464)</f>
        <v>115837.53999999998</v>
      </c>
      <c r="R464" s="37" t="str">
        <f>IF((+M464-O464)=(Q464),"  ",$AO$501)</f>
        <v>  </v>
      </c>
      <c r="S464" s="38">
        <f>IF(O464&lt;0,IF(Q464=0,0,IF(OR(O464=0,M464=0),"N.M.",IF(ABS(Q464/O464)&gt;=10,"N.M.",Q464/(-O464)))),IF(Q464=0,0,IF(OR(O464=0,M464=0),"N.M.",IF(ABS(Q464/O464)&gt;=10,"N.M.",Q464/O464))))</f>
        <v>0.4244905775858571</v>
      </c>
      <c r="T464" s="39"/>
      <c r="U464" s="9">
        <v>811842.05</v>
      </c>
      <c r="V464" s="9"/>
      <c r="W464" s="9">
        <v>369578.39</v>
      </c>
      <c r="X464" s="9"/>
      <c r="Y464" s="9">
        <f>(+U464-W464)</f>
        <v>442263.66000000003</v>
      </c>
      <c r="Z464" s="37" t="str">
        <f>IF((+U464-W464)=(Y464),"  ",$AO$501)</f>
        <v>  </v>
      </c>
      <c r="AA464" s="38">
        <f>IF(W464&lt;0,IF(Y464=0,0,IF(OR(W464=0,U464=0),"N.M.",IF(ABS(Y464/W464)&gt;=10,"N.M.",Y464/(-W464)))),IF(Y464=0,0,IF(OR(W464=0,U464=0),"N.M.",IF(ABS(Y464/W464)&gt;=10,"N.M.",Y464/W464))))</f>
        <v>1.1966707793710558</v>
      </c>
      <c r="AB464" s="39"/>
      <c r="AC464" s="9">
        <v>1515611.68</v>
      </c>
      <c r="AD464" s="9"/>
      <c r="AE464" s="9">
        <v>701247.35</v>
      </c>
      <c r="AF464" s="9"/>
      <c r="AG464" s="9">
        <f>(+AC464-AE464)</f>
        <v>814364.33</v>
      </c>
      <c r="AH464" s="37" t="str">
        <f>IF((+AC464-AE464)=(AG464),"  ",$AO$501)</f>
        <v>  </v>
      </c>
      <c r="AI464" s="38">
        <f>IF(AE464&lt;0,IF(AG464=0,0,IF(OR(AE464=0,AC464=0),"N.M.",IF(ABS(AG464/AE464)&gt;=10,"N.M.",AG464/(-AE464)))),IF(AG464=0,0,IF(OR(AE464=0,AC464=0),"N.M.",IF(ABS(AG464/AE464)&gt;=10,"N.M.",AG464/AE464))))</f>
        <v>1.1613082459420345</v>
      </c>
      <c r="AJ464" s="39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</row>
    <row r="465" spans="1:35" ht="12.75" outlineLevel="1">
      <c r="A465" s="1" t="s">
        <v>1046</v>
      </c>
      <c r="B465" s="16" t="s">
        <v>1047</v>
      </c>
      <c r="C465" s="1" t="s">
        <v>1352</v>
      </c>
      <c r="E465" s="5">
        <v>36076.39</v>
      </c>
      <c r="G465" s="5">
        <v>49458.65</v>
      </c>
      <c r="I465" s="9">
        <f>(+E465-G465)</f>
        <v>-13382.260000000002</v>
      </c>
      <c r="K465" s="21">
        <f>IF(G465&lt;0,IF(I465=0,0,IF(OR(G465=0,E465=0),"N.M.",IF(ABS(I465/G465)&gt;=10,"N.M.",I465/(-G465)))),IF(I465=0,0,IF(OR(G465=0,E465=0),"N.M.",IF(ABS(I465/G465)&gt;=10,"N.M.",I465/G465))))</f>
        <v>-0.27057471241127695</v>
      </c>
      <c r="M465" s="9">
        <v>46471.34</v>
      </c>
      <c r="O465" s="9">
        <v>95623.44</v>
      </c>
      <c r="Q465" s="9">
        <f>(+M465-O465)</f>
        <v>-49152.100000000006</v>
      </c>
      <c r="S465" s="21">
        <f>IF(O465&lt;0,IF(Q465=0,0,IF(OR(O465=0,M465=0),"N.M.",IF(ABS(Q465/O465)&gt;=10,"N.M.",Q465/(-O465)))),IF(Q465=0,0,IF(OR(O465=0,M465=0),"N.M.",IF(ABS(Q465/O465)&gt;=10,"N.M.",Q465/O465))))</f>
        <v>-0.5140172744256012</v>
      </c>
      <c r="U465" s="9">
        <v>102864.82</v>
      </c>
      <c r="W465" s="9">
        <v>178618.4</v>
      </c>
      <c r="Y465" s="9">
        <f>(+U465-W465)</f>
        <v>-75753.57999999999</v>
      </c>
      <c r="AA465" s="21">
        <f>IF(W465&lt;0,IF(Y465=0,0,IF(OR(W465=0,U465=0),"N.M.",IF(ABS(Y465/W465)&gt;=10,"N.M.",Y465/(-W465)))),IF(Y465=0,0,IF(OR(W465=0,U465=0),"N.M.",IF(ABS(Y465/W465)&gt;=10,"N.M.",Y465/W465))))</f>
        <v>-0.42410849050265814</v>
      </c>
      <c r="AC465" s="9">
        <v>227620.3</v>
      </c>
      <c r="AE465" s="9">
        <v>285837.99</v>
      </c>
      <c r="AG465" s="9">
        <f>(+AC465-AE465)</f>
        <v>-58217.69</v>
      </c>
      <c r="AI465" s="21">
        <f>IF(AE465&lt;0,IF(AG465=0,0,IF(OR(AE465=0,AC465=0),"N.M.",IF(ABS(AG465/AE465)&gt;=10,"N.M.",AG465/(-AE465)))),IF(AG465=0,0,IF(OR(AE465=0,AC465=0),"N.M.",IF(ABS(AG465/AE465)&gt;=10,"N.M.",AG465/AE465))))</f>
        <v>-0.20367373140288317</v>
      </c>
    </row>
    <row r="466" spans="1:53" s="16" customFormat="1" ht="12.75" customHeight="1">
      <c r="A466" s="16" t="s">
        <v>86</v>
      </c>
      <c r="C466" s="16" t="s">
        <v>1353</v>
      </c>
      <c r="D466" s="9"/>
      <c r="E466" s="9">
        <v>36076.39</v>
      </c>
      <c r="F466" s="9"/>
      <c r="G466" s="9">
        <v>49458.65</v>
      </c>
      <c r="H466" s="9"/>
      <c r="I466" s="9">
        <f t="shared" si="152"/>
        <v>-13382.260000000002</v>
      </c>
      <c r="J466" s="85" t="str">
        <f t="shared" si="153"/>
        <v>  </v>
      </c>
      <c r="K466" s="38">
        <f t="shared" si="154"/>
        <v>-0.27057471241127695</v>
      </c>
      <c r="L466" s="39"/>
      <c r="M466" s="9">
        <v>46471.34</v>
      </c>
      <c r="N466" s="9"/>
      <c r="O466" s="9">
        <v>95623.44</v>
      </c>
      <c r="P466" s="9"/>
      <c r="Q466" s="9">
        <f t="shared" si="155"/>
        <v>-49152.100000000006</v>
      </c>
      <c r="R466" s="85" t="str">
        <f t="shared" si="156"/>
        <v>  </v>
      </c>
      <c r="S466" s="38">
        <f t="shared" si="157"/>
        <v>-0.5140172744256012</v>
      </c>
      <c r="T466" s="39"/>
      <c r="U466" s="9">
        <v>102864.82</v>
      </c>
      <c r="V466" s="9"/>
      <c r="W466" s="9">
        <v>178618.4</v>
      </c>
      <c r="X466" s="9"/>
      <c r="Y466" s="9">
        <f t="shared" si="158"/>
        <v>-75753.57999999999</v>
      </c>
      <c r="Z466" s="85" t="str">
        <f t="shared" si="159"/>
        <v>  </v>
      </c>
      <c r="AA466" s="38">
        <f t="shared" si="160"/>
        <v>-0.42410849050265814</v>
      </c>
      <c r="AB466" s="39"/>
      <c r="AC466" s="9">
        <v>227620.3</v>
      </c>
      <c r="AD466" s="9"/>
      <c r="AE466" s="9">
        <v>285837.99</v>
      </c>
      <c r="AF466" s="9"/>
      <c r="AG466" s="9">
        <f t="shared" si="161"/>
        <v>-58217.69</v>
      </c>
      <c r="AH466" s="85" t="str">
        <f t="shared" si="162"/>
        <v>  </v>
      </c>
      <c r="AI466" s="38">
        <f t="shared" si="163"/>
        <v>-0.20367373140288317</v>
      </c>
      <c r="AJ466" s="39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</row>
    <row r="467" spans="1:35" ht="12.75" outlineLevel="1">
      <c r="A467" s="1" t="s">
        <v>1048</v>
      </c>
      <c r="B467" s="16" t="s">
        <v>1049</v>
      </c>
      <c r="C467" s="1" t="s">
        <v>1354</v>
      </c>
      <c r="E467" s="5">
        <v>92396.02</v>
      </c>
      <c r="G467" s="5">
        <v>92396.03</v>
      </c>
      <c r="I467" s="9">
        <f>(+E467-G467)</f>
        <v>-0.00999999999476131</v>
      </c>
      <c r="K467" s="21">
        <f>IF(G467&lt;0,IF(I467=0,0,IF(OR(G467=0,E467=0),"N.M.",IF(ABS(I467/G467)&gt;=10,"N.M.",I467/(-G467)))),IF(I467=0,0,IF(OR(G467=0,E467=0),"N.M.",IF(ABS(I467/G467)&gt;=10,"N.M.",I467/G467))))</f>
        <v>-1.082297582998026E-07</v>
      </c>
      <c r="M467" s="9">
        <v>277188.08</v>
      </c>
      <c r="O467" s="9">
        <v>277188.09</v>
      </c>
      <c r="Q467" s="9">
        <f>(+M467-O467)</f>
        <v>-0.010000000009313226</v>
      </c>
      <c r="S467" s="21">
        <f>IF(O467&lt;0,IF(Q467=0,0,IF(OR(O467=0,M467=0),"N.M.",IF(ABS(Q467/O467)&gt;=10,"N.M.",Q467/(-O467)))),IF(Q467=0,0,IF(OR(O467=0,M467=0),"N.M.",IF(ABS(Q467/O467)&gt;=10,"N.M.",Q467/O467))))</f>
        <v>-3.607658615243254E-08</v>
      </c>
      <c r="U467" s="9">
        <v>554376.17</v>
      </c>
      <c r="W467" s="9">
        <v>554376.18</v>
      </c>
      <c r="Y467" s="9">
        <f>(+U467-W467)</f>
        <v>-0.010000000009313226</v>
      </c>
      <c r="AA467" s="21">
        <f>IF(W467&lt;0,IF(Y467=0,0,IF(OR(W467=0,U467=0),"N.M.",IF(ABS(Y467/W467)&gt;=10,"N.M.",Y467/(-W467)))),IF(Y467=0,0,IF(OR(W467=0,U467=0),"N.M.",IF(ABS(Y467/W467)&gt;=10,"N.M.",Y467/W467))))</f>
        <v>-1.803829307621627E-08</v>
      </c>
      <c r="AC467" s="9">
        <v>1108752.35</v>
      </c>
      <c r="AE467" s="9">
        <v>1108752.3620000002</v>
      </c>
      <c r="AG467" s="9">
        <f>(+AC467-AE467)</f>
        <v>-0.012000000104308128</v>
      </c>
      <c r="AI467" s="21">
        <f>IF(AE467&lt;0,IF(AG467=0,0,IF(OR(AE467=0,AC467=0),"N.M.",IF(ABS(AG467/AE467)&gt;=10,"N.M.",AG467/(-AE467)))),IF(AG467=0,0,IF(OR(AE467=0,AC467=0),"N.M.",IF(ABS(AG467/AE467)&gt;=10,"N.M.",AG467/AE467))))</f>
        <v>-1.0822975910204308E-08</v>
      </c>
    </row>
    <row r="468" spans="1:53" s="16" customFormat="1" ht="12.75">
      <c r="A468" s="16" t="s">
        <v>56</v>
      </c>
      <c r="C468" s="16" t="s">
        <v>1355</v>
      </c>
      <c r="D468" s="9"/>
      <c r="E468" s="9">
        <v>92396.02</v>
      </c>
      <c r="F468" s="9"/>
      <c r="G468" s="9">
        <v>92396.03</v>
      </c>
      <c r="H468" s="9"/>
      <c r="I468" s="9">
        <f t="shared" si="152"/>
        <v>-0.00999999999476131</v>
      </c>
      <c r="J468" s="37" t="str">
        <f t="shared" si="153"/>
        <v>  </v>
      </c>
      <c r="K468" s="38">
        <f t="shared" si="154"/>
        <v>-1.082297582998026E-07</v>
      </c>
      <c r="L468" s="39"/>
      <c r="M468" s="9">
        <v>277188.08</v>
      </c>
      <c r="N468" s="9"/>
      <c r="O468" s="9">
        <v>277188.09</v>
      </c>
      <c r="P468" s="9"/>
      <c r="Q468" s="9">
        <f t="shared" si="155"/>
        <v>-0.010000000009313226</v>
      </c>
      <c r="R468" s="37" t="str">
        <f t="shared" si="156"/>
        <v>  </v>
      </c>
      <c r="S468" s="38">
        <f t="shared" si="157"/>
        <v>-3.607658615243254E-08</v>
      </c>
      <c r="T468" s="39"/>
      <c r="U468" s="9">
        <v>554376.17</v>
      </c>
      <c r="V468" s="9"/>
      <c r="W468" s="9">
        <v>554376.18</v>
      </c>
      <c r="X468" s="9"/>
      <c r="Y468" s="9">
        <f t="shared" si="158"/>
        <v>-0.010000000009313226</v>
      </c>
      <c r="Z468" s="37" t="str">
        <f t="shared" si="159"/>
        <v>  </v>
      </c>
      <c r="AA468" s="38">
        <f t="shared" si="160"/>
        <v>-1.803829307621627E-08</v>
      </c>
      <c r="AB468" s="39"/>
      <c r="AC468" s="9">
        <v>1108752.35</v>
      </c>
      <c r="AD468" s="9"/>
      <c r="AE468" s="9">
        <v>1108752.3620000002</v>
      </c>
      <c r="AF468" s="9"/>
      <c r="AG468" s="9">
        <f t="shared" si="161"/>
        <v>-0.012000000104308128</v>
      </c>
      <c r="AH468" s="37" t="str">
        <f t="shared" si="162"/>
        <v>  </v>
      </c>
      <c r="AI468" s="38">
        <f t="shared" si="163"/>
        <v>-1.0822975910204308E-08</v>
      </c>
      <c r="AJ468" s="39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1:35" ht="12.75" outlineLevel="1">
      <c r="A469" s="1" t="s">
        <v>1050</v>
      </c>
      <c r="B469" s="16" t="s">
        <v>1051</v>
      </c>
      <c r="C469" s="1" t="s">
        <v>1356</v>
      </c>
      <c r="E469" s="5">
        <v>2811.7</v>
      </c>
      <c r="G469" s="5">
        <v>2811.7</v>
      </c>
      <c r="I469" s="9">
        <f>(+E469-G469)</f>
        <v>0</v>
      </c>
      <c r="K469" s="21">
        <f>IF(G469&lt;0,IF(I469=0,0,IF(OR(G469=0,E469=0),"N.M.",IF(ABS(I469/G469)&gt;=10,"N.M.",I469/(-G469)))),IF(I469=0,0,IF(OR(G469=0,E469=0),"N.M.",IF(ABS(I469/G469)&gt;=10,"N.M.",I469/G469))))</f>
        <v>0</v>
      </c>
      <c r="M469" s="9">
        <v>8435.24</v>
      </c>
      <c r="O469" s="9">
        <v>8435.18</v>
      </c>
      <c r="Q469" s="9">
        <f>(+M469-O469)</f>
        <v>0.05999999999949068</v>
      </c>
      <c r="S469" s="21">
        <f>IF(O469&lt;0,IF(Q469=0,0,IF(OR(O469=0,M469=0),"N.M.",IF(ABS(Q469/O469)&gt;=10,"N.M.",Q469/(-O469)))),IF(Q469=0,0,IF(OR(O469=0,M469=0),"N.M.",IF(ABS(Q469/O469)&gt;=10,"N.M.",Q469/O469))))</f>
        <v>7.113066941012602E-06</v>
      </c>
      <c r="U469" s="9">
        <v>16870.6</v>
      </c>
      <c r="W469" s="9">
        <v>16870.39</v>
      </c>
      <c r="Y469" s="9">
        <f>(+U469-W469)</f>
        <v>0.20999999999912689</v>
      </c>
      <c r="AA469" s="21">
        <f>IF(W469&lt;0,IF(Y469=0,0,IF(OR(W469=0,U469=0),"N.M.",IF(ABS(Y469/W469)&gt;=10,"N.M.",Y469/(-W469)))),IF(Y469=0,0,IF(OR(W469=0,U469=0),"N.M.",IF(ABS(Y469/W469)&gt;=10,"N.M.",Y469/W469))))</f>
        <v>1.2447845011237257E-05</v>
      </c>
      <c r="AC469" s="9">
        <v>33741.1</v>
      </c>
      <c r="AE469" s="9">
        <v>33740.75</v>
      </c>
      <c r="AG469" s="9">
        <f>(+AC469-AE469)</f>
        <v>0.3499999999985448</v>
      </c>
      <c r="AI469" s="21">
        <f>IF(AE469&lt;0,IF(AG469=0,0,IF(OR(AE469=0,AC469=0),"N.M.",IF(ABS(AG469/AE469)&gt;=10,"N.M.",AG469/(-AE469)))),IF(AG469=0,0,IF(OR(AE469=0,AC469=0),"N.M.",IF(ABS(AG469/AE469)&gt;=10,"N.M.",AG469/AE469))))</f>
        <v>1.0373213399184808E-05</v>
      </c>
    </row>
    <row r="470" spans="1:35" ht="12.75" outlineLevel="1">
      <c r="A470" s="1" t="s">
        <v>1052</v>
      </c>
      <c r="B470" s="16" t="s">
        <v>1053</v>
      </c>
      <c r="C470" s="1" t="s">
        <v>1357</v>
      </c>
      <c r="E470" s="5">
        <v>2804.06</v>
      </c>
      <c r="G470" s="5">
        <v>2804.06</v>
      </c>
      <c r="I470" s="9">
        <f>(+E470-G470)</f>
        <v>0</v>
      </c>
      <c r="K470" s="21">
        <f>IF(G470&lt;0,IF(I470=0,0,IF(OR(G470=0,E470=0),"N.M.",IF(ABS(I470/G470)&gt;=10,"N.M.",I470/(-G470)))),IF(I470=0,0,IF(OR(G470=0,E470=0),"N.M.",IF(ABS(I470/G470)&gt;=10,"N.M.",I470/G470))))</f>
        <v>0</v>
      </c>
      <c r="M470" s="9">
        <v>8412.17</v>
      </c>
      <c r="O470" s="9">
        <v>8412.18</v>
      </c>
      <c r="Q470" s="9">
        <f>(+M470-O470)</f>
        <v>-0.010000000000218279</v>
      </c>
      <c r="S470" s="21">
        <f>IF(O470&lt;0,IF(Q470=0,0,IF(OR(O470=0,M470=0),"N.M.",IF(ABS(Q470/O470)&gt;=10,"N.M.",Q470/(-O470)))),IF(Q470=0,0,IF(OR(O470=0,M470=0),"N.M.",IF(ABS(Q470/O470)&gt;=10,"N.M.",Q470/O470))))</f>
        <v>-1.1887524993780777E-06</v>
      </c>
      <c r="U470" s="9">
        <v>16824.34</v>
      </c>
      <c r="W470" s="9">
        <v>16824.36</v>
      </c>
      <c r="Y470" s="9">
        <f>(+U470-W470)</f>
        <v>-0.020000000000436557</v>
      </c>
      <c r="AA470" s="21">
        <f>IF(W470&lt;0,IF(Y470=0,0,IF(OR(W470=0,U470=0),"N.M.",IF(ABS(Y470/W470)&gt;=10,"N.M.",Y470/(-W470)))),IF(Y470=0,0,IF(OR(W470=0,U470=0),"N.M.",IF(ABS(Y470/W470)&gt;=10,"N.M.",Y470/W470))))</f>
        <v>-1.1887524993780777E-06</v>
      </c>
      <c r="AC470" s="9">
        <v>33648.7</v>
      </c>
      <c r="AE470" s="9">
        <v>33648.72</v>
      </c>
      <c r="AG470" s="9">
        <f>(+AC470-AE470)</f>
        <v>-0.020000000004074536</v>
      </c>
      <c r="AI470" s="21">
        <f>IF(AE470&lt;0,IF(AG470=0,0,IF(OR(AE470=0,AC470=0),"N.M.",IF(ABS(AG470/AE470)&gt;=10,"N.M.",AG470/(-AE470)))),IF(AG470=0,0,IF(OR(AE470=0,AC470=0),"N.M.",IF(ABS(AG470/AE470)&gt;=10,"N.M.",AG470/AE470))))</f>
        <v>-5.943762497971553E-07</v>
      </c>
    </row>
    <row r="471" spans="1:36" s="16" customFormat="1" ht="12.75">
      <c r="A471" s="16" t="s">
        <v>57</v>
      </c>
      <c r="C471" s="16" t="s">
        <v>1358</v>
      </c>
      <c r="D471" s="9"/>
      <c r="E471" s="9">
        <v>5615.76</v>
      </c>
      <c r="F471" s="9"/>
      <c r="G471" s="9">
        <v>5615.76</v>
      </c>
      <c r="H471" s="9"/>
      <c r="I471" s="9">
        <f t="shared" si="152"/>
        <v>0</v>
      </c>
      <c r="J471" s="37" t="str">
        <f t="shared" si="153"/>
        <v>  </v>
      </c>
      <c r="K471" s="38">
        <f t="shared" si="154"/>
        <v>0</v>
      </c>
      <c r="L471" s="39"/>
      <c r="M471" s="9">
        <v>16847.41</v>
      </c>
      <c r="N471" s="9"/>
      <c r="O471" s="9">
        <v>16847.36</v>
      </c>
      <c r="P471" s="9"/>
      <c r="Q471" s="9">
        <f t="shared" si="155"/>
        <v>0.049999999999272404</v>
      </c>
      <c r="R471" s="37" t="str">
        <f t="shared" si="156"/>
        <v>  </v>
      </c>
      <c r="S471" s="38">
        <f t="shared" si="157"/>
        <v>2.9678240388566755E-06</v>
      </c>
      <c r="T471" s="39"/>
      <c r="U471" s="9">
        <v>33694.94</v>
      </c>
      <c r="V471" s="9"/>
      <c r="W471" s="9">
        <v>33694.75</v>
      </c>
      <c r="X471" s="9"/>
      <c r="Y471" s="9">
        <f t="shared" si="158"/>
        <v>0.1900000000023283</v>
      </c>
      <c r="Z471" s="37" t="str">
        <f t="shared" si="159"/>
        <v>  </v>
      </c>
      <c r="AA471" s="38">
        <f t="shared" si="160"/>
        <v>5.63886065343498E-06</v>
      </c>
      <c r="AB471" s="39"/>
      <c r="AC471" s="9">
        <v>67389.8</v>
      </c>
      <c r="AD471" s="9"/>
      <c r="AE471" s="9">
        <v>67389.47</v>
      </c>
      <c r="AF471" s="9"/>
      <c r="AG471" s="9">
        <f t="shared" si="161"/>
        <v>0.33000000000174623</v>
      </c>
      <c r="AH471" s="37" t="str">
        <f t="shared" si="162"/>
        <v>  </v>
      </c>
      <c r="AI471" s="38">
        <f t="shared" si="163"/>
        <v>4.896907484236725E-06</v>
      </c>
      <c r="AJ471" s="39"/>
    </row>
    <row r="472" spans="1:36" s="16" customFormat="1" ht="12.75">
      <c r="A472" s="16" t="s">
        <v>58</v>
      </c>
      <c r="C472" s="16" t="s">
        <v>1359</v>
      </c>
      <c r="D472" s="9"/>
      <c r="E472" s="9">
        <v>0</v>
      </c>
      <c r="F472" s="9"/>
      <c r="G472" s="9">
        <v>0</v>
      </c>
      <c r="H472" s="9"/>
      <c r="I472" s="9">
        <f t="shared" si="152"/>
        <v>0</v>
      </c>
      <c r="J472" s="37" t="str">
        <f t="shared" si="153"/>
        <v>  </v>
      </c>
      <c r="K472" s="38">
        <f t="shared" si="154"/>
        <v>0</v>
      </c>
      <c r="L472" s="39"/>
      <c r="M472" s="9">
        <v>0</v>
      </c>
      <c r="N472" s="9"/>
      <c r="O472" s="9">
        <v>0</v>
      </c>
      <c r="P472" s="9"/>
      <c r="Q472" s="9">
        <f t="shared" si="155"/>
        <v>0</v>
      </c>
      <c r="R472" s="37" t="str">
        <f t="shared" si="156"/>
        <v>  </v>
      </c>
      <c r="S472" s="38">
        <f t="shared" si="157"/>
        <v>0</v>
      </c>
      <c r="T472" s="39"/>
      <c r="U472" s="9">
        <v>0</v>
      </c>
      <c r="V472" s="9"/>
      <c r="W472" s="9">
        <v>0</v>
      </c>
      <c r="X472" s="9"/>
      <c r="Y472" s="9">
        <f t="shared" si="158"/>
        <v>0</v>
      </c>
      <c r="Z472" s="37" t="str">
        <f t="shared" si="159"/>
        <v>  </v>
      </c>
      <c r="AA472" s="38">
        <f t="shared" si="160"/>
        <v>0</v>
      </c>
      <c r="AB472" s="39"/>
      <c r="AC472" s="9">
        <v>0</v>
      </c>
      <c r="AD472" s="9"/>
      <c r="AE472" s="9">
        <v>0</v>
      </c>
      <c r="AF472" s="9"/>
      <c r="AG472" s="9">
        <f t="shared" si="161"/>
        <v>0</v>
      </c>
      <c r="AH472" s="37" t="str">
        <f t="shared" si="162"/>
        <v>  </v>
      </c>
      <c r="AI472" s="38">
        <f t="shared" si="163"/>
        <v>0</v>
      </c>
      <c r="AJ472" s="39"/>
    </row>
    <row r="473" spans="1:35" ht="12.75" outlineLevel="1">
      <c r="A473" s="1" t="s">
        <v>1054</v>
      </c>
      <c r="B473" s="16" t="s">
        <v>1055</v>
      </c>
      <c r="C473" s="1" t="s">
        <v>1360</v>
      </c>
      <c r="E473" s="5">
        <v>32255.1</v>
      </c>
      <c r="G473" s="5">
        <v>22578.231</v>
      </c>
      <c r="I473" s="9">
        <f>(+E473-G473)</f>
        <v>9676.868999999999</v>
      </c>
      <c r="K473" s="21">
        <f>IF(G473&lt;0,IF(I473=0,0,IF(OR(G473=0,E473=0),"N.M.",IF(ABS(I473/G473)&gt;=10,"N.M.",I473/(-G473)))),IF(I473=0,0,IF(OR(G473=0,E473=0),"N.M.",IF(ABS(I473/G473)&gt;=10,"N.M.",I473/G473))))</f>
        <v>0.4285928778034027</v>
      </c>
      <c r="M473" s="9">
        <v>121314.88</v>
      </c>
      <c r="O473" s="9">
        <v>109843.595</v>
      </c>
      <c r="Q473" s="9">
        <f>(+M473-O473)</f>
        <v>11471.285000000003</v>
      </c>
      <c r="S473" s="21">
        <f>IF(O473&lt;0,IF(Q473=0,0,IF(OR(O473=0,M473=0),"N.M.",IF(ABS(Q473/O473)&gt;=10,"N.M.",Q473/(-O473)))),IF(Q473=0,0,IF(OR(O473=0,M473=0),"N.M.",IF(ABS(Q473/O473)&gt;=10,"N.M.",Q473/O473))))</f>
        <v>0.10443289843162912</v>
      </c>
      <c r="U473" s="9">
        <v>247285.63</v>
      </c>
      <c r="W473" s="9">
        <v>222418.995</v>
      </c>
      <c r="Y473" s="9">
        <f>(+U473-W473)</f>
        <v>24866.63500000001</v>
      </c>
      <c r="AA473" s="21">
        <f>IF(W473&lt;0,IF(Y473=0,0,IF(OR(W473=0,U473=0),"N.M.",IF(ABS(Y473/W473)&gt;=10,"N.M.",Y473/(-W473)))),IF(Y473=0,0,IF(OR(W473=0,U473=0),"N.M.",IF(ABS(Y473/W473)&gt;=10,"N.M.",Y473/W473))))</f>
        <v>0.11180086035367622</v>
      </c>
      <c r="AC473" s="9">
        <v>873329.4</v>
      </c>
      <c r="AE473" s="9">
        <v>417960.979</v>
      </c>
      <c r="AG473" s="9">
        <f>(+AC473-AE473)</f>
        <v>455368.42100000003</v>
      </c>
      <c r="AI473" s="21">
        <f>IF(AE473&lt;0,IF(AG473=0,0,IF(OR(AE473=0,AC473=0),"N.M.",IF(ABS(AG473/AE473)&gt;=10,"N.M.",AG473/(-AE473)))),IF(AG473=0,0,IF(OR(AE473=0,AC473=0),"N.M.",IF(ABS(AG473/AE473)&gt;=10,"N.M.",AG473/AE473))))</f>
        <v>1.0894998429985017</v>
      </c>
    </row>
    <row r="474" spans="1:35" ht="12.75" outlineLevel="1">
      <c r="A474" s="1" t="s">
        <v>1056</v>
      </c>
      <c r="B474" s="16" t="s">
        <v>1057</v>
      </c>
      <c r="C474" s="1" t="s">
        <v>1361</v>
      </c>
      <c r="E474" s="5">
        <v>64803.78</v>
      </c>
      <c r="G474" s="5">
        <v>57590.63</v>
      </c>
      <c r="I474" s="9">
        <f>(+E474-G474)</f>
        <v>7213.1500000000015</v>
      </c>
      <c r="K474" s="21">
        <f>IF(G474&lt;0,IF(I474=0,0,IF(OR(G474=0,E474=0),"N.M.",IF(ABS(I474/G474)&gt;=10,"N.M.",I474/(-G474)))),IF(I474=0,0,IF(OR(G474=0,E474=0),"N.M.",IF(ABS(I474/G474)&gt;=10,"N.M.",I474/G474))))</f>
        <v>0.12524867326507805</v>
      </c>
      <c r="M474" s="9">
        <v>194261.59</v>
      </c>
      <c r="O474" s="9">
        <v>172981.02</v>
      </c>
      <c r="Q474" s="9">
        <f>(+M474-O474)</f>
        <v>21280.570000000007</v>
      </c>
      <c r="S474" s="21">
        <f>IF(O474&lt;0,IF(Q474=0,0,IF(OR(O474=0,M474=0),"N.M.",IF(ABS(Q474/O474)&gt;=10,"N.M.",Q474/(-O474)))),IF(Q474=0,0,IF(OR(O474=0,M474=0),"N.M.",IF(ABS(Q474/O474)&gt;=10,"N.M.",Q474/O474))))</f>
        <v>0.12302257207177994</v>
      </c>
      <c r="U474" s="9">
        <v>381002.5</v>
      </c>
      <c r="W474" s="9">
        <v>339188.71</v>
      </c>
      <c r="Y474" s="9">
        <f>(+U474-W474)</f>
        <v>41813.78999999998</v>
      </c>
      <c r="AA474" s="21">
        <f>IF(W474&lt;0,IF(Y474=0,0,IF(OR(W474=0,U474=0),"N.M.",IF(ABS(Y474/W474)&gt;=10,"N.M.",Y474/(-W474)))),IF(Y474=0,0,IF(OR(W474=0,U474=0),"N.M.",IF(ABS(Y474/W474)&gt;=10,"N.M.",Y474/W474))))</f>
        <v>0.12327588969573892</v>
      </c>
      <c r="AC474" s="9">
        <v>744273.82</v>
      </c>
      <c r="AE474" s="9">
        <v>664295.42</v>
      </c>
      <c r="AG474" s="9">
        <f>(+AC474-AE474)</f>
        <v>79978.3999999999</v>
      </c>
      <c r="AI474" s="21">
        <f>IF(AE474&lt;0,IF(AG474=0,0,IF(OR(AE474=0,AC474=0),"N.M.",IF(ABS(AG474/AE474)&gt;=10,"N.M.",AG474/(-AE474)))),IF(AG474=0,0,IF(OR(AE474=0,AC474=0),"N.M.",IF(ABS(AG474/AE474)&gt;=10,"N.M.",AG474/AE474))))</f>
        <v>0.12039583232411855</v>
      </c>
    </row>
    <row r="475" spans="1:36" s="16" customFormat="1" ht="12.75">
      <c r="A475" s="16" t="s">
        <v>59</v>
      </c>
      <c r="C475" s="16" t="s">
        <v>1362</v>
      </c>
      <c r="D475" s="9"/>
      <c r="E475" s="9">
        <v>97058.88</v>
      </c>
      <c r="F475" s="9"/>
      <c r="G475" s="9">
        <v>80168.861</v>
      </c>
      <c r="H475" s="9"/>
      <c r="I475" s="9">
        <f t="shared" si="152"/>
        <v>16890.019</v>
      </c>
      <c r="J475" s="37" t="str">
        <f t="shared" si="153"/>
        <v>  </v>
      </c>
      <c r="K475" s="38">
        <f t="shared" si="154"/>
        <v>0.2106805409147574</v>
      </c>
      <c r="L475" s="39"/>
      <c r="M475" s="9">
        <v>315576.47</v>
      </c>
      <c r="N475" s="9"/>
      <c r="O475" s="9">
        <v>282824.615</v>
      </c>
      <c r="P475" s="9"/>
      <c r="Q475" s="9">
        <f t="shared" si="155"/>
        <v>32751.85499999998</v>
      </c>
      <c r="R475" s="37" t="str">
        <f t="shared" si="156"/>
        <v>  </v>
      </c>
      <c r="S475" s="38">
        <f t="shared" si="157"/>
        <v>0.11580270338209417</v>
      </c>
      <c r="T475" s="39"/>
      <c r="U475" s="9">
        <v>628288.13</v>
      </c>
      <c r="V475" s="9"/>
      <c r="W475" s="9">
        <v>561607.7050000001</v>
      </c>
      <c r="X475" s="9"/>
      <c r="Y475" s="9">
        <f t="shared" si="158"/>
        <v>66680.42499999993</v>
      </c>
      <c r="Z475" s="37" t="str">
        <f t="shared" si="159"/>
        <v>  </v>
      </c>
      <c r="AA475" s="38">
        <f t="shared" si="160"/>
        <v>0.11873132153697913</v>
      </c>
      <c r="AB475" s="39"/>
      <c r="AC475" s="9">
        <v>1617603.22</v>
      </c>
      <c r="AD475" s="9"/>
      <c r="AE475" s="9">
        <v>1082256.399</v>
      </c>
      <c r="AF475" s="9"/>
      <c r="AG475" s="9">
        <f t="shared" si="161"/>
        <v>535346.821</v>
      </c>
      <c r="AH475" s="37" t="str">
        <f t="shared" si="162"/>
        <v>  </v>
      </c>
      <c r="AI475" s="38">
        <f t="shared" si="163"/>
        <v>0.49465803250935547</v>
      </c>
      <c r="AJ475" s="39"/>
    </row>
    <row r="476" spans="1:36" s="16" customFormat="1" ht="12.75">
      <c r="A476" s="77" t="s">
        <v>60</v>
      </c>
      <c r="C476" s="17" t="s">
        <v>61</v>
      </c>
      <c r="D476" s="18"/>
      <c r="E476" s="18">
        <v>2426640.15</v>
      </c>
      <c r="F476" s="18"/>
      <c r="G476" s="18">
        <v>2429235.4609999997</v>
      </c>
      <c r="H476" s="18"/>
      <c r="I476" s="18">
        <f t="shared" si="152"/>
        <v>-2595.310999999754</v>
      </c>
      <c r="J476" s="37" t="str">
        <f t="shared" si="153"/>
        <v>  </v>
      </c>
      <c r="K476" s="40">
        <f t="shared" si="154"/>
        <v>-0.0010683653526658914</v>
      </c>
      <c r="L476" s="39"/>
      <c r="M476" s="18">
        <v>7204951.17</v>
      </c>
      <c r="N476" s="18"/>
      <c r="O476" s="18">
        <v>7340013.385</v>
      </c>
      <c r="P476" s="18"/>
      <c r="Q476" s="18">
        <f t="shared" si="155"/>
        <v>-135062.21499999985</v>
      </c>
      <c r="R476" s="37" t="str">
        <f t="shared" si="156"/>
        <v>  </v>
      </c>
      <c r="S476" s="40">
        <f t="shared" si="157"/>
        <v>-0.018400813175083856</v>
      </c>
      <c r="T476" s="39"/>
      <c r="U476" s="18">
        <v>14441733.370000001</v>
      </c>
      <c r="V476" s="18"/>
      <c r="W476" s="18">
        <v>14806673.295</v>
      </c>
      <c r="X476" s="18"/>
      <c r="Y476" s="18">
        <f t="shared" si="158"/>
        <v>-364939.9249999989</v>
      </c>
      <c r="Z476" s="37" t="str">
        <f t="shared" si="159"/>
        <v>  </v>
      </c>
      <c r="AA476" s="40">
        <f t="shared" si="160"/>
        <v>-0.024646989754493594</v>
      </c>
      <c r="AB476" s="39"/>
      <c r="AC476" s="18">
        <v>29244872.600000005</v>
      </c>
      <c r="AD476" s="18"/>
      <c r="AE476" s="18">
        <v>29540189.970999997</v>
      </c>
      <c r="AF476" s="18"/>
      <c r="AG476" s="18">
        <f t="shared" si="161"/>
        <v>-295317.3709999919</v>
      </c>
      <c r="AH476" s="37" t="str">
        <f t="shared" si="162"/>
        <v>  </v>
      </c>
      <c r="AI476" s="40">
        <f t="shared" si="163"/>
        <v>-0.009997138518401843</v>
      </c>
      <c r="AJ476" s="39"/>
    </row>
    <row r="477" spans="1:35" ht="12.75" outlineLevel="1">
      <c r="A477" s="1" t="s">
        <v>1058</v>
      </c>
      <c r="B477" s="16" t="s">
        <v>1059</v>
      </c>
      <c r="C477" s="1" t="s">
        <v>1363</v>
      </c>
      <c r="E477" s="5">
        <v>12812.62</v>
      </c>
      <c r="G477" s="5">
        <v>-51302.45</v>
      </c>
      <c r="I477" s="9">
        <f>(+E477-G477)</f>
        <v>64115.07</v>
      </c>
      <c r="K477" s="21">
        <f>IF(G477&lt;0,IF(I477=0,0,IF(OR(G477=0,E477=0),"N.M.",IF(ABS(I477/G477)&gt;=10,"N.M.",I477/(-G477)))),IF(I477=0,0,IF(OR(G477=0,E477=0),"N.M.",IF(ABS(I477/G477)&gt;=10,"N.M.",I477/G477))))</f>
        <v>1.249746746987717</v>
      </c>
      <c r="M477" s="9">
        <v>-3366.32</v>
      </c>
      <c r="O477" s="9">
        <v>99333.05</v>
      </c>
      <c r="Q477" s="9">
        <f>(+M477-O477)</f>
        <v>-102699.37000000001</v>
      </c>
      <c r="S477" s="21">
        <f>IF(O477&lt;0,IF(Q477=0,0,IF(OR(O477=0,M477=0),"N.M.",IF(ABS(Q477/O477)&gt;=10,"N.M.",Q477/(-O477)))),IF(Q477=0,0,IF(OR(O477=0,M477=0),"N.M.",IF(ABS(Q477/O477)&gt;=10,"N.M.",Q477/O477))))</f>
        <v>-1.033889224180673</v>
      </c>
      <c r="U477" s="9">
        <v>-229487.45</v>
      </c>
      <c r="W477" s="9">
        <v>-71117.09</v>
      </c>
      <c r="Y477" s="9">
        <f>(+U477-W477)</f>
        <v>-158370.36000000002</v>
      </c>
      <c r="AA477" s="21">
        <f>IF(W477&lt;0,IF(Y477=0,0,IF(OR(W477=0,U477=0),"N.M.",IF(ABS(Y477/W477)&gt;=10,"N.M.",Y477/(-W477)))),IF(Y477=0,0,IF(OR(W477=0,U477=0),"N.M.",IF(ABS(Y477/W477)&gt;=10,"N.M.",Y477/W477))))</f>
        <v>-2.2268959542635955</v>
      </c>
      <c r="AC477" s="9">
        <v>-813962.65</v>
      </c>
      <c r="AE477" s="9">
        <v>-171632.35</v>
      </c>
      <c r="AG477" s="9">
        <f>(+AC477-AE477)</f>
        <v>-642330.3</v>
      </c>
      <c r="AI477" s="21">
        <f>IF(AE477&lt;0,IF(AG477=0,0,IF(OR(AE477=0,AC477=0),"N.M.",IF(ABS(AG477/AE477)&gt;=10,"N.M.",AG477/(-AE477)))),IF(AG477=0,0,IF(OR(AE477=0,AC477=0),"N.M.",IF(ABS(AG477/AE477)&gt;=10,"N.M.",AG477/AE477))))</f>
        <v>-3.7424780351722737</v>
      </c>
    </row>
    <row r="478" spans="1:36" s="16" customFormat="1" ht="12.75">
      <c r="A478" s="16" t="s">
        <v>62</v>
      </c>
      <c r="C478" s="16" t="s">
        <v>1364</v>
      </c>
      <c r="D478" s="9"/>
      <c r="E478" s="9">
        <v>12812.62</v>
      </c>
      <c r="F478" s="9"/>
      <c r="G478" s="9">
        <v>-51302.45</v>
      </c>
      <c r="H478" s="9"/>
      <c r="I478" s="9">
        <f t="shared" si="152"/>
        <v>64115.07</v>
      </c>
      <c r="J478" s="37" t="str">
        <f t="shared" si="153"/>
        <v>  </v>
      </c>
      <c r="K478" s="38">
        <f t="shared" si="154"/>
        <v>1.249746746987717</v>
      </c>
      <c r="L478" s="39"/>
      <c r="M478" s="9">
        <v>-3366.32</v>
      </c>
      <c r="N478" s="9"/>
      <c r="O478" s="9">
        <v>99333.05</v>
      </c>
      <c r="P478" s="9"/>
      <c r="Q478" s="9">
        <f t="shared" si="155"/>
        <v>-102699.37000000001</v>
      </c>
      <c r="R478" s="37" t="str">
        <f t="shared" si="156"/>
        <v>  </v>
      </c>
      <c r="S478" s="38">
        <f t="shared" si="157"/>
        <v>-1.033889224180673</v>
      </c>
      <c r="T478" s="39"/>
      <c r="U478" s="9">
        <v>-229487.45</v>
      </c>
      <c r="V478" s="9"/>
      <c r="W478" s="9">
        <v>-71117.09</v>
      </c>
      <c r="X478" s="9"/>
      <c r="Y478" s="9">
        <f t="shared" si="158"/>
        <v>-158370.36000000002</v>
      </c>
      <c r="Z478" s="37" t="str">
        <f t="shared" si="159"/>
        <v>  </v>
      </c>
      <c r="AA478" s="38">
        <f t="shared" si="160"/>
        <v>-2.2268959542635955</v>
      </c>
      <c r="AB478" s="39"/>
      <c r="AC478" s="9">
        <v>-813962.65</v>
      </c>
      <c r="AD478" s="9"/>
      <c r="AE478" s="9">
        <v>-171632.35</v>
      </c>
      <c r="AF478" s="9"/>
      <c r="AG478" s="9">
        <f t="shared" si="161"/>
        <v>-642330.3</v>
      </c>
      <c r="AH478" s="37" t="str">
        <f t="shared" si="162"/>
        <v>  </v>
      </c>
      <c r="AI478" s="38">
        <f t="shared" si="163"/>
        <v>-3.7424780351722737</v>
      </c>
      <c r="AJ478" s="39"/>
    </row>
    <row r="479" spans="1:44" s="16" customFormat="1" ht="12.75">
      <c r="A479" s="77" t="s">
        <v>63</v>
      </c>
      <c r="C479" s="17" t="s">
        <v>64</v>
      </c>
      <c r="D479" s="18"/>
      <c r="E479" s="18">
        <v>2439452.77</v>
      </c>
      <c r="F479" s="18"/>
      <c r="G479" s="18">
        <v>2377933.0109999995</v>
      </c>
      <c r="H479" s="18"/>
      <c r="I479" s="18">
        <f t="shared" si="152"/>
        <v>61519.759000000544</v>
      </c>
      <c r="J479" s="37" t="str">
        <f t="shared" si="153"/>
        <v>  </v>
      </c>
      <c r="K479" s="40">
        <f t="shared" si="154"/>
        <v>0.025871106845911294</v>
      </c>
      <c r="L479" s="39"/>
      <c r="M479" s="18">
        <v>7201584.85</v>
      </c>
      <c r="N479" s="18"/>
      <c r="O479" s="18">
        <v>7439346.4350000005</v>
      </c>
      <c r="P479" s="18"/>
      <c r="Q479" s="18">
        <f t="shared" si="155"/>
        <v>-237761.5850000009</v>
      </c>
      <c r="R479" s="37" t="str">
        <f t="shared" si="156"/>
        <v>  </v>
      </c>
      <c r="S479" s="40">
        <f t="shared" si="157"/>
        <v>-0.03196000980427535</v>
      </c>
      <c r="T479" s="39"/>
      <c r="U479" s="18">
        <v>14212245.920000002</v>
      </c>
      <c r="V479" s="18"/>
      <c r="W479" s="18">
        <v>14735556.205</v>
      </c>
      <c r="X479" s="18"/>
      <c r="Y479" s="18">
        <f t="shared" si="158"/>
        <v>-523310.2849999983</v>
      </c>
      <c r="Z479" s="37" t="str">
        <f t="shared" si="159"/>
        <v>  </v>
      </c>
      <c r="AA479" s="40">
        <f t="shared" si="160"/>
        <v>-0.03551343958244556</v>
      </c>
      <c r="AB479" s="39"/>
      <c r="AC479" s="18">
        <v>28430909.950000007</v>
      </c>
      <c r="AD479" s="18"/>
      <c r="AE479" s="18">
        <v>29368557.621</v>
      </c>
      <c r="AF479" s="18"/>
      <c r="AG479" s="18">
        <f t="shared" si="161"/>
        <v>-937647.6709999926</v>
      </c>
      <c r="AH479" s="37" t="str">
        <f t="shared" si="162"/>
        <v>  </v>
      </c>
      <c r="AI479" s="40">
        <f t="shared" si="163"/>
        <v>-0.031926922768911445</v>
      </c>
      <c r="AJ479" s="39"/>
      <c r="AL479" s="1"/>
      <c r="AM479" s="1"/>
      <c r="AN479" s="1"/>
      <c r="AO479" s="1"/>
      <c r="AP479" s="1"/>
      <c r="AQ479" s="1"/>
      <c r="AR479" s="1"/>
    </row>
    <row r="480" spans="4:44" s="16" customFormat="1" ht="12.75">
      <c r="D480" s="9"/>
      <c r="E480" s="43" t="str">
        <f>IF(ABS(E462+E464+E466+E468+E471+E472+E475+E476+E478-E476-E479)&gt;$AO$497,$AO$500," ")</f>
        <v> </v>
      </c>
      <c r="F480" s="28"/>
      <c r="G480" s="43" t="str">
        <f>IF(ABS(G462+G464+G466+G468+G471+G472+G475+G476+G478-G476-G479)&gt;$AO$497,$AO$500," ")</f>
        <v> </v>
      </c>
      <c r="H480" s="42"/>
      <c r="I480" s="43" t="str">
        <f>IF(ABS(I462+I464+I466+I468+I471+I472+I475+I476+I478-I476-I479)&gt;$AO$497,$AO$500," ")</f>
        <v> </v>
      </c>
      <c r="J480" s="9"/>
      <c r="K480" s="21"/>
      <c r="L480" s="11"/>
      <c r="M480" s="43" t="str">
        <f>IF(ABS(M462+M464+M466+M468+M471+M472+M475+M476+M478-M476-M479)&gt;$AO$497,$AO$500," ")</f>
        <v> </v>
      </c>
      <c r="N480" s="42"/>
      <c r="O480" s="43" t="str">
        <f>IF(ABS(O462+O464+O466+O468+O471+O472+O475+O476+O478-O476-O479)&gt;$AO$497,$AO$500," ")</f>
        <v> </v>
      </c>
      <c r="P480" s="28"/>
      <c r="Q480" s="43" t="str">
        <f>IF(ABS(Q462+Q464+Q466+Q468+Q471+Q472+Q475+Q476+Q478-Q476-Q479)&gt;$AO$497,$AO$500," ")</f>
        <v> </v>
      </c>
      <c r="R480" s="9"/>
      <c r="S480" s="21"/>
      <c r="T480" s="9"/>
      <c r="U480" s="43" t="str">
        <f>IF(ABS(U462+U464+U466+U468+U471+U472+U475+U476+U478-U476-U479)&gt;$AO$497,$AO$500," ")</f>
        <v> </v>
      </c>
      <c r="V480" s="28"/>
      <c r="W480" s="43" t="str">
        <f>IF(ABS(W462+W464+W466+W468+W471+W472+W475+W476+W478-W476-W479)&gt;$AO$497,$AO$500," ")</f>
        <v> </v>
      </c>
      <c r="X480" s="28"/>
      <c r="Y480" s="43" t="str">
        <f>IF(ABS(Y462+Y464+Y466+Y468+Y471+Y472+Y475+Y476+Y478-Y476-Y479)&gt;$AO$497,$AO$500," ")</f>
        <v> </v>
      </c>
      <c r="Z480" s="9"/>
      <c r="AA480" s="21"/>
      <c r="AB480" s="9"/>
      <c r="AC480" s="43" t="str">
        <f>IF(ABS(AC462+AC464+AC466+AC468+AC471+AC472+AC475+AC476+AC478-AC476-AC479)&gt;$AO$497,$AO$500," ")</f>
        <v> </v>
      </c>
      <c r="AD480" s="28"/>
      <c r="AE480" s="43" t="str">
        <f>IF(ABS(AE462+AE464+AE466+AE468+AE471+AE472+AE475+AE476+AE478-AE476-AE479)&gt;$AO$497,$AO$500," ")</f>
        <v> </v>
      </c>
      <c r="AF480" s="42"/>
      <c r="AG480" s="43" t="str">
        <f>IF(ABS(AG462+AG464+AG466+AG468+AG471+AG472+AG475+AG476+AG478-AG476-AG479)&gt;$AO$497,$AO$500," ")</f>
        <v> </v>
      </c>
      <c r="AH480" s="9"/>
      <c r="AI480" s="21"/>
      <c r="AL480" s="1"/>
      <c r="AM480" s="1"/>
      <c r="AN480" s="1"/>
      <c r="AO480" s="1"/>
      <c r="AP480" s="1"/>
      <c r="AQ480" s="1"/>
      <c r="AR480" s="1"/>
    </row>
    <row r="481" spans="1:35" ht="12.75" outlineLevel="1">
      <c r="A481" s="1" t="s">
        <v>1060</v>
      </c>
      <c r="B481" s="16" t="s">
        <v>1061</v>
      </c>
      <c r="C481" s="1" t="s">
        <v>1365</v>
      </c>
      <c r="E481" s="5">
        <v>0</v>
      </c>
      <c r="G481" s="5">
        <v>0</v>
      </c>
      <c r="I481" s="9">
        <f>(+E481-G481)</f>
        <v>0</v>
      </c>
      <c r="K481" s="21">
        <f>IF(G481&lt;0,IF(I481=0,0,IF(OR(G481=0,E481=0),"N.M.",IF(ABS(I481/G481)&gt;=10,"N.M.",I481/(-G481)))),IF(I481=0,0,IF(OR(G481=0,E481=0),"N.M.",IF(ABS(I481/G481)&gt;=10,"N.M.",I481/G481))))</f>
        <v>0</v>
      </c>
      <c r="M481" s="9">
        <v>0</v>
      </c>
      <c r="O481" s="9">
        <v>0</v>
      </c>
      <c r="Q481" s="9">
        <f>(+M481-O481)</f>
        <v>0</v>
      </c>
      <c r="S481" s="21">
        <f>IF(O481&lt;0,IF(Q481=0,0,IF(OR(O481=0,M481=0),"N.M.",IF(ABS(Q481/O481)&gt;=10,"N.M.",Q481/(-O481)))),IF(Q481=0,0,IF(OR(O481=0,M481=0),"N.M.",IF(ABS(Q481/O481)&gt;=10,"N.M.",Q481/O481))))</f>
        <v>0</v>
      </c>
      <c r="U481" s="9">
        <v>0</v>
      </c>
      <c r="W481" s="9">
        <v>-17744.96</v>
      </c>
      <c r="Y481" s="9">
        <f>(+U481-W481)</f>
        <v>17744.96</v>
      </c>
      <c r="AA481" s="21" t="str">
        <f>IF(W481&lt;0,IF(Y481=0,0,IF(OR(W481=0,U481=0),"N.M.",IF(ABS(Y481/W481)&gt;=10,"N.M.",Y481/(-W481)))),IF(Y481=0,0,IF(OR(W481=0,U481=0),"N.M.",IF(ABS(Y481/W481)&gt;=10,"N.M.",Y481/W481))))</f>
        <v>N.M.</v>
      </c>
      <c r="AC481" s="9">
        <v>0</v>
      </c>
      <c r="AE481" s="9">
        <v>-17744.96</v>
      </c>
      <c r="AG481" s="9">
        <f>(+AC481-AE481)</f>
        <v>17744.96</v>
      </c>
      <c r="AI481" s="21" t="str">
        <f>IF(AE481&lt;0,IF(AG481=0,0,IF(OR(AE481=0,AC481=0),"N.M.",IF(ABS(AG481/AE481)&gt;=10,"N.M.",AG481/(-AE481)))),IF(AG481=0,0,IF(OR(AE481=0,AC481=0),"N.M.",IF(ABS(AG481/AE481)&gt;=10,"N.M.",AG481/AE481))))</f>
        <v>N.M.</v>
      </c>
    </row>
    <row r="482" spans="1:35" ht="12.75" outlineLevel="1">
      <c r="A482" s="1" t="s">
        <v>1062</v>
      </c>
      <c r="B482" s="16" t="s">
        <v>1063</v>
      </c>
      <c r="C482" s="1" t="s">
        <v>1366</v>
      </c>
      <c r="E482" s="5">
        <v>0</v>
      </c>
      <c r="G482" s="5">
        <v>0</v>
      </c>
      <c r="I482" s="9">
        <f>(+E482-G482)</f>
        <v>0</v>
      </c>
      <c r="K482" s="21">
        <f>IF(G482&lt;0,IF(I482=0,0,IF(OR(G482=0,E482=0),"N.M.",IF(ABS(I482/G482)&gt;=10,"N.M.",I482/(-G482)))),IF(I482=0,0,IF(OR(G482=0,E482=0),"N.M.",IF(ABS(I482/G482)&gt;=10,"N.M.",I482/G482))))</f>
        <v>0</v>
      </c>
      <c r="M482" s="9">
        <v>0</v>
      </c>
      <c r="O482" s="9">
        <v>0</v>
      </c>
      <c r="Q482" s="9">
        <f>(+M482-O482)</f>
        <v>0</v>
      </c>
      <c r="S482" s="21">
        <f>IF(O482&lt;0,IF(Q482=0,0,IF(OR(O482=0,M482=0),"N.M.",IF(ABS(Q482/O482)&gt;=10,"N.M.",Q482/(-O482)))),IF(Q482=0,0,IF(OR(O482=0,M482=0),"N.M.",IF(ABS(Q482/O482)&gt;=10,"N.M.",Q482/O482))))</f>
        <v>0</v>
      </c>
      <c r="U482" s="9">
        <v>0</v>
      </c>
      <c r="W482" s="9">
        <v>50699.88</v>
      </c>
      <c r="Y482" s="9">
        <f>(+U482-W482)</f>
        <v>-50699.88</v>
      </c>
      <c r="AA482" s="21" t="str">
        <f>IF(W482&lt;0,IF(Y482=0,0,IF(OR(W482=0,U482=0),"N.M.",IF(ABS(Y482/W482)&gt;=10,"N.M.",Y482/(-W482)))),IF(Y482=0,0,IF(OR(W482=0,U482=0),"N.M.",IF(ABS(Y482/W482)&gt;=10,"N.M.",Y482/W482))))</f>
        <v>N.M.</v>
      </c>
      <c r="AC482" s="9">
        <v>0</v>
      </c>
      <c r="AE482" s="9">
        <v>50699.88</v>
      </c>
      <c r="AG482" s="9">
        <f>(+AC482-AE482)</f>
        <v>-50699.88</v>
      </c>
      <c r="AI482" s="21" t="str">
        <f>IF(AE482&lt;0,IF(AG482=0,0,IF(OR(AE482=0,AC482=0),"N.M.",IF(ABS(AG482/AE482)&gt;=10,"N.M.",AG482/(-AE482)))),IF(AG482=0,0,IF(OR(AE482=0,AC482=0),"N.M.",IF(ABS(AG482/AE482)&gt;=10,"N.M.",AG482/AE482))))</f>
        <v>N.M.</v>
      </c>
    </row>
    <row r="483" spans="1:44" s="16" customFormat="1" ht="12.75">
      <c r="A483" s="77" t="s">
        <v>84</v>
      </c>
      <c r="C483" s="17" t="s">
        <v>83</v>
      </c>
      <c r="D483" s="9"/>
      <c r="E483" s="18">
        <v>0</v>
      </c>
      <c r="F483" s="18"/>
      <c r="G483" s="18">
        <v>0</v>
      </c>
      <c r="H483" s="18"/>
      <c r="I483" s="18">
        <f>(+E483-G483)</f>
        <v>0</v>
      </c>
      <c r="J483" s="37" t="str">
        <f>IF((+E483-G483)=(I483),"  ",$AO$501)</f>
        <v>  </v>
      </c>
      <c r="K483" s="40">
        <f>IF(G483&lt;0,IF(I483=0,0,IF(OR(G483=0,E483=0),"N.M.",IF(ABS(I483/G483)&gt;=10,"N.M.",I483/(-G483)))),IF(I483=0,0,IF(OR(G483=0,E483=0),"N.M.",IF(ABS(I483/G483)&gt;=10,"N.M.",I483/G483))))</f>
        <v>0</v>
      </c>
      <c r="L483" s="39"/>
      <c r="M483" s="18">
        <v>0</v>
      </c>
      <c r="N483" s="18"/>
      <c r="O483" s="18">
        <v>0</v>
      </c>
      <c r="P483" s="18"/>
      <c r="Q483" s="18">
        <f>(+M483-O483)</f>
        <v>0</v>
      </c>
      <c r="R483" s="37" t="str">
        <f>IF((+M483-O483)=(Q483),"  ",$AO$501)</f>
        <v>  </v>
      </c>
      <c r="S483" s="40">
        <f>IF(O483&lt;0,IF(Q483=0,0,IF(OR(O483=0,M483=0),"N.M.",IF(ABS(Q483/O483)&gt;=10,"N.M.",Q483/(-O483)))),IF(Q483=0,0,IF(OR(O483=0,M483=0),"N.M.",IF(ABS(Q483/O483)&gt;=10,"N.M.",Q483/O483))))</f>
        <v>0</v>
      </c>
      <c r="T483" s="39"/>
      <c r="U483" s="18">
        <v>0</v>
      </c>
      <c r="V483" s="18"/>
      <c r="W483" s="18">
        <v>32954.92</v>
      </c>
      <c r="X483" s="18"/>
      <c r="Y483" s="18">
        <f>(+U483-W483)</f>
        <v>-32954.92</v>
      </c>
      <c r="Z483" s="37" t="str">
        <f>IF((+U483-W483)=(Y483),"  ",$AO$501)</f>
        <v>  </v>
      </c>
      <c r="AA483" s="40" t="str">
        <f>IF(W483&lt;0,IF(Y483=0,0,IF(OR(W483=0,U483=0),"N.M.",IF(ABS(Y483/W483)&gt;=10,"N.M.",Y483/(-W483)))),IF(Y483=0,0,IF(OR(W483=0,U483=0),"N.M.",IF(ABS(Y483/W483)&gt;=10,"N.M.",Y483/W483))))</f>
        <v>N.M.</v>
      </c>
      <c r="AB483" s="39"/>
      <c r="AC483" s="18">
        <v>0</v>
      </c>
      <c r="AD483" s="18"/>
      <c r="AE483" s="18">
        <v>32954.92</v>
      </c>
      <c r="AF483" s="18"/>
      <c r="AG483" s="18">
        <f>(+AC483-AE483)</f>
        <v>-32954.92</v>
      </c>
      <c r="AH483" s="37" t="str">
        <f>IF((+AC483-AE483)=(AG483),"  ",$AO$501)</f>
        <v>  </v>
      </c>
      <c r="AI483" s="40" t="str">
        <f>IF(AE483&lt;0,IF(AG483=0,0,IF(OR(AE483=0,AC483=0),"N.M.",IF(ABS(AG483/AE483)&gt;=10,"N.M.",AG483/(-AE483)))),IF(AG483=0,0,IF(OR(AE483=0,AC483=0),"N.M.",IF(ABS(AG483/AE483)&gt;=10,"N.M.",AG483/AE483))))</f>
        <v>N.M.</v>
      </c>
      <c r="AL483" s="1"/>
      <c r="AM483" s="1"/>
      <c r="AN483" s="1"/>
      <c r="AO483" s="1"/>
      <c r="AP483" s="1"/>
      <c r="AQ483" s="1"/>
      <c r="AR483" s="1"/>
    </row>
    <row r="484" spans="4:44" s="16" customFormat="1" ht="12.75">
      <c r="D484" s="9"/>
      <c r="E484" s="43"/>
      <c r="F484" s="28"/>
      <c r="G484" s="43"/>
      <c r="H484" s="42"/>
      <c r="I484" s="43"/>
      <c r="J484" s="9"/>
      <c r="K484" s="21"/>
      <c r="L484" s="11"/>
      <c r="M484" s="43"/>
      <c r="N484" s="42"/>
      <c r="O484" s="43"/>
      <c r="P484" s="28"/>
      <c r="Q484" s="43"/>
      <c r="R484" s="9"/>
      <c r="S484" s="21"/>
      <c r="T484" s="9"/>
      <c r="U484" s="43"/>
      <c r="V484" s="28"/>
      <c r="W484" s="43"/>
      <c r="X484" s="28"/>
      <c r="Y484" s="43"/>
      <c r="Z484" s="9"/>
      <c r="AA484" s="21"/>
      <c r="AB484" s="9"/>
      <c r="AC484" s="43"/>
      <c r="AD484" s="28"/>
      <c r="AE484" s="43"/>
      <c r="AF484" s="42"/>
      <c r="AG484" s="43"/>
      <c r="AH484" s="9"/>
      <c r="AI484" s="21"/>
      <c r="AL484" s="1"/>
      <c r="AM484" s="1"/>
      <c r="AN484" s="1"/>
      <c r="AO484" s="1"/>
      <c r="AP484" s="1"/>
      <c r="AQ484" s="1"/>
      <c r="AR484" s="1"/>
    </row>
    <row r="485" spans="1:37" ht="12.75">
      <c r="A485" s="77" t="s">
        <v>65</v>
      </c>
      <c r="B485" s="16"/>
      <c r="C485" s="17" t="s">
        <v>66</v>
      </c>
      <c r="D485" s="18"/>
      <c r="E485" s="18">
        <v>-877532.827999991</v>
      </c>
      <c r="F485" s="18"/>
      <c r="G485" s="18">
        <v>1661815.1270000043</v>
      </c>
      <c r="H485" s="18"/>
      <c r="I485" s="18">
        <f>+E485-G485</f>
        <v>-2539347.9549999954</v>
      </c>
      <c r="J485" s="37" t="str">
        <f>IF((+E485-G485)=(I485),"  ",$AO$501)</f>
        <v>  </v>
      </c>
      <c r="K485" s="40">
        <f>IF(G485&lt;0,IF(I485=0,0,IF(OR(G485=0,E485=0),"N.M.",IF(ABS(I485/G485)&gt;=10,"N.M.",I485/(-G485)))),IF(I485=0,0,IF(OR(G485=0,E485=0),"N.M.",IF(ABS(I485/G485)&gt;=10,"N.M.",I485/G485))))</f>
        <v>-1.528056829994176</v>
      </c>
      <c r="L485" s="39"/>
      <c r="M485" s="18">
        <v>1230248.2630000177</v>
      </c>
      <c r="N485" s="18"/>
      <c r="O485" s="18">
        <v>5051670.376000026</v>
      </c>
      <c r="P485" s="18"/>
      <c r="Q485" s="18">
        <f>+M485-O485</f>
        <v>-3821422.1130000083</v>
      </c>
      <c r="R485" s="37" t="str">
        <f>IF((+M485-O485)=(Q485),"  ",$AO$501)</f>
        <v>  </v>
      </c>
      <c r="S485" s="40">
        <f>IF(O485&lt;0,IF(Q485=0,0,IF(OR(O485=0,M485=0),"N.M.",IF(ABS(Q485/O485)&gt;=10,"N.M.",Q485/(-O485)))),IF(Q485=0,0,IF(OR(O485=0,M485=0),"N.M.",IF(ABS(Q485/O485)&gt;=10,"N.M.",Q485/O485))))</f>
        <v>-0.7564670353701614</v>
      </c>
      <c r="T485" s="39"/>
      <c r="U485" s="18">
        <v>16440859.84399992</v>
      </c>
      <c r="V485" s="18"/>
      <c r="W485" s="18">
        <v>14880711.499000033</v>
      </c>
      <c r="X485" s="18"/>
      <c r="Y485" s="18">
        <f>+U485-W485</f>
        <v>1560148.344999887</v>
      </c>
      <c r="Z485" s="37" t="str">
        <f>IF((+U485-W485)=(Y485),"  ",$AO$501)</f>
        <v>  </v>
      </c>
      <c r="AA485" s="40">
        <f>IF(W485&lt;0,IF(Y485=0,0,IF(OR(W485=0,U485=0),"N.M.",IF(ABS(Y485/W485)&gt;=10,"N.M.",Y485/(-W485)))),IF(Y485=0,0,IF(OR(W485=0,U485=0),"N.M.",IF(ABS(Y485/W485)&gt;=10,"N.M.",Y485/W485))))</f>
        <v>0.10484366591642659</v>
      </c>
      <c r="AB485" s="39"/>
      <c r="AC485" s="18">
        <v>36595177.68399999</v>
      </c>
      <c r="AD485" s="18"/>
      <c r="AE485" s="18">
        <v>23359543.871000066</v>
      </c>
      <c r="AF485" s="18"/>
      <c r="AG485" s="18">
        <f>+AC485-AE485</f>
        <v>13235633.812999927</v>
      </c>
      <c r="AH485" s="37" t="str">
        <f>IF((+AC485-AE485)=(AG485),"  ",$AO$501)</f>
        <v>  </v>
      </c>
      <c r="AI485" s="40">
        <f>IF(AE485&lt;0,IF(AG485=0,0,IF(OR(AE485=0,AC485=0),"N.M.",IF(ABS(AG485/AE485)&gt;=10,"N.M.",AG485/(-AE485)))),IF(AG485=0,0,IF(OR(AE485=0,AC485=0),"N.M.",IF(ABS(AG485/AE485)&gt;=10,"N.M.",AG485/AE485))))</f>
        <v>0.5666049767962906</v>
      </c>
      <c r="AJ485" s="39"/>
      <c r="AK485" s="39"/>
    </row>
    <row r="486" spans="1:36" ht="12.75">
      <c r="A486" s="1" t="s">
        <v>67</v>
      </c>
      <c r="C486" s="1" t="s">
        <v>1367</v>
      </c>
      <c r="E486" s="5">
        <v>0</v>
      </c>
      <c r="G486" s="5">
        <v>0</v>
      </c>
      <c r="I486" s="9">
        <f>+E486-G486</f>
        <v>0</v>
      </c>
      <c r="J486" s="44" t="str">
        <f>IF((+E486-G486)=(I486),"  ",$AO$501)</f>
        <v>  </v>
      </c>
      <c r="K486" s="38">
        <f>IF(G486&lt;0,IF(I486=0,0,IF(OR(G486=0,E486=0),"N.M.",IF(ABS(I486/G486)&gt;=10,"N.M.",I486/(-G486)))),IF(I486=0,0,IF(OR(G486=0,E486=0),"N.M.",IF(ABS(I486/G486)&gt;=10,"N.M.",I486/G486))))</f>
        <v>0</v>
      </c>
      <c r="L486" s="45"/>
      <c r="M486" s="5">
        <v>0</v>
      </c>
      <c r="N486" s="9"/>
      <c r="O486" s="5">
        <v>0</v>
      </c>
      <c r="P486" s="9"/>
      <c r="Q486" s="9">
        <f>+M486-O486</f>
        <v>0</v>
      </c>
      <c r="R486" s="44" t="str">
        <f>IF((+M486-O486)=(Q486),"  ",$AO$501)</f>
        <v>  </v>
      </c>
      <c r="S486" s="38">
        <f>IF(O486&lt;0,IF(Q486=0,0,IF(OR(O486=0,M486=0),"N.M.",IF(ABS(Q486/O486)&gt;=10,"N.M.",Q486/(-O486)))),IF(Q486=0,0,IF(OR(O486=0,M486=0),"N.M.",IF(ABS(Q486/O486)&gt;=10,"N.M.",Q486/O486))))</f>
        <v>0</v>
      </c>
      <c r="T486" s="45"/>
      <c r="U486" s="9">
        <v>0</v>
      </c>
      <c r="W486" s="9">
        <v>0</v>
      </c>
      <c r="Y486" s="9">
        <f>+U486-W486</f>
        <v>0</v>
      </c>
      <c r="Z486" s="44" t="str">
        <f>IF((+U486-W486)=(Y486),"  ",$AO$501)</f>
        <v>  </v>
      </c>
      <c r="AA486" s="38">
        <f>IF(W486&lt;0,IF(Y486=0,0,IF(OR(W486=0,U486=0),"N.M.",IF(ABS(Y486/W486)&gt;=10,"N.M.",Y486/(-W486)))),IF(Y486=0,0,IF(OR(W486=0,U486=0),"N.M.",IF(ABS(Y486/W486)&gt;=10,"N.M.",Y486/W486))))</f>
        <v>0</v>
      </c>
      <c r="AB486" s="45"/>
      <c r="AC486" s="9">
        <v>0</v>
      </c>
      <c r="AE486" s="9">
        <v>0</v>
      </c>
      <c r="AG486" s="9">
        <f>+AC486-AE486</f>
        <v>0</v>
      </c>
      <c r="AH486" s="44" t="str">
        <f>IF((+AC486-AE486)=(AG486),"  ",$AO$501)</f>
        <v>  </v>
      </c>
      <c r="AI486" s="38">
        <f>IF(AE486&lt;0,IF(AG486=0,0,IF(OR(AE486=0,AC486=0),"N.M.",IF(ABS(AG486/AE486)&gt;=10,"N.M.",AG486/(-AE486)))),IF(AG486=0,0,IF(OR(AE486=0,AC486=0),"N.M.",IF(ABS(AG486/AE486)&gt;=10,"N.M.",AG486/AE486))))</f>
        <v>0</v>
      </c>
      <c r="AJ486" s="45"/>
    </row>
    <row r="487" spans="3:36" ht="12.75">
      <c r="C487" s="2" t="s">
        <v>68</v>
      </c>
      <c r="D487" s="8"/>
      <c r="E487" s="8">
        <f>+E485-E486</f>
        <v>-877532.827999991</v>
      </c>
      <c r="F487" s="8"/>
      <c r="G487" s="8">
        <f>+G485-G486</f>
        <v>1661815.1270000043</v>
      </c>
      <c r="H487" s="18"/>
      <c r="I487" s="18">
        <f>+E487-G487</f>
        <v>-2539347.9549999954</v>
      </c>
      <c r="J487" s="37" t="str">
        <f>IF((+E487-G487)=(I487),"  ",$AO$501)</f>
        <v>  </v>
      </c>
      <c r="K487" s="40">
        <f>IF(G487&lt;0,IF(I487=0,0,IF(OR(G487=0,E487=0),"N.M.",IF(ABS(I487/G487)&gt;=10,"N.M.",I487/(-G487)))),IF(I487=0,0,IF(OR(G487=0,E487=0),"N.M.",IF(ABS(I487/G487)&gt;=10,"N.M.",I487/G487))))</f>
        <v>-1.528056829994176</v>
      </c>
      <c r="L487" s="39"/>
      <c r="M487" s="8">
        <f>+M485-M486</f>
        <v>1230248.2630000177</v>
      </c>
      <c r="N487" s="18"/>
      <c r="O487" s="8">
        <f>+O485-O486</f>
        <v>5051670.376000026</v>
      </c>
      <c r="P487" s="18"/>
      <c r="Q487" s="18">
        <f>+M487-O487</f>
        <v>-3821422.1130000083</v>
      </c>
      <c r="R487" s="37" t="str">
        <f>IF((+M487-O487)=(Q487),"  ",$AO$501)</f>
        <v>  </v>
      </c>
      <c r="S487" s="40">
        <f>IF(O487&lt;0,IF(Q487=0,0,IF(OR(O487=0,M487=0),"N.M.",IF(ABS(Q487/O487)&gt;=10,"N.M.",Q487/(-O487)))),IF(Q487=0,0,IF(OR(O487=0,M487=0),"N.M.",IF(ABS(Q487/O487)&gt;=10,"N.M.",Q487/O487))))</f>
        <v>-0.7564670353701614</v>
      </c>
      <c r="T487" s="39"/>
      <c r="U487" s="8">
        <f>+U485-U486</f>
        <v>16440859.84399992</v>
      </c>
      <c r="V487" s="18"/>
      <c r="W487" s="8">
        <f>+W485-W486</f>
        <v>14880711.499000033</v>
      </c>
      <c r="X487" s="18"/>
      <c r="Y487" s="18">
        <f>+U487-W487</f>
        <v>1560148.344999887</v>
      </c>
      <c r="Z487" s="37" t="str">
        <f>IF((+U487-W487)=(Y487),"  ",$AO$501)</f>
        <v>  </v>
      </c>
      <c r="AA487" s="40">
        <f>IF(W487&lt;0,IF(Y487=0,0,IF(OR(W487=0,U487=0),"N.M.",IF(ABS(Y487/W487)&gt;=10,"N.M.",Y487/(-W487)))),IF(Y487=0,0,IF(OR(W487=0,U487=0),"N.M.",IF(ABS(Y487/W487)&gt;=10,"N.M.",Y487/W487))))</f>
        <v>0.10484366591642659</v>
      </c>
      <c r="AB487" s="39"/>
      <c r="AC487" s="8">
        <f>+AC485-AC486</f>
        <v>36595177.68399999</v>
      </c>
      <c r="AD487" s="18"/>
      <c r="AE487" s="8">
        <f>+AE485-AE486</f>
        <v>23359543.871000066</v>
      </c>
      <c r="AF487" s="18"/>
      <c r="AG487" s="18">
        <f>+AC487-AE487</f>
        <v>13235633.812999927</v>
      </c>
      <c r="AH487" s="37" t="str">
        <f>IF((+AC487-AE487)=(AG487),"  ",$AO$501)</f>
        <v>  </v>
      </c>
      <c r="AI487" s="40">
        <f>IF(AE487&lt;0,IF(AG487=0,0,IF(OR(AE487=0,AC487=0),"N.M.",IF(ABS(AG487/AE487)&gt;=10,"N.M.",AG487/(-AE487)))),IF(AG487=0,0,IF(OR(AE487=0,AC487=0),"N.M.",IF(ABS(AG487/AE487)&gt;=10,"N.M.",AG487/AE487))))</f>
        <v>0.5666049767962906</v>
      </c>
      <c r="AJ487" s="39"/>
    </row>
    <row r="488" spans="5:37" ht="12.75">
      <c r="E488" s="41" t="str">
        <f>IF(ABS(E456-E479+E483-E485)&gt;$AO$497,$AO$500," ")</f>
        <v> </v>
      </c>
      <c r="F488" s="27"/>
      <c r="G488" s="41" t="str">
        <f>IF(ABS(G456-G479+G483-G485)&gt;$AO$497,$AO$500," ")</f>
        <v> </v>
      </c>
      <c r="H488" s="42"/>
      <c r="I488" s="41" t="str">
        <f>IF(ABS(I456-I479+I483-I485)&gt;$AO$497,$AO$500," ")</f>
        <v> </v>
      </c>
      <c r="M488" s="41" t="str">
        <f>IF(ABS(M456-M479+M483-M485)&gt;$AO$497,$AO$500," ")</f>
        <v> </v>
      </c>
      <c r="N488" s="46"/>
      <c r="O488" s="41" t="str">
        <f>IF(ABS(O456-O479+O483-O485)&gt;$AO$497,$AO$500," ")</f>
        <v> </v>
      </c>
      <c r="P488" s="29"/>
      <c r="Q488" s="41" t="str">
        <f>IF(ABS(Q456-Q479+Q483-Q485)&gt;$AO$497,$AO$500," ")</f>
        <v> </v>
      </c>
      <c r="U488" s="41" t="str">
        <f>IF(ABS(U456-U479+U483-U485)&gt;$AO$497,$AO$500," ")</f>
        <v> </v>
      </c>
      <c r="V488" s="28"/>
      <c r="W488" s="41" t="str">
        <f>IF(ABS(W456-W479+W483-W485)&gt;$AO$497,$AO$500," ")</f>
        <v> </v>
      </c>
      <c r="X488" s="28"/>
      <c r="Y488" s="41" t="str">
        <f>IF(ABS(Y456-Y479+Y483-Y485)&gt;$AO$497,$AO$500," ")</f>
        <v> </v>
      </c>
      <c r="AC488" s="41" t="str">
        <f>IF(ABS(AC456-AC479+AC483-AC485)&gt;$AO$497,$AO$500," ")</f>
        <v> </v>
      </c>
      <c r="AD488" s="28"/>
      <c r="AE488" s="41" t="str">
        <f>IF(ABS(AE456-AE479+AE483-AE485)&gt;$AO$497,$AO$500," ")</f>
        <v> </v>
      </c>
      <c r="AF488" s="42"/>
      <c r="AG488" s="41" t="str">
        <f>IF(ABS(AG456-AG479+AG483-AG485)&gt;$AO$497,$AO$500," ")</f>
        <v> </v>
      </c>
      <c r="AK488" s="31"/>
    </row>
    <row r="489" spans="3:15" ht="12.75">
      <c r="C489" s="2" t="s">
        <v>69</v>
      </c>
      <c r="M489" s="5"/>
      <c r="O489" s="5"/>
    </row>
    <row r="490" spans="5:40" ht="12.75">
      <c r="E490" s="5" t="s">
        <v>13</v>
      </c>
      <c r="O490" s="5"/>
      <c r="AK490" s="31"/>
      <c r="AL490" s="31"/>
      <c r="AM490" s="31"/>
      <c r="AN490" s="31"/>
    </row>
    <row r="491" spans="3:40" ht="12.75">
      <c r="C491" s="1" t="s">
        <v>13</v>
      </c>
      <c r="E491" s="5" t="s">
        <v>13</v>
      </c>
      <c r="O491" s="5"/>
      <c r="AK491" s="31"/>
      <c r="AL491" s="31"/>
      <c r="AM491" s="31"/>
      <c r="AN491" s="31"/>
    </row>
    <row r="492" spans="3:45" ht="12.75">
      <c r="C492" s="1" t="s">
        <v>13</v>
      </c>
      <c r="E492" s="5" t="s">
        <v>13</v>
      </c>
      <c r="AK492" s="47" t="s">
        <v>70</v>
      </c>
      <c r="AL492" s="48"/>
      <c r="AM492" s="48"/>
      <c r="AN492" s="26"/>
      <c r="AO492" s="48"/>
      <c r="AP492" s="48"/>
      <c r="AQ492" s="31"/>
      <c r="AR492" s="31"/>
      <c r="AS492" s="31"/>
    </row>
    <row r="493" spans="5:45" ht="12.75">
      <c r="E493" s="5" t="s">
        <v>13</v>
      </c>
      <c r="AK493" s="49"/>
      <c r="AL493" s="49"/>
      <c r="AM493" s="49"/>
      <c r="AN493" s="25"/>
      <c r="AO493" s="49"/>
      <c r="AP493" s="49"/>
      <c r="AQ493" s="31"/>
      <c r="AR493" s="31"/>
      <c r="AS493" s="31"/>
    </row>
    <row r="494" spans="5:53" ht="12.75">
      <c r="E494" s="5" t="s">
        <v>13</v>
      </c>
      <c r="AK494" s="50" t="s">
        <v>71</v>
      </c>
      <c r="AL494" s="49"/>
      <c r="AM494" s="49"/>
      <c r="AN494" s="49"/>
      <c r="AO494" s="119" t="s">
        <v>1369</v>
      </c>
      <c r="AP494" s="49"/>
      <c r="AQ494" s="31"/>
      <c r="AR494" s="31"/>
      <c r="AS494" s="31"/>
      <c r="AT494" s="2"/>
      <c r="AU494" s="2"/>
      <c r="AV494" s="2"/>
      <c r="AW494" s="2"/>
      <c r="AX494" s="2"/>
      <c r="AY494" s="2"/>
      <c r="AZ494" s="2"/>
      <c r="BA494" s="2"/>
    </row>
    <row r="495" spans="1:42" ht="12.75">
      <c r="A495" s="31"/>
      <c r="B495" s="31"/>
      <c r="C495" s="31"/>
      <c r="AK495" s="25"/>
      <c r="AL495" s="25"/>
      <c r="AM495" s="25"/>
      <c r="AN495" s="25"/>
      <c r="AO495" s="25"/>
      <c r="AP495" s="49"/>
    </row>
    <row r="496" spans="1:42" ht="12.75">
      <c r="A496" s="31"/>
      <c r="B496" s="31"/>
      <c r="C496" s="31"/>
      <c r="AK496" s="25"/>
      <c r="AL496" s="25"/>
      <c r="AM496" s="25"/>
      <c r="AN496" s="25"/>
      <c r="AO496" s="25"/>
      <c r="AP496" s="49"/>
    </row>
    <row r="497" spans="1:42" ht="12.75">
      <c r="A497" s="31"/>
      <c r="B497" s="31"/>
      <c r="C497" s="31"/>
      <c r="AK497" s="51" t="s">
        <v>72</v>
      </c>
      <c r="AL497" s="25"/>
      <c r="AM497" s="49"/>
      <c r="AN497" s="49"/>
      <c r="AO497" s="25">
        <v>0.001</v>
      </c>
      <c r="AP497" s="49"/>
    </row>
    <row r="498" spans="1:42" ht="12.75">
      <c r="A498" s="31"/>
      <c r="B498" s="31"/>
      <c r="C498" s="31"/>
      <c r="AK498" s="51"/>
      <c r="AL498" s="25"/>
      <c r="AM498" s="25"/>
      <c r="AN498" s="25"/>
      <c r="AO498" s="25"/>
      <c r="AP498" s="49"/>
    </row>
    <row r="499" spans="1:42" ht="12.75">
      <c r="A499" s="31"/>
      <c r="B499" s="31"/>
      <c r="C499" s="31"/>
      <c r="AK499" s="25"/>
      <c r="AL499" s="25"/>
      <c r="AM499" s="25"/>
      <c r="AN499" s="25"/>
      <c r="AO499" s="25"/>
      <c r="AP499" s="49"/>
    </row>
    <row r="500" spans="1:42" ht="12.75">
      <c r="A500" s="31"/>
      <c r="B500" s="31"/>
      <c r="C500" s="31"/>
      <c r="AK500" s="51" t="s">
        <v>73</v>
      </c>
      <c r="AL500" s="51"/>
      <c r="AM500" s="49"/>
      <c r="AN500" s="49"/>
      <c r="AO500" s="52" t="s">
        <v>74</v>
      </c>
      <c r="AP500" s="49"/>
    </row>
    <row r="501" spans="1:42" ht="12.75">
      <c r="A501" s="31"/>
      <c r="B501" s="31"/>
      <c r="C501" s="31"/>
      <c r="AK501" s="51" t="s">
        <v>73</v>
      </c>
      <c r="AL501" s="25"/>
      <c r="AM501" s="25"/>
      <c r="AN501" s="49"/>
      <c r="AO501" s="52" t="s">
        <v>75</v>
      </c>
      <c r="AP501" s="49"/>
    </row>
    <row r="502" spans="1:42" ht="12.75">
      <c r="A502" s="31"/>
      <c r="B502" s="31"/>
      <c r="C502" s="31"/>
      <c r="AK502" s="51"/>
      <c r="AL502" s="25"/>
      <c r="AM502" s="25"/>
      <c r="AN502" s="52"/>
      <c r="AO502" s="25"/>
      <c r="AP502" s="49"/>
    </row>
    <row r="503" spans="1:42" ht="12.75">
      <c r="A503" s="31"/>
      <c r="B503" s="31"/>
      <c r="C503" s="31"/>
      <c r="AK503" s="25"/>
      <c r="AL503" s="25"/>
      <c r="AM503" s="25"/>
      <c r="AN503" s="25"/>
      <c r="AO503" s="25"/>
      <c r="AP503" s="49"/>
    </row>
    <row r="504" spans="1:42" ht="12.75">
      <c r="A504" s="31"/>
      <c r="B504" s="31"/>
      <c r="C504" s="31"/>
      <c r="AK504" s="51" t="s">
        <v>76</v>
      </c>
      <c r="AL504" s="25"/>
      <c r="AM504" s="25"/>
      <c r="AN504" s="49"/>
      <c r="AO504" s="53">
        <f>COUNTIF($E$399:$AJ$488,+AO500)</f>
        <v>0</v>
      </c>
      <c r="AP504" s="49"/>
    </row>
    <row r="505" spans="1:42" ht="12.75">
      <c r="A505" s="31"/>
      <c r="B505" s="31"/>
      <c r="C505" s="31"/>
      <c r="AK505" s="51" t="s">
        <v>76</v>
      </c>
      <c r="AL505" s="25"/>
      <c r="AM505" s="25"/>
      <c r="AN505" s="49"/>
      <c r="AO505" s="53">
        <f>COUNTIF($E$399:$AJ$488,+AO501)</f>
        <v>0</v>
      </c>
      <c r="AP505" s="49"/>
    </row>
    <row r="506" spans="1:42" ht="12.75">
      <c r="A506" s="31"/>
      <c r="B506" s="31"/>
      <c r="C506" s="31"/>
      <c r="AK506" s="49"/>
      <c r="AL506" s="49"/>
      <c r="AM506" s="49"/>
      <c r="AN506" s="49"/>
      <c r="AO506" s="54" t="s">
        <v>77</v>
      </c>
      <c r="AP506" s="49"/>
    </row>
    <row r="507" spans="1:42" ht="12.75">
      <c r="A507" s="31"/>
      <c r="B507" s="31"/>
      <c r="C507" s="31"/>
      <c r="AK507" s="51" t="s">
        <v>78</v>
      </c>
      <c r="AL507" s="25"/>
      <c r="AM507" s="25"/>
      <c r="AN507" s="49"/>
      <c r="AO507" s="53">
        <f>SUM(AO504:AO505)</f>
        <v>0</v>
      </c>
      <c r="AP507" s="49"/>
    </row>
    <row r="508" spans="1:42" ht="12.75">
      <c r="A508" s="31"/>
      <c r="B508" s="31"/>
      <c r="C508" s="31"/>
      <c r="AK508" s="49"/>
      <c r="AL508" s="25"/>
      <c r="AM508" s="25"/>
      <c r="AN508" s="25"/>
      <c r="AO508" s="55" t="s">
        <v>79</v>
      </c>
      <c r="AP508" s="49"/>
    </row>
    <row r="509" spans="1:42" ht="12.75">
      <c r="A509" s="31"/>
      <c r="B509" s="31"/>
      <c r="C509" s="31"/>
      <c r="AK509" s="80" t="s">
        <v>80</v>
      </c>
      <c r="AL509" s="81"/>
      <c r="AM509" s="81"/>
      <c r="AN509" s="82"/>
      <c r="AO509" s="81"/>
      <c r="AP509" s="83"/>
    </row>
    <row r="510" spans="1:42" ht="12.75">
      <c r="A510" s="31"/>
      <c r="B510" s="31"/>
      <c r="C510" s="31"/>
      <c r="AK510" s="84"/>
      <c r="AL510" s="84" t="s">
        <v>81</v>
      </c>
      <c r="AM510" s="84"/>
      <c r="AN510" s="120" t="s">
        <v>1370</v>
      </c>
      <c r="AO510" s="81"/>
      <c r="AP510" s="83"/>
    </row>
    <row r="511" spans="1:42" ht="12.75">
      <c r="A511" s="31"/>
      <c r="B511" s="31"/>
      <c r="C511" s="31"/>
      <c r="AK511" s="84"/>
      <c r="AL511" s="84" t="s">
        <v>82</v>
      </c>
      <c r="AM511" s="84"/>
      <c r="AN511" s="120" t="s">
        <v>1371</v>
      </c>
      <c r="AO511" s="81"/>
      <c r="AP511" s="83"/>
    </row>
    <row r="512" spans="1:42" ht="12.75">
      <c r="A512" s="31"/>
      <c r="B512" s="31"/>
      <c r="C512" s="31"/>
      <c r="AK512" s="87" t="s">
        <v>87</v>
      </c>
      <c r="AL512" s="88"/>
      <c r="AM512" s="88"/>
      <c r="AN512" s="88"/>
      <c r="AO512" s="89" t="str">
        <f>UPPER(TEXT(NvsElapsedTime,"hh:mm:ss"))</f>
        <v>00:00:45</v>
      </c>
      <c r="AP512" s="88"/>
    </row>
    <row r="513" spans="1:38" ht="12.75">
      <c r="A513" s="31"/>
      <c r="B513" s="31"/>
      <c r="C513" s="31"/>
      <c r="AL513" s="16"/>
    </row>
    <row r="514" spans="1:38" ht="12.75">
      <c r="A514" s="31"/>
      <c r="B514" s="31"/>
      <c r="C514" s="31"/>
      <c r="AL514" s="16"/>
    </row>
    <row r="515" spans="1:38" ht="12.75">
      <c r="A515" s="31"/>
      <c r="B515" s="31"/>
      <c r="C515" s="31"/>
      <c r="AL515" s="16"/>
    </row>
    <row r="516" spans="1:38" ht="12.75">
      <c r="A516" s="31"/>
      <c r="B516" s="31"/>
      <c r="C516" s="31"/>
      <c r="AL516" s="16"/>
    </row>
    <row r="517" spans="1:3" ht="12.75">
      <c r="A517" s="31"/>
      <c r="B517" s="31"/>
      <c r="C517" s="31"/>
    </row>
    <row r="518" spans="1:3" ht="12.75">
      <c r="A518" s="31"/>
      <c r="B518" s="31"/>
      <c r="C518" s="31"/>
    </row>
    <row r="519" spans="1:53" ht="12.75">
      <c r="A519" s="31"/>
      <c r="B519" s="31"/>
      <c r="C519" s="31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</row>
    <row r="520" spans="1:53" ht="12.75">
      <c r="A520" s="31"/>
      <c r="B520" s="31"/>
      <c r="C520" s="31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</row>
    <row r="521" spans="1:53" ht="12.75">
      <c r="A521" s="31"/>
      <c r="B521" s="31"/>
      <c r="C521" s="31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</row>
    <row r="522" spans="1:53" ht="12.75">
      <c r="A522" s="31"/>
      <c r="B522" s="31"/>
      <c r="C522" s="31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</row>
    <row r="523" spans="1:53" ht="12.75">
      <c r="A523" s="31"/>
      <c r="B523" s="31"/>
      <c r="C523" s="31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</row>
    <row r="524" spans="1:53" ht="12.75">
      <c r="A524" s="31"/>
      <c r="B524" s="31"/>
      <c r="C524" s="31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</row>
    <row r="525" spans="1:53" ht="12.75">
      <c r="A525" s="31"/>
      <c r="B525" s="31"/>
      <c r="C525" s="31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</row>
    <row r="526" spans="1:53" ht="12.75">
      <c r="A526" s="31"/>
      <c r="B526" s="31"/>
      <c r="C526" s="31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</row>
    <row r="527" spans="1:53" ht="12.75">
      <c r="A527" s="31"/>
      <c r="B527" s="31"/>
      <c r="C527" s="31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3" ht="12.75">
      <c r="A535" s="31"/>
      <c r="B535" s="31"/>
      <c r="C535" s="31"/>
    </row>
    <row r="536" spans="1:3" ht="12.75">
      <c r="A536" s="31"/>
      <c r="B536" s="31"/>
      <c r="C536" s="31"/>
    </row>
    <row r="537" spans="1:3" ht="12.75">
      <c r="A537" s="31"/>
      <c r="B537" s="31"/>
      <c r="C537" s="31"/>
    </row>
    <row r="538" spans="1:3" ht="12.75">
      <c r="A538" s="31"/>
      <c r="B538" s="31"/>
      <c r="C538" s="31"/>
    </row>
    <row r="539" spans="1:3" ht="12.75">
      <c r="A539" s="31"/>
      <c r="B539" s="31"/>
      <c r="C539" s="31"/>
    </row>
    <row r="540" spans="1:3" ht="12.75">
      <c r="A540" s="31"/>
      <c r="B540" s="31"/>
      <c r="C540" s="31"/>
    </row>
  </sheetData>
  <printOptions horizontalCentered="1"/>
  <pageMargins left="0.25" right="0.25" top="0.81" bottom="0.7" header="0.69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2012-01-25T22:28:19Z</cp:lastPrinted>
  <dcterms:created xsi:type="dcterms:W3CDTF">1997-11-19T15:48:19Z</dcterms:created>
  <dcterms:modified xsi:type="dcterms:W3CDTF">2012-01-25T22:28:22Z</dcterms:modified>
  <cp:category/>
  <cp:version/>
  <cp:contentType/>
  <cp:contentStatus/>
</cp:coreProperties>
</file>