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'Sheet1'!$N$575</definedName>
    <definedName name="End_Print2">'Sheet1'!$X$575</definedName>
    <definedName name="Keywords">'Modification History'!$C$15</definedName>
    <definedName name="NvsASD">"V2011-07-31"</definedName>
    <definedName name="NvsAutoDrillOk">"VN"</definedName>
    <definedName name="NvsDrillHyperLink" localSheetId="0">"http://psfinweb.aepsc.com/psp/fcm90prd_newwin/EMPLOYEE/ERP/c/REPORT_BOOKS.IC_RUN_DRILLDOWN.GBL?Action=A&amp;NVS_INSTANCE=3005056_3078177"</definedName>
    <definedName name="NvsElapsedTime">0.000729166669771075</definedName>
    <definedName name="NvsEndTime">40763.6385185185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'Sheet1'!$F$8:$N$575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'Sheet1'!$B$751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<sst xmlns="http://schemas.openxmlformats.org/spreadsheetml/2006/main" count="1686" uniqueCount="1566">
  <si>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</si>
  <si>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</si>
  <si>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</si>
  <si>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</si>
  <si>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</si>
  <si>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</si>
  <si>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</si>
  <si>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</si>
  <si>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</si>
  <si>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</si>
  <si>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</si>
  <si>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</si>
  <si>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</si>
  <si>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</si>
  <si>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</si>
  <si>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</si>
  <si>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</si>
  <si>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</si>
  <si>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</si>
  <si>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</si>
  <si>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</si>
  <si>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</si>
  <si>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</si>
  <si>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</si>
  <si>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</si>
  <si>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</si>
  <si>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</si>
  <si>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</si>
  <si>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</si>
  <si>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</si>
  <si>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</si>
  <si>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</si>
  <si>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</si>
  <si>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</si>
  <si>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</si>
  <si>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</si>
  <si>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</si>
  <si>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</si>
  <si>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</si>
  <si>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</si>
  <si>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</si>
  <si>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</si>
  <si>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</si>
  <si>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</si>
  <si>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</si>
  <si>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</si>
  <si>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</si>
  <si>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</si>
  <si>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</si>
  <si>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</si>
  <si>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</si>
  <si>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</si>
  <si>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</si>
  <si>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</si>
  <si>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</si>
  <si>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</si>
  <si>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</si>
  <si>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</si>
  <si>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</si>
  <si>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</si>
  <si>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</si>
  <si>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</si>
  <si>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</si>
  <si>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</si>
  <si>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</si>
  <si>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</si>
  <si>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</si>
  <si>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</si>
  <si>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</si>
  <si>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</si>
  <si>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</si>
  <si>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</si>
  <si>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</si>
  <si>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</si>
  <si>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</si>
  <si>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</si>
  <si>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</si>
  <si>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</si>
  <si>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</si>
  <si>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</si>
  <si>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</si>
  <si>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</si>
  <si>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</si>
  <si>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</si>
  <si>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</si>
  <si>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</si>
  <si>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</si>
  <si>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</si>
  <si>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</si>
  <si>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</si>
  <si>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</si>
  <si>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</si>
  <si>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</si>
  <si>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</si>
  <si>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</si>
  <si>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</si>
  <si>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</si>
  <si>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</si>
  <si>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</si>
  <si>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</si>
  <si>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</si>
  <si>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</si>
  <si>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</si>
  <si>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</si>
  <si>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</si>
  <si>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</si>
  <si>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</si>
  <si>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</si>
  <si>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</si>
  <si>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</si>
  <si>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</si>
  <si>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</si>
  <si>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</si>
  <si>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</si>
  <si>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</si>
  <si>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</si>
  <si>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</si>
  <si>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</si>
  <si>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</si>
  <si>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</si>
  <si>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</si>
  <si>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</si>
  <si>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</si>
  <si>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</si>
  <si>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</si>
  <si>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</si>
  <si>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</si>
  <si>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</si>
  <si>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</si>
  <si>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</si>
  <si>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</si>
  <si>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</si>
  <si>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</si>
  <si>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</si>
  <si>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</si>
  <si>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</si>
  <si>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</si>
  <si>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</si>
  <si>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</si>
  <si>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</si>
  <si>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</si>
  <si>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</si>
  <si>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</si>
  <si>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</si>
  <si>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</si>
  <si>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</si>
  <si>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</si>
  <si>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</si>
  <si>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</si>
  <si>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</si>
  <si>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</si>
  <si>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</si>
  <si>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</si>
  <si>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</si>
  <si>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</si>
  <si>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</si>
  <si>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</si>
  <si>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</si>
  <si>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</si>
  <si>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</si>
  <si>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</si>
  <si>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</si>
  <si>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</si>
  <si>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</si>
  <si>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</si>
  <si>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2011-07-31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</si>
  <si>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</si>
  <si>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</si>
  <si>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</si>
  <si>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</si>
  <si>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</si>
  <si>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</si>
  <si>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</si>
  <si>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</si>
  <si>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</si>
  <si>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</si>
  <si>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</si>
  <si>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</si>
  <si>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</si>
  <si>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</si>
  <si>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</si>
  <si>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</si>
  <si>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</si>
  <si>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</si>
  <si>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</si>
  <si>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</si>
  <si>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</si>
  <si>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</si>
  <si>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</si>
  <si>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</si>
  <si>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</si>
  <si>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</si>
  <si>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</si>
  <si>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</si>
  <si>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</si>
  <si>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</si>
  <si>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</si>
  <si>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</si>
  <si>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</si>
  <si>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</si>
  <si>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</si>
  <si>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</si>
  <si>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</si>
  <si>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</si>
  <si>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</si>
  <si>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</si>
  <si>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</si>
  <si>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</si>
  <si>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</si>
  <si>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</si>
  <si>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</si>
  <si>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</si>
  <si>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</si>
  <si>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</si>
  <si>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</si>
  <si>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</si>
  <si>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</si>
  <si>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</si>
  <si>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</si>
  <si>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</si>
  <si>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</si>
  <si>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</si>
  <si>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</si>
  <si>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</si>
  <si>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</si>
  <si>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</si>
  <si>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</si>
  <si>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</si>
  <si>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</si>
  <si>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</si>
  <si>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</si>
  <si>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</si>
  <si>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</si>
  <si>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</si>
  <si>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</si>
  <si>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</si>
  <si>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</si>
  <si>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</si>
  <si>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</si>
  <si>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</si>
  <si>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</si>
  <si>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</si>
  <si>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</si>
  <si>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</si>
  <si>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</si>
  <si>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</si>
  <si>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</si>
  <si>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</si>
  <si>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</si>
  <si>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</si>
  <si>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</si>
  <si>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</si>
  <si>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</si>
  <si>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</si>
  <si>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</si>
  <si>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</si>
  <si>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</si>
  <si>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</si>
  <si>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</si>
  <si>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</si>
  <si>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</si>
  <si>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</si>
  <si>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</si>
  <si>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</si>
  <si>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</si>
  <si>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</si>
  <si>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</si>
  <si>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</si>
  <si>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</si>
  <si>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</si>
  <si>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</si>
  <si>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</si>
  <si>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</si>
  <si>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</si>
  <si>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</si>
  <si>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</si>
  <si>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</si>
  <si>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</si>
  <si>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</si>
  <si>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</si>
  <si>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</si>
  <si>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</si>
  <si>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</si>
  <si>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</si>
  <si>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</si>
  <si>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</si>
  <si>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</si>
  <si>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</si>
  <si>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</si>
  <si>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</si>
  <si>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</si>
  <si>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</si>
  <si>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</si>
  <si>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</si>
  <si>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</si>
  <si>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</si>
  <si>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</si>
  <si>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</si>
  <si>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</si>
  <si>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</si>
  <si>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</si>
  <si>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</si>
  <si>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</si>
  <si>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</si>
  <si>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</si>
  <si>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</si>
  <si>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</si>
  <si>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</si>
  <si>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</si>
  <si>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</si>
  <si>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</si>
  <si>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</si>
  <si>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</si>
  <si>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</si>
  <si>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</si>
  <si>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</si>
  <si>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</si>
  <si>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</si>
  <si>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</si>
  <si>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</si>
  <si>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</si>
  <si>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</si>
  <si>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</si>
  <si>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</si>
  <si>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</si>
  <si>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</si>
  <si>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</si>
  <si>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</si>
  <si>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</si>
  <si>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</si>
  <si>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</si>
  <si>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</si>
  <si>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</si>
  <si>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</si>
  <si>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</si>
  <si>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</si>
  <si>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</si>
  <si>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</si>
  <si>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</si>
  <si>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</si>
  <si>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</si>
  <si>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</si>
  <si>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</si>
  <si>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</si>
  <si>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</si>
  <si>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</si>
  <si>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</si>
  <si>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</si>
  <si>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</si>
  <si>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</si>
  <si>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</si>
  <si>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</si>
  <si>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</si>
  <si>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</si>
  <si>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</si>
  <si>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</si>
  <si>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</si>
  <si>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</si>
  <si>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</si>
  <si>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</si>
  <si>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</si>
  <si>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</si>
  <si>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</si>
  <si>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</si>
  <si>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</si>
  <si>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</si>
  <si>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</si>
  <si>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</si>
  <si>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</si>
  <si>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</si>
  <si>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</si>
  <si>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</si>
  <si>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</si>
  <si>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</si>
  <si>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</si>
  <si>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</si>
  <si>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</si>
  <si>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</si>
  <si>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</si>
  <si>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</si>
  <si>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</si>
  <si>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</si>
  <si>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</si>
  <si>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</si>
  <si>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</si>
  <si>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</si>
  <si>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</si>
  <si>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</si>
  <si>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</si>
  <si>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</si>
  <si>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</si>
  <si>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</si>
  <si>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</si>
  <si>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</si>
  <si>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</si>
  <si>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</si>
  <si>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</si>
  <si>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</si>
  <si>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</si>
  <si>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</si>
  <si>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</si>
  <si>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</si>
  <si>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</si>
  <si>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</si>
  <si>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</si>
  <si>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</si>
  <si>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</si>
  <si>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</si>
  <si>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</si>
  <si>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</si>
  <si>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</si>
  <si>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</si>
  <si>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</si>
  <si>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</si>
  <si>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</si>
  <si>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</si>
  <si>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</si>
  <si>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</si>
  <si>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</si>
  <si>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</si>
  <si>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</si>
  <si>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</si>
  <si>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</si>
  <si>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</si>
  <si>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</si>
  <si>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</si>
  <si>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</si>
  <si>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</si>
  <si>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</si>
  <si>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</si>
  <si>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</si>
  <si>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</si>
  <si>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</si>
  <si>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</si>
  <si>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</si>
  <si>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</si>
  <si>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</si>
  <si>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</si>
  <si>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</si>
  <si>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</si>
  <si>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</si>
  <si>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</si>
  <si>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</si>
  <si>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</si>
  <si>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</si>
  <si>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</si>
  <si>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</si>
  <si>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</si>
  <si>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</si>
  <si>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</si>
  <si>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</si>
  <si>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</si>
  <si>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</si>
  <si>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</si>
  <si>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</si>
  <si>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</si>
  <si>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</si>
  <si>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</si>
  <si>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</si>
  <si>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</si>
  <si>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</si>
  <si>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</si>
  <si>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</si>
  <si>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</si>
  <si>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</si>
  <si>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</si>
  <si>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</si>
  <si>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</si>
  <si>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</si>
  <si>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</si>
  <si>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</si>
  <si>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</si>
  <si>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</si>
  <si>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</si>
  <si>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</si>
  <si>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</si>
  <si>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</si>
  <si>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</si>
  <si>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</si>
  <si>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</si>
  <si>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</si>
  <si>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</si>
  <si>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</si>
  <si>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</si>
  <si>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</si>
  <si>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</si>
  <si>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</si>
  <si>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</si>
  <si>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</si>
  <si>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</si>
  <si>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</si>
  <si>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</si>
  <si>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</si>
  <si>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</si>
  <si>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</si>
  <si>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</si>
  <si>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</si>
  <si>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</si>
  <si>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</si>
  <si>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</si>
  <si>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</si>
  <si>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</si>
  <si>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</si>
  <si>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</si>
  <si>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</si>
  <si>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</si>
  <si>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</si>
  <si>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</si>
  <si>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</si>
  <si>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</si>
  <si>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</si>
  <si>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</si>
  <si>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</si>
  <si>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</si>
  <si>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</si>
  <si>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</si>
  <si>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</si>
  <si>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</si>
  <si>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</si>
  <si>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</si>
  <si>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</si>
  <si>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</si>
  <si>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</si>
  <si>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</si>
  <si>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</si>
  <si>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</si>
  <si>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</si>
  <si>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</si>
  <si>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</si>
  <si>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</si>
  <si>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</si>
  <si>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</si>
  <si>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</si>
  <si>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</si>
  <si>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</si>
  <si>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</si>
  <si>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</si>
  <si>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</si>
  <si>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</si>
  <si>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</si>
  <si>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</si>
  <si>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</si>
  <si>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</si>
  <si>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</si>
  <si>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</si>
  <si>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</si>
  <si>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</si>
  <si>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</si>
  <si>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</si>
  <si>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</si>
  <si>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</si>
  <si>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</si>
  <si>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</si>
  <si>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</si>
  <si>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</si>
  <si>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</si>
  <si>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</si>
  <si>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</si>
  <si>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</si>
  <si>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</si>
  <si>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</si>
  <si>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</si>
  <si>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</si>
  <si>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</si>
  <si>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</si>
  <si>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</si>
  <si>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</si>
  <si>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</si>
  <si>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</si>
  <si>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</si>
  <si>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</si>
  <si>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</si>
  <si>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</si>
  <si>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</si>
  <si>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</si>
  <si>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</si>
  <si>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</si>
  <si>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</si>
  <si>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</si>
  <si>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</si>
  <si>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</si>
  <si>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</si>
  <si>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</si>
  <si>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</si>
  <si>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</si>
  <si>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</si>
  <si>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</si>
  <si>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</si>
  <si>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</si>
  <si>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</si>
  <si>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</si>
  <si>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</si>
  <si>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</si>
  <si>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</si>
  <si>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</si>
  <si>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</si>
  <si>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</si>
  <si>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</si>
  <si>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</si>
  <si>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</si>
  <si>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</si>
  <si>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</si>
  <si>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</si>
  <si>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</si>
  <si>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</si>
  <si>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</si>
  <si>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</si>
  <si>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</si>
  <si>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</si>
  <si>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</si>
  <si>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</si>
  <si>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</si>
  <si>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</si>
  <si>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</si>
  <si>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</si>
  <si>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</si>
  <si>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</si>
  <si>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</si>
  <si>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</si>
  <si>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</si>
  <si>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</si>
  <si>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</si>
  <si>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</si>
  <si>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</si>
  <si>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</si>
  <si>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</si>
  <si>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</si>
  <si>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</si>
  <si>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</si>
  <si>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</si>
  <si>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</si>
  <si>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</si>
  <si>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</si>
  <si>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</si>
  <si>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</si>
  <si>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</si>
  <si>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</si>
  <si>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</si>
  <si>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</si>
  <si>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</si>
  <si>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</si>
  <si>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</si>
  <si>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</si>
  <si>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</si>
  <si>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</si>
  <si>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</si>
  <si>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</si>
  <si>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</si>
  <si>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</si>
  <si>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</si>
  <si>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</si>
  <si>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</si>
  <si>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</si>
  <si>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</si>
  <si>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</si>
  <si>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</si>
  <si>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</si>
  <si>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</si>
  <si>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</si>
  <si>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</si>
  <si>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</si>
  <si>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</si>
  <si>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</si>
  <si>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</si>
  <si>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</si>
  <si>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</si>
  <si>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</si>
  <si>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</si>
  <si>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</si>
  <si>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</si>
  <si>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</si>
  <si>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</si>
  <si>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</si>
  <si>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</si>
  <si>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</si>
  <si>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</si>
  <si>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</si>
  <si>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</si>
  <si>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</si>
  <si>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</si>
  <si>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</si>
  <si>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</si>
  <si>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</si>
  <si>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</si>
  <si>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</si>
  <si>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</si>
  <si>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</si>
  <si>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</si>
  <si>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</si>
  <si>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</si>
  <si>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</si>
  <si>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</si>
  <si>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</si>
  <si>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</si>
  <si>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</si>
  <si>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</si>
  <si>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</si>
  <si>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</si>
  <si>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</si>
  <si>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</si>
  <si>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</si>
  <si>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</si>
  <si>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</si>
  <si>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</si>
  <si>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</si>
  <si>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</si>
  <si>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</si>
  <si>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</si>
  <si>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</si>
  <si>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%,V4561064</t>
  </si>
  <si>
    <t>4561064</t>
  </si>
  <si>
    <t>PROVISION PJM NITS WhslCus-NAf</t>
  </si>
  <si>
    <t>%,V4561065</t>
  </si>
  <si>
    <t>4561065</t>
  </si>
  <si>
    <t>PROVISION PJM NITS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</si>
  <si>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</si>
  <si>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</si>
  <si>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</si>
  <si>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</si>
  <si>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</si>
  <si>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</si>
  <si>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</si>
  <si>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</si>
  <si>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</si>
  <si>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</si>
  <si>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</si>
  <si>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</si>
  <si>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</si>
  <si>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</si>
  <si>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</si>
  <si>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</si>
  <si>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</si>
  <si>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</si>
  <si>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</si>
  <si>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</si>
  <si>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</si>
  <si>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</si>
  <si>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</si>
  <si>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</si>
  <si>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%,V4561062</t>
  </si>
  <si>
    <t>4561062</t>
  </si>
  <si>
    <t>PROVISION PJM NITS Affil- Cost</t>
  </si>
  <si>
    <t>%,V4561063</t>
  </si>
  <si>
    <t>4561063</t>
  </si>
  <si>
    <t>PROVISION PJM NITS Affiliated</t>
  </si>
  <si>
    <t>%,V4540002</t>
  </si>
  <si>
    <t>4540002</t>
  </si>
  <si>
    <t>%,V4540004</t>
  </si>
  <si>
    <t>4540004</t>
  </si>
  <si>
    <t>%,V4540001</t>
  </si>
  <si>
    <t>4540001</t>
  </si>
  <si>
    <t>%,V4500000</t>
  </si>
  <si>
    <t>4500000</t>
  </si>
  <si>
    <t>%,V4510001</t>
  </si>
  <si>
    <t>4510001</t>
  </si>
  <si>
    <t>%,V4118002</t>
  </si>
  <si>
    <t>4118002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</si>
  <si>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</si>
  <si>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</si>
  <si>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</si>
  <si>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</si>
  <si>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</si>
  <si>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</si>
  <si>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</si>
  <si>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</si>
  <si>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</si>
  <si>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</si>
  <si>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</si>
  <si>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</si>
  <si>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</si>
  <si>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</si>
  <si>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</si>
  <si>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</si>
  <si>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</si>
  <si>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</si>
  <si>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</si>
  <si>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</si>
  <si>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</si>
  <si>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</si>
  <si>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</si>
  <si>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</si>
  <si>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</si>
  <si>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</si>
  <si>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</si>
  <si>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</si>
  <si>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</si>
  <si>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</si>
  <si>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</si>
  <si>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</si>
  <si>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</si>
  <si>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</si>
  <si>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</si>
  <si>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</si>
  <si>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</si>
  <si>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</si>
  <si>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</si>
  <si>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</si>
  <si>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</si>
  <si>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</si>
  <si>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</si>
  <si>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</si>
  <si>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</si>
  <si>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</si>
  <si>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</si>
  <si>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</si>
  <si>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</si>
  <si>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</si>
  <si>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</si>
  <si>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</si>
  <si>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</si>
  <si>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</si>
  <si>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</si>
  <si>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</si>
  <si>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</si>
  <si>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</si>
  <si>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</si>
  <si>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</si>
  <si>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</si>
  <si>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</si>
  <si>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</si>
  <si>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</si>
  <si>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</si>
  <si>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</si>
  <si>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</si>
  <si>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</si>
  <si>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</si>
  <si>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</si>
  <si>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</si>
  <si>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</si>
  <si>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</si>
  <si>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</si>
  <si>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</si>
  <si>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</si>
  <si>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</si>
  <si>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</si>
  <si>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</si>
  <si>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</si>
  <si>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</si>
  <si>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</si>
  <si>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</si>
  <si>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</si>
  <si>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</si>
  <si>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</si>
  <si>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</si>
  <si>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</si>
  <si>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</si>
  <si>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</si>
  <si>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</si>
  <si>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</si>
  <si>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</si>
  <si>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</si>
  <si>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</si>
  <si>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</si>
  <si>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</si>
  <si>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</si>
  <si>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</si>
  <si>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</si>
  <si>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</si>
  <si>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</si>
  <si>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</si>
  <si>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</si>
  <si>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</si>
  <si>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</si>
  <si>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</si>
  <si>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</si>
  <si>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%,V5070000</t>
  </si>
  <si>
    <t>5070000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</si>
  <si>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</si>
  <si>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</si>
  <si>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</si>
  <si>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</si>
  <si>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</si>
  <si>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</si>
  <si>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</si>
  <si>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</si>
  <si>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</si>
  <si>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</si>
  <si>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</si>
  <si>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</si>
  <si>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</si>
  <si>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</si>
  <si>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</si>
  <si>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</si>
  <si>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</si>
  <si>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</si>
  <si>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</si>
  <si>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</si>
  <si>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</si>
  <si>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</si>
  <si>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</si>
  <si>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</si>
  <si>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</si>
  <si>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</si>
  <si>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</si>
  <si>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</si>
  <si>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</si>
  <si>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</si>
  <si>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</si>
  <si>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</si>
  <si>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</si>
  <si>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</si>
  <si>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</si>
  <si>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</si>
  <si>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</si>
  <si>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</si>
  <si>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</si>
  <si>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</si>
  <si>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</si>
  <si>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</si>
  <si>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</si>
  <si>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</si>
  <si>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</si>
  <si>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</si>
  <si>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</si>
  <si>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</si>
  <si>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</si>
  <si>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</si>
  <si>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</si>
  <si>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</si>
  <si>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</si>
  <si>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</si>
  <si>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</si>
  <si>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</si>
  <si>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</si>
  <si>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</si>
  <si>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</si>
  <si>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</si>
  <si>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</si>
  <si>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</si>
  <si>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</si>
  <si>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</si>
  <si>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</si>
  <si>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</si>
  <si>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</si>
  <si>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</si>
  <si>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</si>
  <si>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</si>
  <si>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</si>
  <si>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</si>
  <si>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</si>
  <si>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</si>
  <si>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</si>
  <si>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</si>
  <si>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</si>
  <si>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</si>
  <si>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</si>
  <si>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</si>
  <si>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</si>
  <si>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</si>
  <si>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</si>
  <si>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</si>
  <si>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</si>
  <si>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</si>
  <si>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</si>
  <si>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</si>
  <si>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</si>
  <si>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</si>
  <si>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</si>
  <si>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</si>
  <si>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</si>
  <si>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</si>
  <si>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</si>
  <si>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</si>
  <si>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</si>
  <si>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</si>
  <si>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</si>
  <si>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</si>
  <si>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</si>
  <si>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</si>
  <si>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</si>
  <si>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</si>
  <si>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</si>
  <si>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</si>
  <si>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</si>
  <si>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</si>
  <si>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</si>
  <si>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</si>
  <si>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</si>
  <si>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</si>
  <si>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</si>
  <si>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</si>
  <si>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</si>
  <si>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</si>
  <si>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</si>
  <si>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</si>
  <si>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</si>
  <si>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</si>
  <si>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</si>
  <si>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</si>
  <si>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</si>
  <si>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</si>
  <si>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</si>
  <si>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</si>
  <si>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</si>
  <si>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</si>
  <si>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</si>
  <si>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</si>
  <si>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</si>
  <si>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</si>
  <si>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</si>
  <si>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</si>
  <si>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</si>
  <si>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</si>
  <si>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</si>
  <si>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</si>
  <si>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</si>
  <si>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</si>
  <si>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</si>
  <si>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</si>
  <si>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</si>
  <si>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</si>
  <si>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</si>
  <si>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</si>
  <si>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</si>
  <si>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</si>
  <si>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</si>
  <si>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</si>
  <si>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</si>
  <si>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</si>
  <si>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</si>
  <si>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</si>
  <si>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</si>
  <si>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</si>
  <si>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</si>
  <si>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</si>
  <si>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</si>
  <si>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</si>
  <si>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</si>
  <si>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</si>
  <si>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</si>
  <si>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</si>
  <si>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</si>
  <si>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</si>
  <si>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</si>
  <si>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</si>
  <si>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</si>
  <si>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</si>
  <si>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</si>
  <si>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</si>
  <si>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</si>
  <si>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</si>
  <si>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</si>
  <si>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</si>
  <si>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</si>
  <si>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</si>
  <si>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</si>
  <si>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</si>
  <si>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</si>
  <si>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</si>
  <si>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</si>
  <si>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</si>
  <si>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</si>
  <si>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</si>
  <si>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</si>
  <si>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</si>
  <si>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</si>
  <si>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</si>
  <si>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</si>
  <si>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</si>
  <si>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</si>
  <si>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</si>
  <si>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</si>
  <si>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</si>
  <si>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</si>
  <si>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</si>
  <si>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</si>
  <si>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</si>
  <si>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</si>
  <si>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</si>
  <si>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</si>
  <si>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</si>
  <si>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</si>
  <si>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</si>
  <si>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</si>
  <si>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</si>
  <si>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</si>
  <si>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</si>
  <si>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</si>
  <si>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</si>
  <si>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</si>
  <si>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</si>
  <si>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</si>
  <si>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</si>
  <si>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</si>
  <si>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</si>
  <si>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</si>
  <si>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</si>
  <si>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</si>
  <si>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</si>
  <si>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</si>
  <si>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</si>
  <si>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</si>
  <si>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</si>
  <si>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</si>
  <si>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</si>
  <si>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</si>
  <si>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</si>
  <si>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</si>
  <si>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</si>
  <si>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</si>
  <si>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</si>
  <si>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</si>
  <si>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</si>
  <si>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</si>
  <si>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</si>
  <si>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</si>
  <si>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</si>
  <si>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</si>
  <si>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</si>
  <si>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</si>
  <si>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</si>
  <si>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</si>
  <si>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</si>
  <si>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</si>
  <si>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</si>
  <si>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</si>
  <si>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</si>
  <si>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</si>
  <si>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</si>
  <si>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</si>
  <si>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</si>
  <si>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</si>
  <si>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</si>
  <si>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</si>
  <si>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</si>
  <si>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</si>
  <si>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</si>
  <si>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</si>
  <si>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</si>
  <si>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</si>
  <si>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</si>
  <si>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</si>
  <si>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</si>
  <si>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</si>
  <si>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</si>
  <si>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</si>
  <si>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</si>
  <si>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</si>
  <si>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</si>
  <si>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</si>
  <si>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</si>
  <si>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</si>
  <si>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</si>
  <si>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</si>
  <si>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</si>
  <si>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</si>
  <si>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</si>
  <si>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</si>
  <si>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</si>
  <si>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</si>
  <si>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</si>
  <si>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</si>
  <si>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</si>
  <si>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</si>
  <si>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</si>
  <si>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</si>
  <si>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</si>
  <si>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</si>
  <si>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</si>
  <si>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</si>
  <si>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</si>
  <si>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</si>
  <si>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</si>
  <si>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</si>
  <si>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</si>
  <si>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</si>
  <si>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</si>
  <si>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</si>
  <si>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</si>
  <si>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</si>
  <si>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</si>
  <si>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</si>
  <si>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</si>
  <si>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</si>
  <si>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</si>
  <si>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</si>
  <si>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</si>
  <si>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</si>
  <si>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</si>
  <si>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</si>
  <si>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</si>
  <si>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</si>
  <si>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</si>
  <si>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</si>
  <si>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</si>
  <si>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</si>
  <si>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</si>
  <si>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</si>
  <si>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</si>
  <si>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</si>
  <si>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</si>
  <si>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</si>
  <si>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</si>
  <si>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</si>
  <si>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</si>
  <si>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</si>
  <si>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</si>
  <si>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</si>
  <si>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</si>
  <si>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</si>
  <si>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</si>
  <si>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</si>
  <si>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</si>
  <si>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</si>
  <si>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</si>
  <si>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</si>
  <si>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</si>
  <si>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</si>
  <si>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</si>
  <si>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</si>
  <si>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</si>
  <si>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</si>
  <si>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</si>
  <si>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</si>
  <si>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</si>
  <si>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</si>
  <si>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</si>
  <si>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</si>
  <si>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</si>
  <si>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</si>
  <si>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</si>
  <si>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</si>
  <si>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</si>
  <si>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</si>
  <si>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</si>
  <si>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</si>
  <si>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</si>
  <si>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</si>
  <si>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</si>
  <si>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</si>
  <si>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</si>
  <si>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</si>
  <si>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</si>
  <si>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</si>
  <si>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</si>
  <si>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</si>
  <si>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</si>
  <si>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</si>
  <si>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</si>
  <si>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</si>
  <si>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</si>
  <si>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</si>
  <si>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</si>
  <si>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</si>
  <si>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</si>
  <si>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</si>
  <si>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</si>
  <si>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</si>
  <si>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</si>
  <si>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</si>
  <si>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</si>
  <si>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</si>
  <si>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</si>
  <si>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</si>
  <si>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</si>
  <si>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</si>
  <si>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</si>
  <si>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</si>
  <si>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</si>
  <si>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</si>
  <si>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</si>
  <si>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</si>
  <si>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</si>
  <si>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%,V408101811</t>
  </si>
  <si>
    <t>408101811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</si>
  <si>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</si>
  <si>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</si>
  <si>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</si>
  <si>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</si>
  <si>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</si>
  <si>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</si>
  <si>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</si>
  <si>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</si>
  <si>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</si>
  <si>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</si>
  <si>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</si>
  <si>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</si>
  <si>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</si>
  <si>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</si>
  <si>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</si>
  <si>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</si>
  <si>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</si>
  <si>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</si>
  <si>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</si>
  <si>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</si>
  <si>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</si>
  <si>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</si>
  <si>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</si>
  <si>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</si>
  <si>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</si>
  <si>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</si>
  <si>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</si>
  <si>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</si>
  <si>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</si>
  <si>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</si>
  <si>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</si>
  <si>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</si>
  <si>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</si>
  <si>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</si>
  <si>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</si>
  <si>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</si>
  <si>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</si>
  <si>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</si>
  <si>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</si>
  <si>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</si>
  <si>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</si>
  <si>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</si>
  <si>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</si>
  <si>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</si>
  <si>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</si>
  <si>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</si>
  <si>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</si>
  <si>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</si>
  <si>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</si>
  <si>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</si>
  <si>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</si>
  <si>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</si>
  <si>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</si>
  <si>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</si>
  <si>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</si>
  <si>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</si>
  <si>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</si>
  <si>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</si>
  <si>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</si>
  <si>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</si>
  <si>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</si>
  <si>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</si>
  <si>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</si>
  <si>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</si>
  <si>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</si>
  <si>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</si>
  <si>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</si>
  <si>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</si>
  <si>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</si>
  <si>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</si>
  <si>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</si>
  <si>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</si>
  <si>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</si>
  <si>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</si>
  <si>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</si>
  <si>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</si>
  <si>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</si>
  <si>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</si>
  <si>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</si>
  <si>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</si>
  <si>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</si>
  <si>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</si>
  <si>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</si>
  <si>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</si>
  <si>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</si>
  <si>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</si>
  <si>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</si>
  <si>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</si>
  <si>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</si>
  <si>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</si>
  <si>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</si>
  <si>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</si>
  <si>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</si>
  <si>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</si>
  <si>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</si>
  <si>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</si>
  <si>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</si>
  <si>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</si>
  <si>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</si>
  <si>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</si>
  <si>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</si>
  <si>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</si>
  <si>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</si>
  <si>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</si>
  <si>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</si>
  <si>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</si>
  <si>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</si>
  <si>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</si>
  <si>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</si>
  <si>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</si>
  <si>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</si>
  <si>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</si>
  <si>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</si>
  <si>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</si>
  <si>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</si>
  <si>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</si>
  <si>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</si>
  <si>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</si>
  <si>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</si>
  <si>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</si>
  <si>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</si>
  <si>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</si>
  <si>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</si>
  <si>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</si>
  <si>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</si>
  <si>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</si>
  <si>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</si>
  <si>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</si>
  <si>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</si>
  <si>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</si>
  <si>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</si>
  <si>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</si>
  <si>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</si>
  <si>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</si>
  <si>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</si>
  <si>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</si>
  <si>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</si>
  <si>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</si>
  <si>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</si>
  <si>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</si>
  <si>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</si>
  <si>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</si>
  <si>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</si>
  <si>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</si>
  <si>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</si>
  <si>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</si>
  <si>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</si>
  <si>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</si>
  <si>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</si>
  <si>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</si>
  <si>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</si>
  <si>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</si>
  <si>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</si>
  <si>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</si>
  <si>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</si>
  <si>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</si>
  <si>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</si>
  <si>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</si>
  <si>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</si>
  <si>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</si>
  <si>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</si>
  <si>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</si>
  <si>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</si>
  <si>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</si>
  <si>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</si>
  <si>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</si>
  <si>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</si>
  <si>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</si>
  <si>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Rent From Elect Property-NAC</t>
  </si>
  <si>
    <t>Rent From Elect Prop-ABD-Nonaf</t>
  </si>
  <si>
    <t>Rent From Elect Property - Af</t>
  </si>
  <si>
    <t>Forfeited Discounts</t>
  </si>
  <si>
    <t>Misc Service Rev - Nonaffil</t>
  </si>
  <si>
    <t>Comp. Allow. Gains SO2</t>
  </si>
  <si>
    <t>Fuel Consumed</t>
  </si>
  <si>
    <t>Fuel - Procure Unload &amp; Handle</t>
  </si>
  <si>
    <t>Fuel - Deferred</t>
  </si>
  <si>
    <t>Fuel Survey Activity</t>
  </si>
  <si>
    <t>Fuel Oil Consumed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</si>
  <si>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</si>
  <si>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</si>
  <si>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</si>
  <si>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</si>
  <si>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</si>
  <si>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</si>
  <si>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</si>
  <si>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</si>
  <si>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</si>
  <si>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</si>
  <si>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</si>
  <si>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</si>
  <si>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</si>
  <si>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</si>
  <si>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</si>
  <si>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</si>
  <si>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</si>
  <si>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</si>
  <si>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</si>
  <si>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</si>
  <si>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</si>
  <si>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</si>
  <si>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</si>
  <si>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</si>
  <si>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</si>
  <si>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</si>
  <si>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</si>
  <si>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</si>
  <si>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</si>
  <si>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</si>
  <si>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</si>
  <si>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</si>
  <si>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</si>
  <si>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</si>
  <si>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</si>
  <si>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</si>
  <si>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</si>
  <si>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</si>
  <si>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</si>
  <si>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</si>
  <si>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</si>
  <si>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</si>
  <si>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</si>
  <si>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</si>
  <si>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</si>
  <si>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</si>
  <si>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</si>
  <si>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</si>
  <si>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Rents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</si>
  <si>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</si>
  <si>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</si>
  <si>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</si>
  <si>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</si>
  <si>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</si>
  <si>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</si>
  <si>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</si>
  <si>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</si>
  <si>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</si>
  <si>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</si>
  <si>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</si>
  <si>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</si>
  <si>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</si>
  <si>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</si>
  <si>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</si>
  <si>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</si>
  <si>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</si>
  <si>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</si>
  <si>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</si>
  <si>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</si>
  <si>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</si>
  <si>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</si>
  <si>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</si>
  <si>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</si>
  <si>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</si>
  <si>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</si>
  <si>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</si>
  <si>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</si>
  <si>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PROVISION PJM NITS Affl Expens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</si>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</sst>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8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223</v>
      </c>
      <c r="B1" s="14" t="s">
        <v>176</v>
      </c>
      <c r="C1" s="54" t="s">
        <v>177</v>
      </c>
      <c r="D1" s="15"/>
      <c r="E1" s="15"/>
      <c r="F1" s="15" t="s">
        <v>223</v>
      </c>
      <c r="G1" s="15" t="s">
        <v>224</v>
      </c>
      <c r="H1" s="90" t="s">
        <v>225</v>
      </c>
      <c r="I1" s="103" t="s">
        <v>225</v>
      </c>
      <c r="J1" s="104"/>
      <c r="K1" s="15" t="s">
        <v>392</v>
      </c>
      <c r="L1" s="15" t="s">
        <v>393</v>
      </c>
      <c r="M1" s="90" t="s">
        <v>225</v>
      </c>
      <c r="N1" s="103" t="s">
        <v>225</v>
      </c>
      <c r="O1" s="104"/>
      <c r="P1" s="15" t="s">
        <v>394</v>
      </c>
      <c r="Q1" s="15" t="s">
        <v>395</v>
      </c>
      <c r="R1" s="90" t="s">
        <v>225</v>
      </c>
      <c r="S1" s="103" t="s">
        <v>225</v>
      </c>
      <c r="T1" s="104"/>
      <c r="U1" s="15" t="s">
        <v>397</v>
      </c>
      <c r="V1" s="15" t="s">
        <v>396</v>
      </c>
      <c r="W1" s="90" t="s">
        <v>225</v>
      </c>
      <c r="X1" s="103" t="s">
        <v>225</v>
      </c>
    </row>
    <row r="2" spans="3:24" ht="12.75">
      <c r="C2" s="16"/>
      <c r="F2" s="122"/>
      <c r="G2" s="123" t="str">
        <f>IF($C$587="Error",$C$592,IF($C$593="Error",$C$589&amp;" - "&amp;$C$588,IF($C$593=$C$592,$C$593&amp;" - "&amp;$C$587,$C$593&amp;" - "&amp;$C$592)))</f>
        <v>Kentucky Power Corp Consol</v>
      </c>
      <c r="H2" s="18"/>
      <c r="I2" s="105"/>
      <c r="K2" s="122"/>
      <c r="L2" s="123" t="str">
        <f>IF($C$587="Error",$C$592,IF($C$593="Error",$C$589&amp;" - "&amp;$C$588,IF($C$593=$C$592,$C$593&amp;" -"&amp;$C$587,$C$593&amp;" - "&amp;$C$592)))</f>
        <v>Kentucky Power Corp Consol</v>
      </c>
      <c r="M2" s="18"/>
      <c r="N2" s="105"/>
      <c r="P2" s="122"/>
      <c r="Q2" s="123" t="str">
        <f>IF($C$587="Error",$C$592,IF($C$593="Error",$C$589&amp;" - "&amp;$C$588,IF($C$593=$C$592,$C$593&amp;" -"&amp;$C$587,$C$593&amp;" - "&amp;$C$592)))</f>
        <v>Kentucky Power Corp Consol</v>
      </c>
      <c r="R2" s="18"/>
      <c r="S2" s="105"/>
      <c r="U2" s="122"/>
      <c r="V2" s="123" t="str">
        <f>IF($C$587="Error",$C$592,IF($C$593="Error",$C$589&amp;" - "&amp;$C$588,IF($C$593=$C$592,$C$593&amp;" -"&amp;$C$587,$C$593&amp;" - "&amp;$C$592)))</f>
        <v>Kentucky Power Corp Consol</v>
      </c>
      <c r="W2" s="18"/>
      <c r="X2" s="105"/>
    </row>
    <row r="3" spans="3:24" ht="12.75">
      <c r="C3" s="20">
        <f>IF(C583&gt;0,"REPORT HAS "&amp;C583&amp;" DATA ERROR(S)","")</f>
      </c>
      <c r="F3" s="82"/>
      <c r="G3" s="124" t="s">
        <v>226</v>
      </c>
      <c r="H3" s="18"/>
      <c r="I3" s="105"/>
      <c r="K3" s="82"/>
      <c r="L3" s="124" t="s">
        <v>226</v>
      </c>
      <c r="M3" s="18"/>
      <c r="N3" s="105"/>
      <c r="P3" s="82"/>
      <c r="Q3" s="124" t="s">
        <v>226</v>
      </c>
      <c r="R3" s="18"/>
      <c r="S3" s="105"/>
      <c r="U3" s="82"/>
      <c r="V3" s="124" t="s">
        <v>226</v>
      </c>
      <c r="W3" s="18"/>
      <c r="X3" s="105"/>
    </row>
    <row r="4" spans="3:24" ht="12.75">
      <c r="C4" s="27"/>
      <c r="F4" s="121"/>
      <c r="G4" s="124" t="str">
        <f>TEXT(+$C$577,"MMMM YYYY")</f>
        <v>July 2011</v>
      </c>
      <c r="H4" s="18"/>
      <c r="I4" s="105"/>
      <c r="K4" s="121"/>
      <c r="L4" s="124" t="str">
        <f>TEXT(+$C$577,"MMMM YYYY")</f>
        <v>July 2011</v>
      </c>
      <c r="M4" s="18"/>
      <c r="N4" s="105"/>
      <c r="P4" s="121"/>
      <c r="Q4" s="124" t="str">
        <f>TEXT(+$C$577,"MMMM YYYY")</f>
        <v>July 2011</v>
      </c>
      <c r="R4" s="18"/>
      <c r="S4" s="105"/>
      <c r="U4" s="121"/>
      <c r="V4" s="124" t="str">
        <f>TEXT(+$C$577,"MMMM YYYY")</f>
        <v>July 2011</v>
      </c>
      <c r="W4" s="18"/>
      <c r="X4" s="105"/>
    </row>
    <row r="5" spans="2:24" ht="13.5" thickBot="1">
      <c r="B5" s="55" t="str">
        <f>"Run Date: "&amp;TEXT(NvsEndTime,"MM/DD/YYYY  hh:mm")</f>
        <v>Run Date: 08/08/2011  15:19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IF(C590&lt;&gt;"Error",C590,"")</f>
        <v>X_OPR_COS</v>
      </c>
      <c r="C6" s="47" t="str">
        <f>"Rpt ID: "&amp;C585&amp;"      Layout: "&amp;C586</f>
        <v>Rpt ID: GLR2100V      Layout: GLR2100V</v>
      </c>
      <c r="D6" s="19"/>
      <c r="E6" s="19"/>
      <c r="F6" s="84" t="s">
        <v>227</v>
      </c>
      <c r="G6" s="91"/>
      <c r="H6" s="59" t="s">
        <v>297</v>
      </c>
      <c r="I6" s="105"/>
      <c r="J6" s="109"/>
      <c r="K6" s="84" t="s">
        <v>229</v>
      </c>
      <c r="L6" s="91"/>
      <c r="M6" s="59" t="s">
        <v>297</v>
      </c>
      <c r="N6" s="105"/>
      <c r="O6" s="109"/>
      <c r="P6" s="84" t="s">
        <v>228</v>
      </c>
      <c r="Q6" s="91"/>
      <c r="R6" s="59" t="s">
        <v>297</v>
      </c>
      <c r="S6" s="105"/>
      <c r="T6" s="109"/>
      <c r="U6" s="84" t="s">
        <v>230</v>
      </c>
      <c r="V6" s="91"/>
      <c r="W6" s="59" t="s">
        <v>297</v>
      </c>
      <c r="X6" s="105"/>
    </row>
    <row r="7" spans="1:24" s="12" customFormat="1" ht="13.5" thickBot="1">
      <c r="A7" s="9"/>
      <c r="B7" s="21" t="str">
        <f>IF(C587="Error",""&amp;C593,IF(C593="Error",""&amp;C589,""&amp;C593))</f>
        <v>KYP_CORP_CONSOL</v>
      </c>
      <c r="C7" s="8" t="str">
        <f>IF($C$587="Error",NvsTreeASD&amp;" Acct: PRPT_ACCOUNT      BU: "&amp;+$C$594,IF(C593="Error",NvsTreeASD&amp;" Acct: PRPT_ACCOUNT     BU: "&amp;+$C$589,NvsTreeASD&amp;"  Acct: PRPT_ACCOUNT    BU: "&amp;+$C$593))</f>
        <v>V2099-01-01 Acct: PRPT_ACCOUNT      BU: GL_PRPT_CONS</v>
      </c>
      <c r="D7" s="5"/>
      <c r="E7" s="5"/>
      <c r="F7" s="85" t="str">
        <f>TEXT($C$577,"YYYY")</f>
        <v>2011</v>
      </c>
      <c r="G7" s="92">
        <f>+F7-1</f>
        <v>2010</v>
      </c>
      <c r="H7" s="24" t="s">
        <v>231</v>
      </c>
      <c r="I7" s="110" t="s">
        <v>232</v>
      </c>
      <c r="J7" s="111"/>
      <c r="K7" s="85" t="str">
        <f>TEXT($C$577,"YYYY")</f>
        <v>2011</v>
      </c>
      <c r="L7" s="92">
        <f>+K7-1</f>
        <v>2010</v>
      </c>
      <c r="M7" s="24" t="s">
        <v>231</v>
      </c>
      <c r="N7" s="110" t="s">
        <v>232</v>
      </c>
      <c r="O7" s="111"/>
      <c r="P7" s="85" t="str">
        <f>TEXT($C$577,"YYYY")</f>
        <v>2011</v>
      </c>
      <c r="Q7" s="92">
        <f>+P7-1</f>
        <v>2010</v>
      </c>
      <c r="R7" s="24" t="s">
        <v>231</v>
      </c>
      <c r="S7" s="110" t="s">
        <v>232</v>
      </c>
      <c r="T7" s="111"/>
      <c r="U7" s="85" t="str">
        <f>TEXT($C$577,"YYYY")</f>
        <v>2011</v>
      </c>
      <c r="V7" s="92">
        <f>+U7-1</f>
        <v>2010</v>
      </c>
      <c r="W7" s="24" t="s">
        <v>231</v>
      </c>
      <c r="X7" s="110" t="s">
        <v>232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433</v>
      </c>
      <c r="B10" s="14" t="s">
        <v>434</v>
      </c>
      <c r="C10" s="54" t="s">
        <v>435</v>
      </c>
      <c r="D10" s="15"/>
      <c r="E10" s="15"/>
      <c r="F10" s="15">
        <v>8707449.9</v>
      </c>
      <c r="G10" s="15">
        <v>9524667.68</v>
      </c>
      <c r="H10" s="90">
        <f>+F10-G10</f>
        <v>-817217.7799999993</v>
      </c>
      <c r="I10" s="103">
        <f>IF(G10&lt;0,IF(H10=0,0,IF(OR(G10=0,F10=0),"N.M.",IF(ABS(H10/G10)&gt;=10,"N.M.",H10/(-G10)))),IF(H10=0,0,IF(OR(G10=0,F10=0),"N.M.",IF(ABS(H10/G10)&gt;=10,"N.M.",H10/G10))))</f>
        <v>-0.08580013575864721</v>
      </c>
      <c r="J10" s="104"/>
      <c r="K10" s="15">
        <v>67006236.43</v>
      </c>
      <c r="L10" s="15">
        <v>57172638.16</v>
      </c>
      <c r="M10" s="90">
        <f>+K10-L10</f>
        <v>9833598.270000003</v>
      </c>
      <c r="N10" s="103">
        <f>IF(L10&lt;0,IF(M10=0,0,IF(OR(L10=0,K10=0),"N.M.",IF(ABS(M10/L10)&gt;=10,"N.M.",M10/(-L10)))),IF(M10=0,0,IF(OR(L10=0,K10=0),"N.M.",IF(ABS(M10/L10)&gt;=10,"N.M.",M10/L10))))</f>
        <v>0.17199832973388898</v>
      </c>
      <c r="O10" s="104"/>
      <c r="P10" s="15">
        <v>22671721.71</v>
      </c>
      <c r="Q10" s="15">
        <v>20720824.31</v>
      </c>
      <c r="R10" s="90">
        <f>+P10-Q10</f>
        <v>1950897.4000000022</v>
      </c>
      <c r="S10" s="103">
        <f>IF(Q10&lt;0,IF(R10=0,0,IF(OR(Q10=0,P10=0),"N.M.",IF(ABS(R10/Q10)&gt;=10,"N.M.",R10/(-Q10)))),IF(R10=0,0,IF(OR(Q10=0,P10=0),"N.M.",IF(ABS(R10/Q10)&gt;=10,"N.M.",R10/Q10))))</f>
        <v>0.0941515342639379</v>
      </c>
      <c r="T10" s="104"/>
      <c r="U10" s="15">
        <v>114315687.85</v>
      </c>
      <c r="V10" s="15">
        <v>88685793.33</v>
      </c>
      <c r="W10" s="90">
        <f>+U10-V10</f>
        <v>25629894.519999996</v>
      </c>
      <c r="X10" s="103">
        <f>IF(V10&lt;0,IF(W10=0,0,IF(OR(V10=0,U10=0),"N.M.",IF(ABS(W10/V10)&gt;=10,"N.M.",W10/(-V10)))),IF(W10=0,0,IF(OR(V10=0,U10=0),"N.M.",IF(ABS(W10/V10)&gt;=10,"N.M.",W10/V10))))</f>
        <v>0.2889966200632734</v>
      </c>
    </row>
    <row r="11" spans="1:24" s="14" customFormat="1" ht="12.75" hidden="1" outlineLevel="2">
      <c r="A11" s="14" t="s">
        <v>436</v>
      </c>
      <c r="B11" s="14" t="s">
        <v>437</v>
      </c>
      <c r="C11" s="54" t="s">
        <v>438</v>
      </c>
      <c r="D11" s="15"/>
      <c r="E11" s="15"/>
      <c r="F11" s="15">
        <v>5317624.44</v>
      </c>
      <c r="G11" s="15">
        <v>5914177.75</v>
      </c>
      <c r="H11" s="90">
        <f>+F11-G11</f>
        <v>-596553.3099999996</v>
      </c>
      <c r="I11" s="103">
        <f>IF(G11&lt;0,IF(H11=0,0,IF(OR(G11=0,F11=0),"N.M.",IF(ABS(H11/G11)&gt;=10,"N.M.",H11/(-G11)))),IF(H11=0,0,IF(OR(G11=0,F11=0),"N.M.",IF(ABS(H11/G11)&gt;=10,"N.M.",H11/G11))))</f>
        <v>-0.10086834302536808</v>
      </c>
      <c r="J11" s="104"/>
      <c r="K11" s="15">
        <v>31372684.67</v>
      </c>
      <c r="L11" s="15">
        <v>27310465.58</v>
      </c>
      <c r="M11" s="90">
        <f>+K11-L11</f>
        <v>4062219.0900000036</v>
      </c>
      <c r="N11" s="103">
        <f>IF(L11&lt;0,IF(M11=0,0,IF(OR(L11=0,K11=0),"N.M.",IF(ABS(M11/L11)&gt;=10,"N.M.",M11/(-L11)))),IF(M11=0,0,IF(OR(L11=0,K11=0),"N.M.",IF(ABS(M11/L11)&gt;=10,"N.M.",M11/L11))))</f>
        <v>0.1487422130575045</v>
      </c>
      <c r="O11" s="104"/>
      <c r="P11" s="15">
        <v>13376157.43</v>
      </c>
      <c r="Q11" s="15">
        <v>12477329.19</v>
      </c>
      <c r="R11" s="90">
        <f>+P11-Q11</f>
        <v>898828.2400000002</v>
      </c>
      <c r="S11" s="103">
        <f>IF(Q11&lt;0,IF(R11=0,0,IF(OR(Q11=0,P11=0),"N.M.",IF(ABS(R11/Q11)&gt;=10,"N.M.",R11/(-Q11)))),IF(R11=0,0,IF(OR(Q11=0,P11=0),"N.M.",IF(ABS(R11/Q11)&gt;=10,"N.M.",R11/Q11))))</f>
        <v>0.07203691000798226</v>
      </c>
      <c r="T11" s="104"/>
      <c r="U11" s="15">
        <v>54985761.010000005</v>
      </c>
      <c r="V11" s="15">
        <v>43475762.75</v>
      </c>
      <c r="W11" s="90">
        <f>+U11-V11</f>
        <v>11509998.260000005</v>
      </c>
      <c r="X11" s="103">
        <f>IF(V11&lt;0,IF(W11=0,0,IF(OR(V11=0,U11=0),"N.M.",IF(ABS(W11/V11)&gt;=10,"N.M.",W11/(-V11)))),IF(W11=0,0,IF(OR(V11=0,U11=0),"N.M.",IF(ABS(W11/V11)&gt;=10,"N.M.",W11/V11))))</f>
        <v>0.26474517137712567</v>
      </c>
    </row>
    <row r="12" spans="1:24" s="14" customFormat="1" ht="12.75" hidden="1" outlineLevel="2">
      <c r="A12" s="14" t="s">
        <v>439</v>
      </c>
      <c r="B12" s="14" t="s">
        <v>440</v>
      </c>
      <c r="C12" s="54" t="s">
        <v>441</v>
      </c>
      <c r="D12" s="15"/>
      <c r="E12" s="15"/>
      <c r="F12" s="15">
        <v>5761916.29</v>
      </c>
      <c r="G12" s="15">
        <v>6613270.35</v>
      </c>
      <c r="H12" s="90">
        <f>+F12-G12</f>
        <v>-851354.0599999996</v>
      </c>
      <c r="I12" s="103">
        <f>IF(G12&lt;0,IF(H12=0,0,IF(OR(G12=0,F12=0),"N.M.",IF(ABS(H12/G12)&gt;=10,"N.M.",H12/(-G12)))),IF(H12=0,0,IF(OR(G12=0,F12=0),"N.M.",IF(ABS(H12/G12)&gt;=10,"N.M.",H12/G12))))</f>
        <v>-0.12873419880679754</v>
      </c>
      <c r="J12" s="104"/>
      <c r="K12" s="15">
        <v>40886355.36</v>
      </c>
      <c r="L12" s="15">
        <v>43372201.3</v>
      </c>
      <c r="M12" s="90">
        <f>+K12-L12</f>
        <v>-2485845.9399999976</v>
      </c>
      <c r="N12" s="103">
        <f>IF(L12&lt;0,IF(M12=0,0,IF(OR(L12=0,K12=0),"N.M.",IF(ABS(M12/L12)&gt;=10,"N.M.",M12/(-L12)))),IF(M12=0,0,IF(OR(L12=0,K12=0),"N.M.",IF(ABS(M12/L12)&gt;=10,"N.M.",M12/L12))))</f>
        <v>-0.05731426733002823</v>
      </c>
      <c r="O12" s="104"/>
      <c r="P12" s="15">
        <v>14668173.92</v>
      </c>
      <c r="Q12" s="15">
        <v>15808948.06</v>
      </c>
      <c r="R12" s="90">
        <f>+P12-Q12</f>
        <v>-1140774.1400000006</v>
      </c>
      <c r="S12" s="103">
        <f>IF(Q12&lt;0,IF(R12=0,0,IF(OR(Q12=0,P12=0),"N.M.",IF(ABS(R12/Q12)&gt;=10,"N.M.",R12/(-Q12)))),IF(R12=0,0,IF(OR(Q12=0,P12=0),"N.M.",IF(ABS(R12/Q12)&gt;=10,"N.M.",R12/Q12))))</f>
        <v>-0.07216002833777421</v>
      </c>
      <c r="T12" s="104"/>
      <c r="U12" s="15">
        <v>68046136.36</v>
      </c>
      <c r="V12" s="15">
        <v>67499654.02</v>
      </c>
      <c r="W12" s="90">
        <f>+U12-V12</f>
        <v>546482.3400000036</v>
      </c>
      <c r="X12" s="103">
        <f>IF(V12&lt;0,IF(W12=0,0,IF(OR(V12=0,U12=0),"N.M.",IF(ABS(W12/V12)&gt;=10,"N.M.",W12/(-V12)))),IF(W12=0,0,IF(OR(V12=0,U12=0),"N.M.",IF(ABS(W12/V12)&gt;=10,"N.M.",W12/V12))))</f>
        <v>0.008096076164154592</v>
      </c>
    </row>
    <row r="13" spans="1:24" ht="12.75" hidden="1" outlineLevel="1">
      <c r="A13" s="1" t="s">
        <v>325</v>
      </c>
      <c r="B13" s="9" t="s">
        <v>310</v>
      </c>
      <c r="C13" s="66" t="s">
        <v>305</v>
      </c>
      <c r="D13" s="28"/>
      <c r="E13" s="28"/>
      <c r="F13" s="17">
        <v>19786990.63</v>
      </c>
      <c r="G13" s="17">
        <v>22052115.78</v>
      </c>
      <c r="H13" s="35">
        <f>+F13-G13</f>
        <v>-2265125.1500000022</v>
      </c>
      <c r="I13" s="95">
        <f>IF(G13&lt;0,IF(H13=0,0,IF(OR(G13=0,F13=0),"N.M.",IF(ABS(H13/G13)&gt;=10,"N.M.",H13/(-G13)))),IF(H13=0,0,IF(OR(G13=0,F13=0),"N.M.",IF(ABS(H13/G13)&gt;=10,"N.M.",H13/G13))))</f>
        <v>-0.10271690810068847</v>
      </c>
      <c r="K13" s="17">
        <v>139265276.45999998</v>
      </c>
      <c r="L13" s="17">
        <v>127855305.03999999</v>
      </c>
      <c r="M13" s="35">
        <f>+K13-L13</f>
        <v>11409971.419999987</v>
      </c>
      <c r="N13" s="95">
        <f>IF(L13&lt;0,IF(M13=0,0,IF(OR(L13=0,K13=0),"N.M.",IF(ABS(M13/L13)&gt;=10,"N.M.",M13/(-L13)))),IF(M13=0,0,IF(OR(L13=0,K13=0),"N.M.",IF(ABS(M13/L13)&gt;=10,"N.M.",M13/L13))))</f>
        <v>0.08924128268616102</v>
      </c>
      <c r="P13" s="17">
        <v>50716053.06</v>
      </c>
      <c r="Q13" s="17">
        <v>49007101.56</v>
      </c>
      <c r="R13" s="35">
        <f>+P13-Q13</f>
        <v>1708951.5</v>
      </c>
      <c r="S13" s="95">
        <f>IF(Q13&lt;0,IF(R13=0,0,IF(OR(Q13=0,P13=0),"N.M.",IF(ABS(R13/Q13)&gt;=10,"N.M.",R13/(-Q13)))),IF(R13=0,0,IF(OR(Q13=0,P13=0),"N.M.",IF(ABS(R13/Q13)&gt;=10,"N.M.",R13/Q13))))</f>
        <v>0.034871507304052855</v>
      </c>
      <c r="U13" s="17">
        <v>237347585.22000003</v>
      </c>
      <c r="V13" s="17">
        <v>199661210.10000002</v>
      </c>
      <c r="W13" s="35">
        <f>+U13-V13</f>
        <v>37686375.120000005</v>
      </c>
      <c r="X13" s="95">
        <f>IF(V13&lt;0,IF(W13=0,0,IF(OR(V13=0,U13=0),"N.M.",IF(ABS(W13/V13)&gt;=10,"N.M.",W13/(-V13)))),IF(W13=0,0,IF(OR(V13=0,U13=0),"N.M.",IF(ABS(W13/V13)&gt;=10,"N.M.",W13/V13))))</f>
        <v>0.18875161129758172</v>
      </c>
    </row>
    <row r="14" spans="1:24" s="14" customFormat="1" ht="12.75" hidden="1" outlineLevel="2">
      <c r="A14" s="14" t="s">
        <v>442</v>
      </c>
      <c r="B14" s="14" t="s">
        <v>443</v>
      </c>
      <c r="C14" s="54" t="s">
        <v>444</v>
      </c>
      <c r="D14" s="15"/>
      <c r="E14" s="15"/>
      <c r="F14" s="15">
        <v>6906505.13</v>
      </c>
      <c r="G14" s="15">
        <v>7075859.5</v>
      </c>
      <c r="H14" s="90">
        <f aca="true" t="shared" si="0" ref="H14:H20">+F14-G14</f>
        <v>-169354.3700000001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-0.023934105814283072</v>
      </c>
      <c r="J14" s="104"/>
      <c r="K14" s="15">
        <v>41824078.08</v>
      </c>
      <c r="L14" s="15">
        <v>35438844.88</v>
      </c>
      <c r="M14" s="90">
        <f aca="true" t="shared" si="2" ref="M14:M20">+K14-L14</f>
        <v>6385233.1999999955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0.18017610962267896</v>
      </c>
      <c r="O14" s="104"/>
      <c r="P14" s="15">
        <v>19055071.64</v>
      </c>
      <c r="Q14" s="15">
        <v>17045105.96</v>
      </c>
      <c r="R14" s="90">
        <f aca="true" t="shared" si="4" ref="R14:R20">+P14-Q14</f>
        <v>2009965.6799999997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0.11792039807301964</v>
      </c>
      <c r="T14" s="104"/>
      <c r="U14" s="15">
        <v>73087796.43</v>
      </c>
      <c r="V14" s="15">
        <v>57941852.050000004</v>
      </c>
      <c r="W14" s="90">
        <f aca="true" t="shared" si="6" ref="W14:W20">+U14-V14</f>
        <v>15145944.380000003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0.26139903789975594</v>
      </c>
    </row>
    <row r="15" spans="1:24" s="14" customFormat="1" ht="12.75" hidden="1" outlineLevel="2">
      <c r="A15" s="14" t="s">
        <v>445</v>
      </c>
      <c r="B15" s="14" t="s">
        <v>446</v>
      </c>
      <c r="C15" s="54" t="s">
        <v>447</v>
      </c>
      <c r="D15" s="15"/>
      <c r="E15" s="15"/>
      <c r="F15" s="15">
        <v>5634908.37</v>
      </c>
      <c r="G15" s="15">
        <v>4985408.3100000005</v>
      </c>
      <c r="H15" s="90">
        <f t="shared" si="0"/>
        <v>649500.0599999996</v>
      </c>
      <c r="I15" s="103">
        <f t="shared" si="1"/>
        <v>0.13028021369828371</v>
      </c>
      <c r="J15" s="104"/>
      <c r="K15" s="15">
        <v>35943881.55</v>
      </c>
      <c r="L15" s="15">
        <v>30837732.13</v>
      </c>
      <c r="M15" s="90">
        <f t="shared" si="2"/>
        <v>5106149.419999998</v>
      </c>
      <c r="N15" s="103">
        <f t="shared" si="3"/>
        <v>0.16558122362806835</v>
      </c>
      <c r="O15" s="104"/>
      <c r="P15" s="15">
        <v>16935596.33</v>
      </c>
      <c r="Q15" s="15">
        <v>14008512.9</v>
      </c>
      <c r="R15" s="90">
        <f t="shared" si="4"/>
        <v>2927083.429999998</v>
      </c>
      <c r="S15" s="103">
        <f t="shared" si="5"/>
        <v>0.2089503326223869</v>
      </c>
      <c r="T15" s="104"/>
      <c r="U15" s="15">
        <v>62856200.86</v>
      </c>
      <c r="V15" s="15">
        <v>51243105.489999995</v>
      </c>
      <c r="W15" s="90">
        <f t="shared" si="6"/>
        <v>11613095.370000005</v>
      </c>
      <c r="X15" s="103">
        <f t="shared" si="7"/>
        <v>0.22662747034849948</v>
      </c>
    </row>
    <row r="16" spans="1:24" s="14" customFormat="1" ht="12.75" hidden="1" outlineLevel="2">
      <c r="A16" s="14" t="s">
        <v>448</v>
      </c>
      <c r="B16" s="14" t="s">
        <v>449</v>
      </c>
      <c r="C16" s="54" t="s">
        <v>450</v>
      </c>
      <c r="D16" s="15"/>
      <c r="E16" s="15"/>
      <c r="F16" s="15">
        <v>3486014.85</v>
      </c>
      <c r="G16" s="15">
        <v>3549821.7800000003</v>
      </c>
      <c r="H16" s="90">
        <f t="shared" si="0"/>
        <v>-63806.93000000017</v>
      </c>
      <c r="I16" s="103">
        <f t="shared" si="1"/>
        <v>-0.017974685478435528</v>
      </c>
      <c r="J16" s="104"/>
      <c r="K16" s="15">
        <v>24543794.39</v>
      </c>
      <c r="L16" s="15">
        <v>21587447.4</v>
      </c>
      <c r="M16" s="90">
        <f t="shared" si="2"/>
        <v>2956346.990000002</v>
      </c>
      <c r="N16" s="103">
        <f t="shared" si="3"/>
        <v>0.13694750172269105</v>
      </c>
      <c r="O16" s="104"/>
      <c r="P16" s="15">
        <v>10771100.42</v>
      </c>
      <c r="Q16" s="15">
        <v>9930084.65</v>
      </c>
      <c r="R16" s="90">
        <f t="shared" si="4"/>
        <v>841015.7699999996</v>
      </c>
      <c r="S16" s="103">
        <f t="shared" si="5"/>
        <v>0.08469371608025512</v>
      </c>
      <c r="T16" s="104"/>
      <c r="U16" s="15">
        <v>41946022.57</v>
      </c>
      <c r="V16" s="15">
        <v>35859919.21</v>
      </c>
      <c r="W16" s="90">
        <f t="shared" si="6"/>
        <v>6086103.359999999</v>
      </c>
      <c r="X16" s="103">
        <f t="shared" si="7"/>
        <v>0.16971882519754286</v>
      </c>
    </row>
    <row r="17" spans="1:24" s="14" customFormat="1" ht="12.75" hidden="1" outlineLevel="2">
      <c r="A17" s="14" t="s">
        <v>451</v>
      </c>
      <c r="B17" s="14" t="s">
        <v>452</v>
      </c>
      <c r="C17" s="54" t="s">
        <v>453</v>
      </c>
      <c r="D17" s="15"/>
      <c r="E17" s="15"/>
      <c r="F17" s="15">
        <v>931252.52</v>
      </c>
      <c r="G17" s="15">
        <v>1006410.5</v>
      </c>
      <c r="H17" s="90">
        <f t="shared" si="0"/>
        <v>-75157.97999999998</v>
      </c>
      <c r="I17" s="103">
        <f t="shared" si="1"/>
        <v>-0.07467924867636018</v>
      </c>
      <c r="J17" s="104"/>
      <c r="K17" s="15">
        <v>7514123.84</v>
      </c>
      <c r="L17" s="15">
        <v>6160338.82</v>
      </c>
      <c r="M17" s="90">
        <f t="shared" si="2"/>
        <v>1353785.0199999996</v>
      </c>
      <c r="N17" s="103">
        <f t="shared" si="3"/>
        <v>0.21975820803960253</v>
      </c>
      <c r="O17" s="104"/>
      <c r="P17" s="15">
        <v>3106537.91</v>
      </c>
      <c r="Q17" s="15">
        <v>2780306.3200000003</v>
      </c>
      <c r="R17" s="90">
        <f t="shared" si="4"/>
        <v>326231.58999999985</v>
      </c>
      <c r="S17" s="103">
        <f t="shared" si="5"/>
        <v>0.1173365638358869</v>
      </c>
      <c r="T17" s="104"/>
      <c r="U17" s="15">
        <v>13506277.77</v>
      </c>
      <c r="V17" s="15">
        <v>10313248.91</v>
      </c>
      <c r="W17" s="90">
        <f t="shared" si="6"/>
        <v>3193028.8599999994</v>
      </c>
      <c r="X17" s="103">
        <f t="shared" si="7"/>
        <v>0.30960455699890593</v>
      </c>
    </row>
    <row r="18" spans="1:24" s="14" customFormat="1" ht="12.75" hidden="1" outlineLevel="2">
      <c r="A18" s="14" t="s">
        <v>454</v>
      </c>
      <c r="B18" s="14" t="s">
        <v>455</v>
      </c>
      <c r="C18" s="54" t="s">
        <v>456</v>
      </c>
      <c r="D18" s="15"/>
      <c r="E18" s="15"/>
      <c r="F18" s="15">
        <v>1260605.43</v>
      </c>
      <c r="G18" s="15">
        <v>1198069.54</v>
      </c>
      <c r="H18" s="90">
        <f t="shared" si="0"/>
        <v>62535.8899999999</v>
      </c>
      <c r="I18" s="103">
        <f t="shared" si="1"/>
        <v>0.052197212191873184</v>
      </c>
      <c r="J18" s="104"/>
      <c r="K18" s="15">
        <v>7649523.09</v>
      </c>
      <c r="L18" s="15">
        <v>6107131.51</v>
      </c>
      <c r="M18" s="90">
        <f t="shared" si="2"/>
        <v>1542391.58</v>
      </c>
      <c r="N18" s="103">
        <f t="shared" si="3"/>
        <v>0.252555815684408</v>
      </c>
      <c r="O18" s="104"/>
      <c r="P18" s="15">
        <v>3565498.2199999997</v>
      </c>
      <c r="Q18" s="15">
        <v>2970307.75</v>
      </c>
      <c r="R18" s="90">
        <f t="shared" si="4"/>
        <v>595190.4699999997</v>
      </c>
      <c r="S18" s="103">
        <f t="shared" si="5"/>
        <v>0.2003800683616032</v>
      </c>
      <c r="T18" s="104"/>
      <c r="U18" s="15">
        <v>13187193.32</v>
      </c>
      <c r="V18" s="15">
        <v>10099109.94</v>
      </c>
      <c r="W18" s="90">
        <f t="shared" si="6"/>
        <v>3088083.380000001</v>
      </c>
      <c r="X18" s="103">
        <f t="shared" si="7"/>
        <v>0.3057777762938187</v>
      </c>
    </row>
    <row r="19" spans="1:24" s="14" customFormat="1" ht="12.75" hidden="1" outlineLevel="2">
      <c r="A19" s="14" t="s">
        <v>457</v>
      </c>
      <c r="B19" s="14" t="s">
        <v>458</v>
      </c>
      <c r="C19" s="54" t="s">
        <v>459</v>
      </c>
      <c r="D19" s="15"/>
      <c r="E19" s="15"/>
      <c r="F19" s="15">
        <v>3746240.42</v>
      </c>
      <c r="G19" s="15">
        <v>3890453.31</v>
      </c>
      <c r="H19" s="90">
        <f t="shared" si="0"/>
        <v>-144212.89000000013</v>
      </c>
      <c r="I19" s="103">
        <f t="shared" si="1"/>
        <v>-0.037068402704979415</v>
      </c>
      <c r="J19" s="104"/>
      <c r="K19" s="15">
        <v>22963902.77</v>
      </c>
      <c r="L19" s="15">
        <v>23595971.13</v>
      </c>
      <c r="M19" s="90">
        <f t="shared" si="2"/>
        <v>-632068.3599999994</v>
      </c>
      <c r="N19" s="103">
        <f t="shared" si="3"/>
        <v>-0.026787130587576688</v>
      </c>
      <c r="O19" s="104"/>
      <c r="P19" s="15">
        <v>10523696.76</v>
      </c>
      <c r="Q19" s="15">
        <v>10903738.75</v>
      </c>
      <c r="R19" s="90">
        <f t="shared" si="4"/>
        <v>-380041.9900000002</v>
      </c>
      <c r="S19" s="103">
        <f t="shared" si="5"/>
        <v>-0.03485428243592137</v>
      </c>
      <c r="T19" s="104"/>
      <c r="U19" s="15">
        <v>38814486.58</v>
      </c>
      <c r="V19" s="15">
        <v>38907678.58</v>
      </c>
      <c r="W19" s="90">
        <f t="shared" si="6"/>
        <v>-93192</v>
      </c>
      <c r="X19" s="103">
        <f t="shared" si="7"/>
        <v>-0.0023952084370282675</v>
      </c>
    </row>
    <row r="20" spans="1:24" s="14" customFormat="1" ht="12.75" hidden="1" outlineLevel="2">
      <c r="A20" s="14" t="s">
        <v>460</v>
      </c>
      <c r="B20" s="14" t="s">
        <v>461</v>
      </c>
      <c r="C20" s="54" t="s">
        <v>462</v>
      </c>
      <c r="D20" s="15"/>
      <c r="E20" s="15"/>
      <c r="F20" s="15">
        <v>7939925.25</v>
      </c>
      <c r="G20" s="15">
        <v>7769890.88</v>
      </c>
      <c r="H20" s="90">
        <f t="shared" si="0"/>
        <v>170034.3700000001</v>
      </c>
      <c r="I20" s="103">
        <f t="shared" si="1"/>
        <v>0.02188375263257238</v>
      </c>
      <c r="J20" s="104"/>
      <c r="K20" s="15">
        <v>53773611.1</v>
      </c>
      <c r="L20" s="15">
        <v>51101455.22</v>
      </c>
      <c r="M20" s="90">
        <f t="shared" si="2"/>
        <v>2672155.8800000027</v>
      </c>
      <c r="N20" s="103">
        <f t="shared" si="3"/>
        <v>0.052291189526715846</v>
      </c>
      <c r="O20" s="104"/>
      <c r="P20" s="15">
        <v>24376698.81</v>
      </c>
      <c r="Q20" s="15">
        <v>23247931.88</v>
      </c>
      <c r="R20" s="90">
        <f t="shared" si="4"/>
        <v>1128766.9299999997</v>
      </c>
      <c r="S20" s="103">
        <f t="shared" si="5"/>
        <v>0.04855343416465653</v>
      </c>
      <c r="T20" s="104"/>
      <c r="U20" s="15">
        <v>89675567.39</v>
      </c>
      <c r="V20" s="15">
        <v>86592065.94999999</v>
      </c>
      <c r="W20" s="90">
        <f t="shared" si="6"/>
        <v>3083501.4400000125</v>
      </c>
      <c r="X20" s="103">
        <f t="shared" si="7"/>
        <v>0.03560951463821742</v>
      </c>
    </row>
    <row r="21" spans="1:24" ht="12.75" hidden="1" outlineLevel="1">
      <c r="A21" s="1" t="s">
        <v>326</v>
      </c>
      <c r="B21" s="9" t="s">
        <v>310</v>
      </c>
      <c r="C21" s="66" t="s">
        <v>398</v>
      </c>
      <c r="D21" s="28"/>
      <c r="E21" s="28"/>
      <c r="F21" s="17">
        <v>29905451.97</v>
      </c>
      <c r="G21" s="17">
        <v>29475913.819999997</v>
      </c>
      <c r="H21" s="35">
        <f aca="true" t="shared" si="8" ref="H21:H26">+F21-G21</f>
        <v>429538.15000000224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0.014572513429882266</v>
      </c>
      <c r="J21" s="106" t="s">
        <v>307</v>
      </c>
      <c r="K21" s="17">
        <v>194212914.82</v>
      </c>
      <c r="L21" s="17">
        <v>174828921.08999997</v>
      </c>
      <c r="M21" s="35">
        <f aca="true" t="shared" si="10" ref="M21:M26">+K21-L21</f>
        <v>19383993.73000002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0.11087406825568269</v>
      </c>
      <c r="P21" s="17">
        <v>88334200.08999999</v>
      </c>
      <c r="Q21" s="17">
        <v>80885988.21</v>
      </c>
      <c r="R21" s="35">
        <f aca="true" t="shared" si="12" ref="R21:R26">+P21-Q21</f>
        <v>7448211.879999995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0.09208284456712822</v>
      </c>
      <c r="T21" s="106" t="s">
        <v>308</v>
      </c>
      <c r="U21" s="17">
        <v>333073544.92</v>
      </c>
      <c r="V21" s="17">
        <v>290956980.13</v>
      </c>
      <c r="W21" s="35">
        <f aca="true" t="shared" si="14" ref="W21:W26">+U21-V21</f>
        <v>42116564.79000002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0.14475186253026917</v>
      </c>
    </row>
    <row r="22" spans="1:24" ht="12.75" hidden="1" outlineLevel="1">
      <c r="A22" s="1" t="s">
        <v>327</v>
      </c>
      <c r="B22" s="9" t="s">
        <v>309</v>
      </c>
      <c r="C22" s="66" t="s">
        <v>311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307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308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463</v>
      </c>
      <c r="B23" s="14" t="s">
        <v>464</v>
      </c>
      <c r="C23" s="54" t="s">
        <v>465</v>
      </c>
      <c r="D23" s="15"/>
      <c r="E23" s="15"/>
      <c r="F23" s="15">
        <v>110114.55</v>
      </c>
      <c r="G23" s="15">
        <v>149568.69</v>
      </c>
      <c r="H23" s="90">
        <f t="shared" si="8"/>
        <v>-39454.14</v>
      </c>
      <c r="I23" s="103">
        <f t="shared" si="9"/>
        <v>-0.2637860905246947</v>
      </c>
      <c r="J23" s="104"/>
      <c r="K23" s="15">
        <v>772622.01</v>
      </c>
      <c r="L23" s="15">
        <v>644846.73</v>
      </c>
      <c r="M23" s="90">
        <f t="shared" si="10"/>
        <v>127775.28000000003</v>
      </c>
      <c r="N23" s="103">
        <f t="shared" si="11"/>
        <v>0.19814829486690586</v>
      </c>
      <c r="O23" s="104"/>
      <c r="P23" s="15">
        <v>342688.05</v>
      </c>
      <c r="Q23" s="15">
        <v>309491.39</v>
      </c>
      <c r="R23" s="90">
        <f t="shared" si="12"/>
        <v>33196.659999999974</v>
      </c>
      <c r="S23" s="103">
        <f t="shared" si="13"/>
        <v>0.107261982312335</v>
      </c>
      <c r="T23" s="104"/>
      <c r="U23" s="15">
        <v>1304895.26</v>
      </c>
      <c r="V23" s="15">
        <v>1073771.67</v>
      </c>
      <c r="W23" s="90">
        <f t="shared" si="14"/>
        <v>231123.59000000008</v>
      </c>
      <c r="X23" s="103">
        <f t="shared" si="15"/>
        <v>0.21524463389875065</v>
      </c>
    </row>
    <row r="24" spans="1:24" s="14" customFormat="1" ht="12.75" hidden="1" outlineLevel="2">
      <c r="A24" s="14" t="s">
        <v>466</v>
      </c>
      <c r="B24" s="14" t="s">
        <v>467</v>
      </c>
      <c r="C24" s="54" t="s">
        <v>468</v>
      </c>
      <c r="D24" s="15"/>
      <c r="E24" s="15"/>
      <c r="F24" s="15">
        <v>18550.38</v>
      </c>
      <c r="G24" s="15">
        <v>26540.170000000002</v>
      </c>
      <c r="H24" s="90">
        <f t="shared" si="8"/>
        <v>-7989.790000000001</v>
      </c>
      <c r="I24" s="103">
        <f t="shared" si="9"/>
        <v>-0.30104517039642176</v>
      </c>
      <c r="J24" s="104"/>
      <c r="K24" s="15">
        <v>161515.27</v>
      </c>
      <c r="L24" s="15">
        <v>156399.05000000002</v>
      </c>
      <c r="M24" s="90">
        <f t="shared" si="10"/>
        <v>5116.219999999972</v>
      </c>
      <c r="N24" s="103">
        <f t="shared" si="11"/>
        <v>0.03271260279394262</v>
      </c>
      <c r="O24" s="104"/>
      <c r="P24" s="15">
        <v>58808.82</v>
      </c>
      <c r="Q24" s="15">
        <v>60383.98</v>
      </c>
      <c r="R24" s="90">
        <f t="shared" si="12"/>
        <v>-1575.1600000000035</v>
      </c>
      <c r="S24" s="103">
        <f t="shared" si="13"/>
        <v>-0.026085726710958823</v>
      </c>
      <c r="T24" s="104"/>
      <c r="U24" s="15">
        <v>280297.13</v>
      </c>
      <c r="V24" s="15">
        <v>280594.41000000003</v>
      </c>
      <c r="W24" s="90">
        <f t="shared" si="14"/>
        <v>-297.28000000002794</v>
      </c>
      <c r="X24" s="103">
        <f t="shared" si="15"/>
        <v>-0.0010594651547050703</v>
      </c>
    </row>
    <row r="25" spans="1:24" ht="12.75" hidden="1" outlineLevel="1">
      <c r="A25" s="1" t="s">
        <v>328</v>
      </c>
      <c r="B25" s="9" t="s">
        <v>310</v>
      </c>
      <c r="C25" s="67" t="s">
        <v>306</v>
      </c>
      <c r="D25" s="28"/>
      <c r="E25" s="28"/>
      <c r="F25" s="125">
        <v>128664.93000000001</v>
      </c>
      <c r="G25" s="125">
        <v>176108.86000000002</v>
      </c>
      <c r="H25" s="128">
        <f t="shared" si="8"/>
        <v>-47443.93000000001</v>
      </c>
      <c r="I25" s="96">
        <f t="shared" si="9"/>
        <v>-0.2694011533548057</v>
      </c>
      <c r="J25" s="106" t="s">
        <v>307</v>
      </c>
      <c r="K25" s="125">
        <v>934137.28</v>
      </c>
      <c r="L25" s="125">
        <v>801245.78</v>
      </c>
      <c r="M25" s="128">
        <f t="shared" si="10"/>
        <v>132891.5</v>
      </c>
      <c r="N25" s="96">
        <f t="shared" si="11"/>
        <v>0.16585609973509002</v>
      </c>
      <c r="P25" s="125">
        <v>401496.87</v>
      </c>
      <c r="Q25" s="125">
        <v>369875.37</v>
      </c>
      <c r="R25" s="128">
        <f t="shared" si="12"/>
        <v>31621.5</v>
      </c>
      <c r="S25" s="96">
        <f t="shared" si="13"/>
        <v>0.08549231055855382</v>
      </c>
      <c r="T25" s="106" t="s">
        <v>308</v>
      </c>
      <c r="U25" s="125">
        <v>1585192.3900000001</v>
      </c>
      <c r="V25" s="125">
        <v>1354366.08</v>
      </c>
      <c r="W25" s="128">
        <f t="shared" si="14"/>
        <v>230826.31000000006</v>
      </c>
      <c r="X25" s="96">
        <f t="shared" si="15"/>
        <v>0.17043125445079077</v>
      </c>
    </row>
    <row r="26" spans="1:24" ht="12.75" collapsed="1">
      <c r="A26" s="1" t="s">
        <v>329</v>
      </c>
      <c r="C26" s="62" t="s">
        <v>321</v>
      </c>
      <c r="D26" s="28"/>
      <c r="E26" s="28"/>
      <c r="F26" s="17">
        <v>49821107.529999994</v>
      </c>
      <c r="G26" s="17">
        <v>51704138.46</v>
      </c>
      <c r="H26" s="35">
        <f t="shared" si="8"/>
        <v>-1883030.9300000072</v>
      </c>
      <c r="I26" s="95">
        <f t="shared" si="9"/>
        <v>-0.03641934642150127</v>
      </c>
      <c r="J26" s="106" t="s">
        <v>307</v>
      </c>
      <c r="K26" s="17">
        <v>334412328.55999994</v>
      </c>
      <c r="L26" s="17">
        <v>303485471.90999997</v>
      </c>
      <c r="M26" s="35">
        <f t="shared" si="10"/>
        <v>30926856.649999976</v>
      </c>
      <c r="N26" s="95">
        <f t="shared" si="11"/>
        <v>0.10190555895595385</v>
      </c>
      <c r="P26" s="17">
        <v>139451750.02</v>
      </c>
      <c r="Q26" s="17">
        <v>130262965.14</v>
      </c>
      <c r="R26" s="35">
        <f t="shared" si="12"/>
        <v>9188784.88000001</v>
      </c>
      <c r="S26" s="95">
        <f t="shared" si="13"/>
        <v>0.07054027113634617</v>
      </c>
      <c r="T26" s="106" t="s">
        <v>308</v>
      </c>
      <c r="U26" s="17">
        <v>572006322.53</v>
      </c>
      <c r="V26" s="17">
        <v>491972556.31000006</v>
      </c>
      <c r="W26" s="35">
        <f t="shared" si="14"/>
        <v>80033766.21999991</v>
      </c>
      <c r="X26" s="95">
        <f t="shared" si="15"/>
        <v>0.16267933077464042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469</v>
      </c>
      <c r="B28" s="14" t="s">
        <v>470</v>
      </c>
      <c r="C28" s="54" t="s">
        <v>471</v>
      </c>
      <c r="D28" s="15"/>
      <c r="E28" s="15"/>
      <c r="F28" s="15">
        <v>1732999.1800000002</v>
      </c>
      <c r="G28" s="15">
        <v>2123540.59</v>
      </c>
      <c r="H28" s="90">
        <f aca="true" t="shared" si="16" ref="H28:H59">+F28-G28</f>
        <v>-390541.4099999997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-0.1839104992101892</v>
      </c>
      <c r="J28" s="104"/>
      <c r="K28" s="15">
        <v>6540143.24</v>
      </c>
      <c r="L28" s="15">
        <v>7630790.51</v>
      </c>
      <c r="M28" s="90">
        <f aca="true" t="shared" si="18" ref="M28:M59">+K28-L28</f>
        <v>-1090647.2699999996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-0.14292716705703398</v>
      </c>
      <c r="O28" s="104"/>
      <c r="P28" s="15">
        <v>3083573.53</v>
      </c>
      <c r="Q28" s="15">
        <v>3828892.58</v>
      </c>
      <c r="R28" s="90">
        <f aca="true" t="shared" si="20" ref="R28:R59">+P28-Q28</f>
        <v>-745319.0500000003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-0.19465655784994634</v>
      </c>
      <c r="T28" s="104"/>
      <c r="U28" s="15">
        <v>10277265.25</v>
      </c>
      <c r="V28" s="15">
        <v>14072772.98</v>
      </c>
      <c r="W28" s="90">
        <f aca="true" t="shared" si="22" ref="W28:W59">+U28-V28</f>
        <v>-3795507.7300000004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-0.2697057456546848</v>
      </c>
    </row>
    <row r="29" spans="1:24" s="14" customFormat="1" ht="12.75" hidden="1" outlineLevel="2">
      <c r="A29" s="14" t="s">
        <v>472</v>
      </c>
      <c r="B29" s="14" t="s">
        <v>473</v>
      </c>
      <c r="C29" s="54" t="s">
        <v>474</v>
      </c>
      <c r="D29" s="15"/>
      <c r="E29" s="15"/>
      <c r="F29" s="15">
        <v>0</v>
      </c>
      <c r="G29" s="15">
        <v>1086.99</v>
      </c>
      <c r="H29" s="90">
        <f t="shared" si="16"/>
        <v>-1086.99</v>
      </c>
      <c r="I29" s="103" t="str">
        <f t="shared" si="17"/>
        <v>N.M.</v>
      </c>
      <c r="J29" s="104"/>
      <c r="K29" s="15">
        <v>0</v>
      </c>
      <c r="L29" s="15">
        <v>5505.21</v>
      </c>
      <c r="M29" s="90">
        <f t="shared" si="18"/>
        <v>-5505.21</v>
      </c>
      <c r="N29" s="103" t="str">
        <f t="shared" si="19"/>
        <v>N.M.</v>
      </c>
      <c r="O29" s="104"/>
      <c r="P29" s="15">
        <v>0</v>
      </c>
      <c r="Q29" s="15">
        <v>2564.68</v>
      </c>
      <c r="R29" s="90">
        <f t="shared" si="20"/>
        <v>-2564.68</v>
      </c>
      <c r="S29" s="103" t="str">
        <f t="shared" si="21"/>
        <v>N.M.</v>
      </c>
      <c r="T29" s="104"/>
      <c r="U29" s="15">
        <v>5151.4800000000005</v>
      </c>
      <c r="V29" s="15">
        <v>30697.9</v>
      </c>
      <c r="W29" s="90">
        <f t="shared" si="22"/>
        <v>-25546.420000000002</v>
      </c>
      <c r="X29" s="103">
        <f t="shared" si="23"/>
        <v>-0.8321878695285345</v>
      </c>
    </row>
    <row r="30" spans="1:24" s="14" customFormat="1" ht="12.75" hidden="1" outlineLevel="2">
      <c r="A30" s="14" t="s">
        <v>475</v>
      </c>
      <c r="B30" s="14" t="s">
        <v>476</v>
      </c>
      <c r="C30" s="54" t="s">
        <v>477</v>
      </c>
      <c r="D30" s="15"/>
      <c r="E30" s="15"/>
      <c r="F30" s="15">
        <v>0</v>
      </c>
      <c r="G30" s="15">
        <v>26953.440000000002</v>
      </c>
      <c r="H30" s="90">
        <f t="shared" si="16"/>
        <v>-26953.440000000002</v>
      </c>
      <c r="I30" s="103" t="str">
        <f t="shared" si="17"/>
        <v>N.M.</v>
      </c>
      <c r="J30" s="104"/>
      <c r="K30" s="15">
        <v>0</v>
      </c>
      <c r="L30" s="15">
        <v>207270.81</v>
      </c>
      <c r="M30" s="90">
        <f t="shared" si="18"/>
        <v>-207270.81</v>
      </c>
      <c r="N30" s="103" t="str">
        <f t="shared" si="19"/>
        <v>N.M.</v>
      </c>
      <c r="O30" s="104"/>
      <c r="P30" s="15">
        <v>0</v>
      </c>
      <c r="Q30" s="15">
        <v>85974.06</v>
      </c>
      <c r="R30" s="90">
        <f t="shared" si="20"/>
        <v>-85974.06</v>
      </c>
      <c r="S30" s="103" t="str">
        <f t="shared" si="21"/>
        <v>N.M.</v>
      </c>
      <c r="T30" s="104"/>
      <c r="U30" s="15">
        <v>129371.90000000001</v>
      </c>
      <c r="V30" s="15">
        <v>551044.13</v>
      </c>
      <c r="W30" s="90">
        <f t="shared" si="22"/>
        <v>-421672.23</v>
      </c>
      <c r="X30" s="103">
        <f t="shared" si="23"/>
        <v>-0.7652240665371028</v>
      </c>
    </row>
    <row r="31" spans="1:24" s="14" customFormat="1" ht="12.75" hidden="1" outlineLevel="2">
      <c r="A31" s="14" t="s">
        <v>478</v>
      </c>
      <c r="B31" s="14" t="s">
        <v>479</v>
      </c>
      <c r="C31" s="54" t="s">
        <v>480</v>
      </c>
      <c r="D31" s="15"/>
      <c r="E31" s="15"/>
      <c r="F31" s="15">
        <v>3887908.27</v>
      </c>
      <c r="G31" s="15">
        <v>5914865.45</v>
      </c>
      <c r="H31" s="90">
        <f t="shared" si="16"/>
        <v>-2026957.1800000002</v>
      </c>
      <c r="I31" s="103">
        <f t="shared" si="17"/>
        <v>-0.3426886371523464</v>
      </c>
      <c r="J31" s="104"/>
      <c r="K31" s="15">
        <v>25294365.85</v>
      </c>
      <c r="L31" s="15">
        <v>35894427.98</v>
      </c>
      <c r="M31" s="90">
        <f t="shared" si="18"/>
        <v>-10600062.129999995</v>
      </c>
      <c r="N31" s="103">
        <f t="shared" si="19"/>
        <v>-0.2953121898447926</v>
      </c>
      <c r="O31" s="104"/>
      <c r="P31" s="15">
        <v>11168588.93</v>
      </c>
      <c r="Q31" s="15">
        <v>16193063.06</v>
      </c>
      <c r="R31" s="90">
        <f t="shared" si="20"/>
        <v>-5024474.130000001</v>
      </c>
      <c r="S31" s="103">
        <f t="shared" si="21"/>
        <v>-0.3102855902791748</v>
      </c>
      <c r="T31" s="104"/>
      <c r="U31" s="15">
        <v>48671070.49</v>
      </c>
      <c r="V31" s="15">
        <v>60961358.519999996</v>
      </c>
      <c r="W31" s="90">
        <f t="shared" si="22"/>
        <v>-12290288.029999994</v>
      </c>
      <c r="X31" s="103">
        <f t="shared" si="23"/>
        <v>-0.20160784353202754</v>
      </c>
    </row>
    <row r="32" spans="1:24" s="14" customFormat="1" ht="12.75" hidden="1" outlineLevel="2">
      <c r="A32" s="14" t="s">
        <v>481</v>
      </c>
      <c r="B32" s="14" t="s">
        <v>482</v>
      </c>
      <c r="C32" s="54" t="s">
        <v>483</v>
      </c>
      <c r="D32" s="15"/>
      <c r="E32" s="15"/>
      <c r="F32" s="15">
        <v>-3965137.99</v>
      </c>
      <c r="G32" s="15">
        <v>-5387020.8</v>
      </c>
      <c r="H32" s="90">
        <f t="shared" si="16"/>
        <v>1421882.8099999996</v>
      </c>
      <c r="I32" s="103">
        <f t="shared" si="17"/>
        <v>0.26394604045338005</v>
      </c>
      <c r="J32" s="104"/>
      <c r="K32" s="15">
        <v>-21637759.71</v>
      </c>
      <c r="L32" s="15">
        <v>-31018699.32</v>
      </c>
      <c r="M32" s="90">
        <f t="shared" si="18"/>
        <v>9380939.61</v>
      </c>
      <c r="N32" s="103">
        <f t="shared" si="19"/>
        <v>0.302428529101845</v>
      </c>
      <c r="O32" s="104"/>
      <c r="P32" s="15">
        <v>-10116109.72</v>
      </c>
      <c r="Q32" s="15">
        <v>-14052943.53</v>
      </c>
      <c r="R32" s="90">
        <f t="shared" si="20"/>
        <v>3936833.8099999987</v>
      </c>
      <c r="S32" s="103">
        <f t="shared" si="21"/>
        <v>0.28014300360602096</v>
      </c>
      <c r="T32" s="104"/>
      <c r="U32" s="15">
        <v>-40953661.16</v>
      </c>
      <c r="V32" s="15">
        <v>-53474526.19</v>
      </c>
      <c r="W32" s="90">
        <f t="shared" si="22"/>
        <v>12520865.030000001</v>
      </c>
      <c r="X32" s="103">
        <f t="shared" si="23"/>
        <v>0.23414634821657318</v>
      </c>
    </row>
    <row r="33" spans="1:24" s="14" customFormat="1" ht="12.75" hidden="1" outlineLevel="2">
      <c r="A33" s="14" t="s">
        <v>484</v>
      </c>
      <c r="B33" s="14" t="s">
        <v>485</v>
      </c>
      <c r="C33" s="54" t="s">
        <v>486</v>
      </c>
      <c r="D33" s="15"/>
      <c r="E33" s="15"/>
      <c r="F33" s="15">
        <v>245277.83000000002</v>
      </c>
      <c r="G33" s="15">
        <v>255566.34</v>
      </c>
      <c r="H33" s="90">
        <f t="shared" si="16"/>
        <v>-10288.50999999998</v>
      </c>
      <c r="I33" s="103">
        <f t="shared" si="17"/>
        <v>-0.040257688082084596</v>
      </c>
      <c r="J33" s="104"/>
      <c r="K33" s="15">
        <v>1561810.3599999999</v>
      </c>
      <c r="L33" s="15">
        <v>1548943.1400000001</v>
      </c>
      <c r="M33" s="90">
        <f t="shared" si="18"/>
        <v>12867.21999999974</v>
      </c>
      <c r="N33" s="103">
        <f t="shared" si="19"/>
        <v>0.00830709641155694</v>
      </c>
      <c r="O33" s="104"/>
      <c r="P33" s="15">
        <v>578989.34</v>
      </c>
      <c r="Q33" s="15">
        <v>654701.84</v>
      </c>
      <c r="R33" s="90">
        <f t="shared" si="20"/>
        <v>-75712.5</v>
      </c>
      <c r="S33" s="103">
        <f t="shared" si="21"/>
        <v>-0.11564424501999261</v>
      </c>
      <c r="T33" s="104"/>
      <c r="U33" s="15">
        <v>2653447.61</v>
      </c>
      <c r="V33" s="15">
        <v>2651446.22</v>
      </c>
      <c r="W33" s="90">
        <f t="shared" si="22"/>
        <v>2001.3899999996647</v>
      </c>
      <c r="X33" s="103">
        <f t="shared" si="23"/>
        <v>0.000754829566182815</v>
      </c>
    </row>
    <row r="34" spans="1:24" s="14" customFormat="1" ht="12.75" hidden="1" outlineLevel="2">
      <c r="A34" s="14" t="s">
        <v>487</v>
      </c>
      <c r="B34" s="14" t="s">
        <v>488</v>
      </c>
      <c r="C34" s="54" t="s">
        <v>489</v>
      </c>
      <c r="D34" s="15"/>
      <c r="E34" s="15"/>
      <c r="F34" s="15">
        <v>2345578.81</v>
      </c>
      <c r="G34" s="15">
        <v>2020252.34</v>
      </c>
      <c r="H34" s="90">
        <f t="shared" si="16"/>
        <v>325326.47</v>
      </c>
      <c r="I34" s="103">
        <f t="shared" si="17"/>
        <v>0.1610325916018986</v>
      </c>
      <c r="J34" s="104"/>
      <c r="K34" s="15">
        <v>11682300.84</v>
      </c>
      <c r="L34" s="15">
        <v>15098719.62</v>
      </c>
      <c r="M34" s="90">
        <f t="shared" si="18"/>
        <v>-3416418.7799999993</v>
      </c>
      <c r="N34" s="103">
        <f t="shared" si="19"/>
        <v>-0.22627208571212606</v>
      </c>
      <c r="O34" s="104"/>
      <c r="P34" s="15">
        <v>6535241.76</v>
      </c>
      <c r="Q34" s="15">
        <v>6512143.01</v>
      </c>
      <c r="R34" s="90">
        <f t="shared" si="20"/>
        <v>23098.75</v>
      </c>
      <c r="S34" s="103">
        <f t="shared" si="21"/>
        <v>0.0035470274477279948</v>
      </c>
      <c r="T34" s="104"/>
      <c r="U34" s="15">
        <v>23816294.57</v>
      </c>
      <c r="V34" s="15">
        <v>27055378.99</v>
      </c>
      <c r="W34" s="90">
        <f t="shared" si="22"/>
        <v>-3239084.419999998</v>
      </c>
      <c r="X34" s="103">
        <f t="shared" si="23"/>
        <v>-0.11972053399056815</v>
      </c>
    </row>
    <row r="35" spans="1:24" s="14" customFormat="1" ht="12.75" hidden="1" outlineLevel="2">
      <c r="A35" s="14" t="s">
        <v>490</v>
      </c>
      <c r="B35" s="14" t="s">
        <v>491</v>
      </c>
      <c r="C35" s="54" t="s">
        <v>492</v>
      </c>
      <c r="D35" s="15"/>
      <c r="E35" s="15"/>
      <c r="F35" s="15">
        <v>284078.56</v>
      </c>
      <c r="G35" s="15">
        <v>246129.69</v>
      </c>
      <c r="H35" s="90">
        <f t="shared" si="16"/>
        <v>37948.869999999995</v>
      </c>
      <c r="I35" s="103">
        <f t="shared" si="17"/>
        <v>0.15418241496992904</v>
      </c>
      <c r="J35" s="104"/>
      <c r="K35" s="15">
        <v>2219230.39</v>
      </c>
      <c r="L35" s="15">
        <v>1675616.38</v>
      </c>
      <c r="M35" s="90">
        <f t="shared" si="18"/>
        <v>543614.0100000002</v>
      </c>
      <c r="N35" s="103">
        <f t="shared" si="19"/>
        <v>0.3244262926100068</v>
      </c>
      <c r="O35" s="104"/>
      <c r="P35" s="15">
        <v>1214162.61</v>
      </c>
      <c r="Q35" s="15">
        <v>700129.61</v>
      </c>
      <c r="R35" s="90">
        <f t="shared" si="20"/>
        <v>514033.0000000001</v>
      </c>
      <c r="S35" s="103">
        <f t="shared" si="21"/>
        <v>0.7341969153397185</v>
      </c>
      <c r="T35" s="104"/>
      <c r="U35" s="15">
        <v>3426591.7600000002</v>
      </c>
      <c r="V35" s="15">
        <v>2757053.92</v>
      </c>
      <c r="W35" s="90">
        <f t="shared" si="22"/>
        <v>669537.8400000003</v>
      </c>
      <c r="X35" s="103">
        <f t="shared" si="23"/>
        <v>0.24284539201177477</v>
      </c>
    </row>
    <row r="36" spans="1:24" s="14" customFormat="1" ht="12.75" hidden="1" outlineLevel="2">
      <c r="A36" s="14" t="s">
        <v>493</v>
      </c>
      <c r="B36" s="14" t="s">
        <v>494</v>
      </c>
      <c r="C36" s="54" t="s">
        <v>495</v>
      </c>
      <c r="D36" s="15"/>
      <c r="E36" s="15"/>
      <c r="F36" s="15">
        <v>-1198</v>
      </c>
      <c r="G36" s="15">
        <v>-1345</v>
      </c>
      <c r="H36" s="90">
        <f t="shared" si="16"/>
        <v>147</v>
      </c>
      <c r="I36" s="103">
        <f t="shared" si="17"/>
        <v>0.10929368029739776</v>
      </c>
      <c r="J36" s="104"/>
      <c r="K36" s="15">
        <v>-17316.24</v>
      </c>
      <c r="L36" s="15">
        <v>-23778</v>
      </c>
      <c r="M36" s="90">
        <f t="shared" si="18"/>
        <v>6461.759999999998</v>
      </c>
      <c r="N36" s="103">
        <f t="shared" si="19"/>
        <v>0.27175372192783237</v>
      </c>
      <c r="O36" s="104"/>
      <c r="P36" s="15">
        <v>-2454.2400000000002</v>
      </c>
      <c r="Q36" s="15">
        <v>-6690</v>
      </c>
      <c r="R36" s="90">
        <f t="shared" si="20"/>
        <v>4235.76</v>
      </c>
      <c r="S36" s="103">
        <f t="shared" si="21"/>
        <v>0.6331479820627803</v>
      </c>
      <c r="T36" s="104"/>
      <c r="U36" s="15">
        <v>-26545.24</v>
      </c>
      <c r="V36" s="15">
        <v>-26739.29</v>
      </c>
      <c r="W36" s="90">
        <f t="shared" si="22"/>
        <v>194.04999999999927</v>
      </c>
      <c r="X36" s="103">
        <f t="shared" si="23"/>
        <v>0.007257111164881314</v>
      </c>
    </row>
    <row r="37" spans="1:24" s="14" customFormat="1" ht="12.75" hidden="1" outlineLevel="2">
      <c r="A37" s="14" t="s">
        <v>496</v>
      </c>
      <c r="B37" s="14" t="s">
        <v>497</v>
      </c>
      <c r="C37" s="54" t="s">
        <v>498</v>
      </c>
      <c r="D37" s="15"/>
      <c r="E37" s="15"/>
      <c r="F37" s="15">
        <v>-742.95</v>
      </c>
      <c r="G37" s="15">
        <v>-9224.5</v>
      </c>
      <c r="H37" s="90">
        <f t="shared" si="16"/>
        <v>8481.55</v>
      </c>
      <c r="I37" s="103">
        <f t="shared" si="17"/>
        <v>0.9194590492709631</v>
      </c>
      <c r="J37" s="104"/>
      <c r="K37" s="15">
        <v>31188.09</v>
      </c>
      <c r="L37" s="15">
        <v>28286.12</v>
      </c>
      <c r="M37" s="90">
        <f t="shared" si="18"/>
        <v>2901.970000000001</v>
      </c>
      <c r="N37" s="103">
        <f t="shared" si="19"/>
        <v>0.10259342744780837</v>
      </c>
      <c r="O37" s="104"/>
      <c r="P37" s="15">
        <v>11153.33</v>
      </c>
      <c r="Q37" s="15">
        <v>-5279.82</v>
      </c>
      <c r="R37" s="90">
        <f t="shared" si="20"/>
        <v>16433.15</v>
      </c>
      <c r="S37" s="103">
        <f t="shared" si="21"/>
        <v>3.112445121235194</v>
      </c>
      <c r="T37" s="104"/>
      <c r="U37" s="15">
        <v>52035.29</v>
      </c>
      <c r="V37" s="15">
        <v>-180608.59</v>
      </c>
      <c r="W37" s="90">
        <f t="shared" si="22"/>
        <v>232643.88</v>
      </c>
      <c r="X37" s="103">
        <f t="shared" si="23"/>
        <v>1.2881108257364724</v>
      </c>
    </row>
    <row r="38" spans="1:24" s="14" customFormat="1" ht="12.75" hidden="1" outlineLevel="2">
      <c r="A38" s="14" t="s">
        <v>499</v>
      </c>
      <c r="B38" s="14" t="s">
        <v>500</v>
      </c>
      <c r="C38" s="54" t="s">
        <v>501</v>
      </c>
      <c r="D38" s="15"/>
      <c r="E38" s="15"/>
      <c r="F38" s="15">
        <v>933995.63</v>
      </c>
      <c r="G38" s="15">
        <v>-154181.4</v>
      </c>
      <c r="H38" s="90">
        <f t="shared" si="16"/>
        <v>1088177.03</v>
      </c>
      <c r="I38" s="103">
        <f t="shared" si="17"/>
        <v>7.057771105982953</v>
      </c>
      <c r="J38" s="104"/>
      <c r="K38" s="15">
        <v>-849245.8300000001</v>
      </c>
      <c r="L38" s="15">
        <v>-5095187.85</v>
      </c>
      <c r="M38" s="90">
        <f t="shared" si="18"/>
        <v>4245942.02</v>
      </c>
      <c r="N38" s="103">
        <f t="shared" si="19"/>
        <v>0.8333239411379111</v>
      </c>
      <c r="O38" s="104"/>
      <c r="P38" s="15">
        <v>416037.17</v>
      </c>
      <c r="Q38" s="15">
        <v>-1666062.9100000001</v>
      </c>
      <c r="R38" s="90">
        <f t="shared" si="20"/>
        <v>2082100.08</v>
      </c>
      <c r="S38" s="103">
        <f t="shared" si="21"/>
        <v>1.249712761446685</v>
      </c>
      <c r="T38" s="104"/>
      <c r="U38" s="15">
        <v>-5016743.85</v>
      </c>
      <c r="V38" s="15">
        <v>-8324567.2299999995</v>
      </c>
      <c r="W38" s="90">
        <f t="shared" si="22"/>
        <v>3307823.38</v>
      </c>
      <c r="X38" s="103">
        <f t="shared" si="23"/>
        <v>0.3973567980902714</v>
      </c>
    </row>
    <row r="39" spans="1:24" s="14" customFormat="1" ht="12.75" hidden="1" outlineLevel="2">
      <c r="A39" s="14" t="s">
        <v>502</v>
      </c>
      <c r="B39" s="14" t="s">
        <v>503</v>
      </c>
      <c r="C39" s="54" t="s">
        <v>504</v>
      </c>
      <c r="D39" s="15"/>
      <c r="E39" s="15"/>
      <c r="F39" s="15">
        <v>3123467.14</v>
      </c>
      <c r="G39" s="15">
        <v>2815249.04</v>
      </c>
      <c r="H39" s="90">
        <f t="shared" si="16"/>
        <v>308218.1000000001</v>
      </c>
      <c r="I39" s="103">
        <f t="shared" si="17"/>
        <v>0.1094816464265627</v>
      </c>
      <c r="J39" s="104"/>
      <c r="K39" s="15">
        <v>7312392.47</v>
      </c>
      <c r="L39" s="15">
        <v>3291816.1</v>
      </c>
      <c r="M39" s="90">
        <f t="shared" si="18"/>
        <v>4020576.3699999996</v>
      </c>
      <c r="N39" s="103">
        <f t="shared" si="19"/>
        <v>1.221385474723208</v>
      </c>
      <c r="O39" s="104"/>
      <c r="P39" s="15">
        <v>5019200.99</v>
      </c>
      <c r="Q39" s="15">
        <v>3357599.2800000003</v>
      </c>
      <c r="R39" s="90">
        <f t="shared" si="20"/>
        <v>1661601.71</v>
      </c>
      <c r="S39" s="103">
        <f t="shared" si="21"/>
        <v>0.49487790871816</v>
      </c>
      <c r="T39" s="104"/>
      <c r="U39" s="15">
        <v>7678922.35</v>
      </c>
      <c r="V39" s="15">
        <v>2153110.29</v>
      </c>
      <c r="W39" s="90">
        <f t="shared" si="22"/>
        <v>5525812.06</v>
      </c>
      <c r="X39" s="103">
        <f t="shared" si="23"/>
        <v>2.566432423673011</v>
      </c>
    </row>
    <row r="40" spans="1:24" s="14" customFormat="1" ht="12.75" hidden="1" outlineLevel="2">
      <c r="A40" s="14" t="s">
        <v>505</v>
      </c>
      <c r="B40" s="14" t="s">
        <v>506</v>
      </c>
      <c r="C40" s="54" t="s">
        <v>507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94.29</v>
      </c>
      <c r="W40" s="90">
        <f t="shared" si="22"/>
        <v>-94.29</v>
      </c>
      <c r="X40" s="103" t="str">
        <f t="shared" si="23"/>
        <v>N.M.</v>
      </c>
    </row>
    <row r="41" spans="1:24" s="14" customFormat="1" ht="12.75" hidden="1" outlineLevel="2">
      <c r="A41" s="14" t="s">
        <v>508</v>
      </c>
      <c r="B41" s="14" t="s">
        <v>509</v>
      </c>
      <c r="C41" s="54" t="s">
        <v>510</v>
      </c>
      <c r="D41" s="15"/>
      <c r="E41" s="15"/>
      <c r="F41" s="15">
        <v>-1640824.63</v>
      </c>
      <c r="G41" s="15">
        <v>-1238868.78</v>
      </c>
      <c r="H41" s="90">
        <f t="shared" si="16"/>
        <v>-401955.84999999986</v>
      </c>
      <c r="I41" s="103">
        <f t="shared" si="17"/>
        <v>-0.3244539344998264</v>
      </c>
      <c r="J41" s="104"/>
      <c r="K41" s="15">
        <v>-7171051.15</v>
      </c>
      <c r="L41" s="15">
        <v>-6728599.8100000005</v>
      </c>
      <c r="M41" s="90">
        <f t="shared" si="18"/>
        <v>-442451.33999999985</v>
      </c>
      <c r="N41" s="103">
        <f t="shared" si="19"/>
        <v>-0.06575682199771067</v>
      </c>
      <c r="O41" s="104"/>
      <c r="P41" s="15">
        <v>-3899922.95</v>
      </c>
      <c r="Q41" s="15">
        <v>-2102842.79</v>
      </c>
      <c r="R41" s="90">
        <f t="shared" si="20"/>
        <v>-1797080.1600000001</v>
      </c>
      <c r="S41" s="103">
        <f t="shared" si="21"/>
        <v>-0.8545955829631944</v>
      </c>
      <c r="T41" s="104"/>
      <c r="U41" s="15">
        <v>-11394175.850000001</v>
      </c>
      <c r="V41" s="15">
        <v>-8607126.23</v>
      </c>
      <c r="W41" s="90">
        <f t="shared" si="22"/>
        <v>-2787049.620000001</v>
      </c>
      <c r="X41" s="103">
        <f t="shared" si="23"/>
        <v>-0.32380722038045456</v>
      </c>
    </row>
    <row r="42" spans="1:24" s="14" customFormat="1" ht="12.75" hidden="1" outlineLevel="2">
      <c r="A42" s="14" t="s">
        <v>511</v>
      </c>
      <c r="B42" s="14" t="s">
        <v>512</v>
      </c>
      <c r="C42" s="54" t="s">
        <v>513</v>
      </c>
      <c r="D42" s="15"/>
      <c r="E42" s="15"/>
      <c r="F42" s="15">
        <v>31249.32</v>
      </c>
      <c r="G42" s="15">
        <v>67673.24</v>
      </c>
      <c r="H42" s="90">
        <f t="shared" si="16"/>
        <v>-36423.920000000006</v>
      </c>
      <c r="I42" s="103">
        <f t="shared" si="17"/>
        <v>-0.5382322466014632</v>
      </c>
      <c r="J42" s="104"/>
      <c r="K42" s="15">
        <v>735065.53</v>
      </c>
      <c r="L42" s="15">
        <v>422670.41000000003</v>
      </c>
      <c r="M42" s="90">
        <f t="shared" si="18"/>
        <v>312395.12</v>
      </c>
      <c r="N42" s="103">
        <f t="shared" si="19"/>
        <v>0.7390986276990622</v>
      </c>
      <c r="O42" s="104"/>
      <c r="P42" s="15">
        <v>339404.8</v>
      </c>
      <c r="Q42" s="15">
        <v>173227.51</v>
      </c>
      <c r="R42" s="90">
        <f t="shared" si="20"/>
        <v>166177.28999999998</v>
      </c>
      <c r="S42" s="103">
        <f t="shared" si="21"/>
        <v>0.9593008062056654</v>
      </c>
      <c r="T42" s="104"/>
      <c r="U42" s="15">
        <v>1495140.26</v>
      </c>
      <c r="V42" s="15">
        <v>667756.4500000001</v>
      </c>
      <c r="W42" s="90">
        <f t="shared" si="22"/>
        <v>827383.8099999999</v>
      </c>
      <c r="X42" s="103">
        <f t="shared" si="23"/>
        <v>1.2390502704990718</v>
      </c>
    </row>
    <row r="43" spans="1:24" s="14" customFormat="1" ht="12.75" hidden="1" outlineLevel="2">
      <c r="A43" s="14" t="s">
        <v>514</v>
      </c>
      <c r="B43" s="14" t="s">
        <v>515</v>
      </c>
      <c r="C43" s="54" t="s">
        <v>516</v>
      </c>
      <c r="D43" s="15"/>
      <c r="E43" s="15"/>
      <c r="F43" s="15">
        <v>374967.86</v>
      </c>
      <c r="G43" s="15">
        <v>510552.65</v>
      </c>
      <c r="H43" s="90">
        <f t="shared" si="16"/>
        <v>-135584.79000000004</v>
      </c>
      <c r="I43" s="103">
        <f t="shared" si="17"/>
        <v>-0.26556475615198555</v>
      </c>
      <c r="J43" s="104"/>
      <c r="K43" s="15">
        <v>3066007.77</v>
      </c>
      <c r="L43" s="15">
        <v>2056248.911</v>
      </c>
      <c r="M43" s="90">
        <f t="shared" si="18"/>
        <v>1009758.8589999999</v>
      </c>
      <c r="N43" s="103">
        <f t="shared" si="19"/>
        <v>0.4910683981877133</v>
      </c>
      <c r="O43" s="104"/>
      <c r="P43" s="15">
        <v>1170123.13</v>
      </c>
      <c r="Q43" s="15">
        <v>1198252.51</v>
      </c>
      <c r="R43" s="90">
        <f t="shared" si="20"/>
        <v>-28129.38000000012</v>
      </c>
      <c r="S43" s="103">
        <f t="shared" si="21"/>
        <v>-0.023475335762075826</v>
      </c>
      <c r="T43" s="104"/>
      <c r="U43" s="15">
        <v>5400542.41</v>
      </c>
      <c r="V43" s="15">
        <v>2943316.671</v>
      </c>
      <c r="W43" s="90">
        <f t="shared" si="22"/>
        <v>2457225.739</v>
      </c>
      <c r="X43" s="103">
        <f t="shared" si="23"/>
        <v>0.8348492580532121</v>
      </c>
    </row>
    <row r="44" spans="1:24" s="14" customFormat="1" ht="12.75" hidden="1" outlineLevel="2">
      <c r="A44" s="14" t="s">
        <v>517</v>
      </c>
      <c r="B44" s="14" t="s">
        <v>518</v>
      </c>
      <c r="C44" s="54" t="s">
        <v>519</v>
      </c>
      <c r="D44" s="15"/>
      <c r="E44" s="15"/>
      <c r="F44" s="15">
        <v>54794.31</v>
      </c>
      <c r="G44" s="15">
        <v>92446.2</v>
      </c>
      <c r="H44" s="90">
        <f t="shared" si="16"/>
        <v>-37651.89</v>
      </c>
      <c r="I44" s="103">
        <f t="shared" si="17"/>
        <v>-0.40728434484056675</v>
      </c>
      <c r="J44" s="104"/>
      <c r="K44" s="15">
        <v>606775.78</v>
      </c>
      <c r="L44" s="15">
        <v>829277.75</v>
      </c>
      <c r="M44" s="90">
        <f t="shared" si="18"/>
        <v>-222501.96999999997</v>
      </c>
      <c r="N44" s="103">
        <f t="shared" si="19"/>
        <v>-0.26830813922114755</v>
      </c>
      <c r="O44" s="104"/>
      <c r="P44" s="15">
        <v>445103.97000000003</v>
      </c>
      <c r="Q44" s="15">
        <v>256141.91</v>
      </c>
      <c r="R44" s="90">
        <f t="shared" si="20"/>
        <v>188962.06000000003</v>
      </c>
      <c r="S44" s="103">
        <f t="shared" si="21"/>
        <v>0.7377240998944687</v>
      </c>
      <c r="T44" s="104"/>
      <c r="U44" s="15">
        <v>1026932.79</v>
      </c>
      <c r="V44" s="15">
        <v>1159460.97</v>
      </c>
      <c r="W44" s="90">
        <f t="shared" si="22"/>
        <v>-132528.17999999993</v>
      </c>
      <c r="X44" s="103">
        <f t="shared" si="23"/>
        <v>-0.11430154479456082</v>
      </c>
    </row>
    <row r="45" spans="1:24" s="14" customFormat="1" ht="12.75" hidden="1" outlineLevel="2">
      <c r="A45" s="14" t="s">
        <v>520</v>
      </c>
      <c r="B45" s="14" t="s">
        <v>521</v>
      </c>
      <c r="C45" s="54" t="s">
        <v>522</v>
      </c>
      <c r="D45" s="15"/>
      <c r="E45" s="15"/>
      <c r="F45" s="15">
        <v>964898.11</v>
      </c>
      <c r="G45" s="15">
        <v>808714.12</v>
      </c>
      <c r="H45" s="90">
        <f t="shared" si="16"/>
        <v>156183.99</v>
      </c>
      <c r="I45" s="103">
        <f t="shared" si="17"/>
        <v>0.19312632998172455</v>
      </c>
      <c r="J45" s="104"/>
      <c r="K45" s="15">
        <v>5489281.96</v>
      </c>
      <c r="L45" s="15">
        <v>6137637.17</v>
      </c>
      <c r="M45" s="90">
        <f t="shared" si="18"/>
        <v>-648355.21</v>
      </c>
      <c r="N45" s="103">
        <f t="shared" si="19"/>
        <v>-0.10563596251161259</v>
      </c>
      <c r="O45" s="104"/>
      <c r="P45" s="15">
        <v>3084261.28</v>
      </c>
      <c r="Q45" s="15">
        <v>1491995.35</v>
      </c>
      <c r="R45" s="90">
        <f t="shared" si="20"/>
        <v>1592265.9299999997</v>
      </c>
      <c r="S45" s="103">
        <f t="shared" si="21"/>
        <v>1.0672056920284636</v>
      </c>
      <c r="T45" s="104"/>
      <c r="U45" s="15">
        <v>9868688.719999999</v>
      </c>
      <c r="V45" s="15">
        <v>7461190.42</v>
      </c>
      <c r="W45" s="90">
        <f t="shared" si="22"/>
        <v>2407498.299999999</v>
      </c>
      <c r="X45" s="103">
        <f t="shared" si="23"/>
        <v>0.3226694621741069</v>
      </c>
    </row>
    <row r="46" spans="1:24" s="14" customFormat="1" ht="12.75" hidden="1" outlineLevel="2">
      <c r="A46" s="14" t="s">
        <v>523</v>
      </c>
      <c r="B46" s="14" t="s">
        <v>524</v>
      </c>
      <c r="C46" s="54" t="s">
        <v>525</v>
      </c>
      <c r="D46" s="15"/>
      <c r="E46" s="15"/>
      <c r="F46" s="15">
        <v>6732016.48</v>
      </c>
      <c r="G46" s="15">
        <v>7544159.5600000005</v>
      </c>
      <c r="H46" s="90">
        <f t="shared" si="16"/>
        <v>-812143.0800000001</v>
      </c>
      <c r="I46" s="103">
        <f t="shared" si="17"/>
        <v>-0.10765189595221128</v>
      </c>
      <c r="J46" s="104"/>
      <c r="K46" s="15">
        <v>27055180.91</v>
      </c>
      <c r="L46" s="15">
        <v>26411930.93</v>
      </c>
      <c r="M46" s="90">
        <f t="shared" si="18"/>
        <v>643249.9800000004</v>
      </c>
      <c r="N46" s="103">
        <f t="shared" si="19"/>
        <v>0.024354523026158786</v>
      </c>
      <c r="O46" s="104"/>
      <c r="P46" s="15">
        <v>14192666.56</v>
      </c>
      <c r="Q46" s="15">
        <v>13850648.46</v>
      </c>
      <c r="R46" s="90">
        <f t="shared" si="20"/>
        <v>342018.0999999996</v>
      </c>
      <c r="S46" s="103">
        <f t="shared" si="21"/>
        <v>0.024693291508172434</v>
      </c>
      <c r="T46" s="104"/>
      <c r="U46" s="15">
        <v>37674853.66</v>
      </c>
      <c r="V46" s="15">
        <v>37430378.37</v>
      </c>
      <c r="W46" s="90">
        <f t="shared" si="22"/>
        <v>244475.2899999991</v>
      </c>
      <c r="X46" s="103">
        <f t="shared" si="23"/>
        <v>0.006531467237209206</v>
      </c>
    </row>
    <row r="47" spans="1:24" s="14" customFormat="1" ht="12.75" hidden="1" outlineLevel="2">
      <c r="A47" s="14" t="s">
        <v>526</v>
      </c>
      <c r="B47" s="14" t="s">
        <v>527</v>
      </c>
      <c r="C47" s="54" t="s">
        <v>528</v>
      </c>
      <c r="D47" s="15"/>
      <c r="E47" s="15"/>
      <c r="F47" s="15">
        <v>-216.82</v>
      </c>
      <c r="G47" s="15">
        <v>-51.07</v>
      </c>
      <c r="H47" s="90">
        <f t="shared" si="16"/>
        <v>-165.75</v>
      </c>
      <c r="I47" s="103">
        <f t="shared" si="17"/>
        <v>-3.245545329939299</v>
      </c>
      <c r="J47" s="104"/>
      <c r="K47" s="15">
        <v>-1247.21</v>
      </c>
      <c r="L47" s="15">
        <v>-1088.49</v>
      </c>
      <c r="M47" s="90">
        <f t="shared" si="18"/>
        <v>-158.72000000000003</v>
      </c>
      <c r="N47" s="103">
        <f t="shared" si="19"/>
        <v>-0.14581668182528093</v>
      </c>
      <c r="O47" s="104"/>
      <c r="P47" s="15">
        <v>-552.08</v>
      </c>
      <c r="Q47" s="15">
        <v>-93.86</v>
      </c>
      <c r="R47" s="90">
        <f t="shared" si="20"/>
        <v>-458.22</v>
      </c>
      <c r="S47" s="103">
        <f t="shared" si="21"/>
        <v>-4.88195184317068</v>
      </c>
      <c r="T47" s="104"/>
      <c r="U47" s="15">
        <v>-8055.31</v>
      </c>
      <c r="V47" s="15">
        <v>-2878.05</v>
      </c>
      <c r="W47" s="90">
        <f t="shared" si="22"/>
        <v>-5177.26</v>
      </c>
      <c r="X47" s="103">
        <f t="shared" si="23"/>
        <v>-1.7988777123399524</v>
      </c>
    </row>
    <row r="48" spans="1:24" s="14" customFormat="1" ht="12.75" hidden="1" outlineLevel="2">
      <c r="A48" s="14" t="s">
        <v>529</v>
      </c>
      <c r="B48" s="14" t="s">
        <v>530</v>
      </c>
      <c r="C48" s="54" t="s">
        <v>531</v>
      </c>
      <c r="D48" s="15"/>
      <c r="E48" s="15"/>
      <c r="F48" s="15">
        <v>-1022.19</v>
      </c>
      <c r="G48" s="15">
        <v>-976.33</v>
      </c>
      <c r="H48" s="90">
        <f t="shared" si="16"/>
        <v>-45.860000000000014</v>
      </c>
      <c r="I48" s="103">
        <f t="shared" si="17"/>
        <v>-0.046971823051632146</v>
      </c>
      <c r="J48" s="104"/>
      <c r="K48" s="15">
        <v>5215.79</v>
      </c>
      <c r="L48" s="15">
        <v>-1175.47</v>
      </c>
      <c r="M48" s="90">
        <f t="shared" si="18"/>
        <v>6391.26</v>
      </c>
      <c r="N48" s="103">
        <f t="shared" si="19"/>
        <v>5.437195334632104</v>
      </c>
      <c r="O48" s="104"/>
      <c r="P48" s="15">
        <v>-2692.03</v>
      </c>
      <c r="Q48" s="15">
        <v>-3806.4700000000003</v>
      </c>
      <c r="R48" s="90">
        <f t="shared" si="20"/>
        <v>1114.44</v>
      </c>
      <c r="S48" s="103">
        <f t="shared" si="21"/>
        <v>0.2927751959164265</v>
      </c>
      <c r="T48" s="104"/>
      <c r="U48" s="15">
        <v>29014.97</v>
      </c>
      <c r="V48" s="15">
        <v>2748.37</v>
      </c>
      <c r="W48" s="90">
        <f t="shared" si="22"/>
        <v>26266.600000000002</v>
      </c>
      <c r="X48" s="103">
        <f t="shared" si="23"/>
        <v>9.557155695921583</v>
      </c>
    </row>
    <row r="49" spans="1:24" s="14" customFormat="1" ht="12.75" hidden="1" outlineLevel="2">
      <c r="A49" s="14" t="s">
        <v>532</v>
      </c>
      <c r="B49" s="14" t="s">
        <v>533</v>
      </c>
      <c r="C49" s="54" t="s">
        <v>534</v>
      </c>
      <c r="D49" s="15"/>
      <c r="E49" s="15"/>
      <c r="F49" s="15">
        <v>28572.68</v>
      </c>
      <c r="G49" s="15">
        <v>145246.6</v>
      </c>
      <c r="H49" s="90">
        <f t="shared" si="16"/>
        <v>-116673.92000000001</v>
      </c>
      <c r="I49" s="103">
        <f t="shared" si="17"/>
        <v>-0.8032815914451699</v>
      </c>
      <c r="J49" s="104"/>
      <c r="K49" s="15">
        <v>116697.65000000001</v>
      </c>
      <c r="L49" s="15">
        <v>114665.96</v>
      </c>
      <c r="M49" s="90">
        <f t="shared" si="18"/>
        <v>2031.6900000000023</v>
      </c>
      <c r="N49" s="103">
        <f t="shared" si="19"/>
        <v>0.017718335938581967</v>
      </c>
      <c r="O49" s="104"/>
      <c r="P49" s="15">
        <v>71860.07</v>
      </c>
      <c r="Q49" s="15">
        <v>180367.49</v>
      </c>
      <c r="R49" s="90">
        <f t="shared" si="20"/>
        <v>-108507.41999999998</v>
      </c>
      <c r="S49" s="103">
        <f t="shared" si="21"/>
        <v>-0.6015907855678426</v>
      </c>
      <c r="T49" s="104"/>
      <c r="U49" s="15">
        <v>368528.28</v>
      </c>
      <c r="V49" s="15">
        <v>-98435.52</v>
      </c>
      <c r="W49" s="90">
        <f t="shared" si="22"/>
        <v>466963.80000000005</v>
      </c>
      <c r="X49" s="103">
        <f t="shared" si="23"/>
        <v>4.743854657343203</v>
      </c>
    </row>
    <row r="50" spans="1:24" s="14" customFormat="1" ht="12.75" hidden="1" outlineLevel="2">
      <c r="A50" s="14" t="s">
        <v>535</v>
      </c>
      <c r="B50" s="14" t="s">
        <v>536</v>
      </c>
      <c r="C50" s="54" t="s">
        <v>537</v>
      </c>
      <c r="D50" s="15"/>
      <c r="E50" s="15"/>
      <c r="F50" s="15">
        <v>-290.2</v>
      </c>
      <c r="G50" s="15">
        <v>-954.15</v>
      </c>
      <c r="H50" s="90">
        <f t="shared" si="16"/>
        <v>663.95</v>
      </c>
      <c r="I50" s="103">
        <f t="shared" si="17"/>
        <v>0.6958549494314312</v>
      </c>
      <c r="J50" s="104"/>
      <c r="K50" s="15">
        <v>-2096.92</v>
      </c>
      <c r="L50" s="15">
        <v>-6757.75</v>
      </c>
      <c r="M50" s="90">
        <f t="shared" si="18"/>
        <v>4660.83</v>
      </c>
      <c r="N50" s="103">
        <f t="shared" si="19"/>
        <v>0.6897014538862787</v>
      </c>
      <c r="O50" s="104"/>
      <c r="P50" s="15">
        <v>-752.75</v>
      </c>
      <c r="Q50" s="15">
        <v>-2713.75</v>
      </c>
      <c r="R50" s="90">
        <f t="shared" si="20"/>
        <v>1961</v>
      </c>
      <c r="S50" s="103">
        <f t="shared" si="21"/>
        <v>0.7226163058498388</v>
      </c>
      <c r="T50" s="104"/>
      <c r="U50" s="15">
        <v>-5691.280000000001</v>
      </c>
      <c r="V50" s="15">
        <v>5975.15</v>
      </c>
      <c r="W50" s="90">
        <f t="shared" si="22"/>
        <v>-11666.43</v>
      </c>
      <c r="X50" s="103">
        <f t="shared" si="23"/>
        <v>-1.9524915692493077</v>
      </c>
    </row>
    <row r="51" spans="1:24" s="14" customFormat="1" ht="12.75" hidden="1" outlineLevel="2">
      <c r="A51" s="14" t="s">
        <v>538</v>
      </c>
      <c r="B51" s="14" t="s">
        <v>539</v>
      </c>
      <c r="C51" s="54" t="s">
        <v>540</v>
      </c>
      <c r="D51" s="15"/>
      <c r="E51" s="15"/>
      <c r="F51" s="15">
        <v>1170.6200000000001</v>
      </c>
      <c r="G51" s="15">
        <v>14058.45</v>
      </c>
      <c r="H51" s="90">
        <f t="shared" si="16"/>
        <v>-12887.83</v>
      </c>
      <c r="I51" s="103">
        <f t="shared" si="17"/>
        <v>-0.9167319299069242</v>
      </c>
      <c r="J51" s="104"/>
      <c r="K51" s="15">
        <v>11945.83</v>
      </c>
      <c r="L51" s="15">
        <v>1034430.632</v>
      </c>
      <c r="M51" s="90">
        <f t="shared" si="18"/>
        <v>-1022484.802</v>
      </c>
      <c r="N51" s="103">
        <f t="shared" si="19"/>
        <v>-0.9884517824294283</v>
      </c>
      <c r="O51" s="104"/>
      <c r="P51" s="15">
        <v>5642.33</v>
      </c>
      <c r="Q51" s="15">
        <v>245336.062</v>
      </c>
      <c r="R51" s="90">
        <f t="shared" si="20"/>
        <v>-239693.73200000002</v>
      </c>
      <c r="S51" s="103">
        <f t="shared" si="21"/>
        <v>-0.9770016280770009</v>
      </c>
      <c r="T51" s="104"/>
      <c r="U51" s="15">
        <v>49616.65</v>
      </c>
      <c r="V51" s="15">
        <v>1109541.942</v>
      </c>
      <c r="W51" s="90">
        <f t="shared" si="22"/>
        <v>-1059925.2920000001</v>
      </c>
      <c r="X51" s="103">
        <f t="shared" si="23"/>
        <v>-0.9552818617108213</v>
      </c>
    </row>
    <row r="52" spans="1:24" s="14" customFormat="1" ht="12.75" hidden="1" outlineLevel="2">
      <c r="A52" s="14" t="s">
        <v>541</v>
      </c>
      <c r="B52" s="14" t="s">
        <v>542</v>
      </c>
      <c r="C52" s="54" t="s">
        <v>543</v>
      </c>
      <c r="D52" s="15"/>
      <c r="E52" s="15"/>
      <c r="F52" s="15">
        <v>-18087.350000000002</v>
      </c>
      <c r="G52" s="15">
        <v>-63871.11</v>
      </c>
      <c r="H52" s="90">
        <f t="shared" si="16"/>
        <v>45783.759999999995</v>
      </c>
      <c r="I52" s="103">
        <f t="shared" si="17"/>
        <v>0.7168148479022831</v>
      </c>
      <c r="J52" s="104"/>
      <c r="K52" s="15">
        <v>-33255.23</v>
      </c>
      <c r="L52" s="15">
        <v>-103167.14</v>
      </c>
      <c r="M52" s="90">
        <f t="shared" si="18"/>
        <v>69911.91</v>
      </c>
      <c r="N52" s="103">
        <f t="shared" si="19"/>
        <v>0.6776567616394135</v>
      </c>
      <c r="O52" s="104"/>
      <c r="P52" s="15">
        <v>-2217.83</v>
      </c>
      <c r="Q52" s="15">
        <v>-94313.31</v>
      </c>
      <c r="R52" s="90">
        <f t="shared" si="20"/>
        <v>92095.48</v>
      </c>
      <c r="S52" s="103">
        <f t="shared" si="21"/>
        <v>0.9764844431819857</v>
      </c>
      <c r="T52" s="104"/>
      <c r="U52" s="15">
        <v>9942.629999999997</v>
      </c>
      <c r="V52" s="15">
        <v>-106591.15</v>
      </c>
      <c r="W52" s="90">
        <f t="shared" si="22"/>
        <v>116533.78</v>
      </c>
      <c r="X52" s="103">
        <f t="shared" si="23"/>
        <v>1.0932781942966185</v>
      </c>
    </row>
    <row r="53" spans="1:24" s="14" customFormat="1" ht="12.75" hidden="1" outlineLevel="2">
      <c r="A53" s="14" t="s">
        <v>544</v>
      </c>
      <c r="B53" s="14" t="s">
        <v>545</v>
      </c>
      <c r="C53" s="54" t="s">
        <v>546</v>
      </c>
      <c r="D53" s="15"/>
      <c r="E53" s="15"/>
      <c r="F53" s="15">
        <v>34216.56</v>
      </c>
      <c r="G53" s="15">
        <v>17699.41</v>
      </c>
      <c r="H53" s="90">
        <f t="shared" si="16"/>
        <v>16517.149999999998</v>
      </c>
      <c r="I53" s="103">
        <f t="shared" si="17"/>
        <v>0.9332034231649529</v>
      </c>
      <c r="J53" s="104"/>
      <c r="K53" s="15">
        <v>176590.1</v>
      </c>
      <c r="L53" s="15">
        <v>31046.87</v>
      </c>
      <c r="M53" s="90">
        <f t="shared" si="18"/>
        <v>145543.23</v>
      </c>
      <c r="N53" s="103">
        <f t="shared" si="19"/>
        <v>4.687855168653073</v>
      </c>
      <c r="O53" s="104"/>
      <c r="P53" s="15">
        <v>35046.93</v>
      </c>
      <c r="Q53" s="15">
        <v>31826.350000000002</v>
      </c>
      <c r="R53" s="90">
        <f t="shared" si="20"/>
        <v>3220.579999999998</v>
      </c>
      <c r="S53" s="103">
        <f t="shared" si="21"/>
        <v>0.10119225107497397</v>
      </c>
      <c r="T53" s="104"/>
      <c r="U53" s="15">
        <v>148491.98</v>
      </c>
      <c r="V53" s="15">
        <v>27193.51</v>
      </c>
      <c r="W53" s="90">
        <f t="shared" si="22"/>
        <v>121298.47000000002</v>
      </c>
      <c r="X53" s="103">
        <f t="shared" si="23"/>
        <v>4.460566877905795</v>
      </c>
    </row>
    <row r="54" spans="1:24" s="14" customFormat="1" ht="12.75" hidden="1" outlineLevel="2">
      <c r="A54" s="14" t="s">
        <v>547</v>
      </c>
      <c r="B54" s="14" t="s">
        <v>548</v>
      </c>
      <c r="C54" s="54" t="s">
        <v>549</v>
      </c>
      <c r="D54" s="15"/>
      <c r="E54" s="15"/>
      <c r="F54" s="15">
        <v>3.66</v>
      </c>
      <c r="G54" s="15">
        <v>-1.3800000000000001</v>
      </c>
      <c r="H54" s="90">
        <f t="shared" si="16"/>
        <v>5.04</v>
      </c>
      <c r="I54" s="103">
        <f t="shared" si="17"/>
        <v>3.652173913043478</v>
      </c>
      <c r="J54" s="104"/>
      <c r="K54" s="15">
        <v>1617.08</v>
      </c>
      <c r="L54" s="15">
        <v>-3956.37</v>
      </c>
      <c r="M54" s="90">
        <f t="shared" si="18"/>
        <v>5573.45</v>
      </c>
      <c r="N54" s="103">
        <f t="shared" si="19"/>
        <v>1.4087282028728354</v>
      </c>
      <c r="O54" s="104"/>
      <c r="P54" s="15">
        <v>1.74</v>
      </c>
      <c r="Q54" s="15">
        <v>-0.23</v>
      </c>
      <c r="R54" s="90">
        <f t="shared" si="20"/>
        <v>1.97</v>
      </c>
      <c r="S54" s="103">
        <f t="shared" si="21"/>
        <v>8.565217391304348</v>
      </c>
      <c r="T54" s="104"/>
      <c r="U54" s="15">
        <v>1611.1499999999999</v>
      </c>
      <c r="V54" s="15">
        <v>-217.89999999999964</v>
      </c>
      <c r="W54" s="90">
        <f t="shared" si="22"/>
        <v>1829.0499999999995</v>
      </c>
      <c r="X54" s="103">
        <f t="shared" si="23"/>
        <v>8.393988067921077</v>
      </c>
    </row>
    <row r="55" spans="1:24" s="14" customFormat="1" ht="12.75" hidden="1" outlineLevel="2">
      <c r="A55" s="14" t="s">
        <v>550</v>
      </c>
      <c r="B55" s="14" t="s">
        <v>551</v>
      </c>
      <c r="C55" s="54" t="s">
        <v>552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225.78</v>
      </c>
      <c r="W55" s="90">
        <f t="shared" si="22"/>
        <v>-225.78</v>
      </c>
      <c r="X55" s="103" t="str">
        <f t="shared" si="23"/>
        <v>N.M.</v>
      </c>
    </row>
    <row r="56" spans="1:24" s="14" customFormat="1" ht="12.75" hidden="1" outlineLevel="2">
      <c r="A56" s="14" t="s">
        <v>553</v>
      </c>
      <c r="B56" s="14" t="s">
        <v>554</v>
      </c>
      <c r="C56" s="54" t="s">
        <v>555</v>
      </c>
      <c r="D56" s="15"/>
      <c r="E56" s="15"/>
      <c r="F56" s="15">
        <v>-438896.12</v>
      </c>
      <c r="G56" s="15">
        <v>-781248.85</v>
      </c>
      <c r="H56" s="90">
        <f t="shared" si="16"/>
        <v>342352.73</v>
      </c>
      <c r="I56" s="103">
        <f t="shared" si="17"/>
        <v>0.43821213944826926</v>
      </c>
      <c r="J56" s="104"/>
      <c r="K56" s="15">
        <v>-2110405.6</v>
      </c>
      <c r="L56" s="15">
        <v>-1392343.31</v>
      </c>
      <c r="M56" s="90">
        <f t="shared" si="18"/>
        <v>-718062.29</v>
      </c>
      <c r="N56" s="103">
        <f t="shared" si="19"/>
        <v>-0.5157221533243838</v>
      </c>
      <c r="O56" s="104"/>
      <c r="P56" s="15">
        <v>-1168886.51</v>
      </c>
      <c r="Q56" s="15">
        <v>-1067500.37</v>
      </c>
      <c r="R56" s="90">
        <f t="shared" si="20"/>
        <v>-101386.1399999999</v>
      </c>
      <c r="S56" s="103">
        <f t="shared" si="21"/>
        <v>-0.09497527387273869</v>
      </c>
      <c r="T56" s="104"/>
      <c r="U56" s="15">
        <v>-1938729.1900000002</v>
      </c>
      <c r="V56" s="15">
        <v>-1812552.58</v>
      </c>
      <c r="W56" s="90">
        <f t="shared" si="22"/>
        <v>-126176.6100000001</v>
      </c>
      <c r="X56" s="103">
        <f t="shared" si="23"/>
        <v>-0.06961266193999188</v>
      </c>
    </row>
    <row r="57" spans="1:24" s="14" customFormat="1" ht="12.75" hidden="1" outlineLevel="2">
      <c r="A57" s="14" t="s">
        <v>556</v>
      </c>
      <c r="B57" s="14" t="s">
        <v>557</v>
      </c>
      <c r="C57" s="54" t="s">
        <v>558</v>
      </c>
      <c r="D57" s="15"/>
      <c r="E57" s="15"/>
      <c r="F57" s="15">
        <v>-1250.34</v>
      </c>
      <c r="G57" s="15">
        <v>-15207.54</v>
      </c>
      <c r="H57" s="90">
        <f t="shared" si="16"/>
        <v>13957.2</v>
      </c>
      <c r="I57" s="103">
        <f t="shared" si="17"/>
        <v>0.9177815741401962</v>
      </c>
      <c r="J57" s="104"/>
      <c r="K57" s="15">
        <v>-12719.470000000001</v>
      </c>
      <c r="L57" s="15">
        <v>-101605.289</v>
      </c>
      <c r="M57" s="90">
        <f t="shared" si="18"/>
        <v>88885.819</v>
      </c>
      <c r="N57" s="103">
        <f t="shared" si="19"/>
        <v>0.8748148829142152</v>
      </c>
      <c r="O57" s="104"/>
      <c r="P57" s="15">
        <v>-5630.38</v>
      </c>
      <c r="Q57" s="15">
        <v>-55889.41</v>
      </c>
      <c r="R57" s="90">
        <f t="shared" si="20"/>
        <v>50259.030000000006</v>
      </c>
      <c r="S57" s="103">
        <f t="shared" si="21"/>
        <v>0.8992585536329691</v>
      </c>
      <c r="T57" s="104"/>
      <c r="U57" s="15">
        <v>-53632.76</v>
      </c>
      <c r="V57" s="15">
        <v>-102750.259</v>
      </c>
      <c r="W57" s="90">
        <f t="shared" si="22"/>
        <v>49117.499</v>
      </c>
      <c r="X57" s="103">
        <f t="shared" si="23"/>
        <v>0.4780279823917524</v>
      </c>
    </row>
    <row r="58" spans="1:24" s="14" customFormat="1" ht="12.75" hidden="1" outlineLevel="2">
      <c r="A58" s="14" t="s">
        <v>559</v>
      </c>
      <c r="B58" s="14" t="s">
        <v>560</v>
      </c>
      <c r="C58" s="54" t="s">
        <v>561</v>
      </c>
      <c r="D58" s="15"/>
      <c r="E58" s="15"/>
      <c r="F58" s="15">
        <v>0</v>
      </c>
      <c r="G58" s="15">
        <v>-0.01</v>
      </c>
      <c r="H58" s="90">
        <f t="shared" si="16"/>
        <v>0.01</v>
      </c>
      <c r="I58" s="103" t="str">
        <f t="shared" si="17"/>
        <v>N.M.</v>
      </c>
      <c r="J58" s="104"/>
      <c r="K58" s="15">
        <v>0</v>
      </c>
      <c r="L58" s="15">
        <v>-0.04</v>
      </c>
      <c r="M58" s="90">
        <f t="shared" si="18"/>
        <v>0.04</v>
      </c>
      <c r="N58" s="103" t="str">
        <f t="shared" si="19"/>
        <v>N.M.</v>
      </c>
      <c r="O58" s="104"/>
      <c r="P58" s="15">
        <v>0</v>
      </c>
      <c r="Q58" s="15">
        <v>-0.04</v>
      </c>
      <c r="R58" s="90">
        <f t="shared" si="20"/>
        <v>0.04</v>
      </c>
      <c r="S58" s="103" t="str">
        <f t="shared" si="21"/>
        <v>N.M.</v>
      </c>
      <c r="T58" s="104"/>
      <c r="U58" s="15">
        <v>0.04</v>
      </c>
      <c r="V58" s="15">
        <v>-0.05</v>
      </c>
      <c r="W58" s="90">
        <f t="shared" si="22"/>
        <v>0.09</v>
      </c>
      <c r="X58" s="103">
        <f t="shared" si="23"/>
        <v>1.7999999999999998</v>
      </c>
    </row>
    <row r="59" spans="1:24" s="14" customFormat="1" ht="12.75" hidden="1" outlineLevel="2">
      <c r="A59" s="14" t="s">
        <v>562</v>
      </c>
      <c r="B59" s="14" t="s">
        <v>563</v>
      </c>
      <c r="C59" s="54" t="s">
        <v>564</v>
      </c>
      <c r="D59" s="15"/>
      <c r="E59" s="15"/>
      <c r="F59" s="15">
        <v>-207866.96</v>
      </c>
      <c r="G59" s="15">
        <v>-134677.2</v>
      </c>
      <c r="H59" s="90">
        <f t="shared" si="16"/>
        <v>-73189.75999999998</v>
      </c>
      <c r="I59" s="103">
        <f t="shared" si="17"/>
        <v>-0.5434458096841929</v>
      </c>
      <c r="J59" s="104"/>
      <c r="K59" s="15">
        <v>-6280.05</v>
      </c>
      <c r="L59" s="15">
        <v>194010.079</v>
      </c>
      <c r="M59" s="90">
        <f t="shared" si="18"/>
        <v>-200290.129</v>
      </c>
      <c r="N59" s="103">
        <f t="shared" si="19"/>
        <v>-1.0323697100293434</v>
      </c>
      <c r="O59" s="104"/>
      <c r="P59" s="15">
        <v>-244303.51</v>
      </c>
      <c r="Q59" s="15">
        <v>-47183.53</v>
      </c>
      <c r="R59" s="90">
        <f t="shared" si="20"/>
        <v>-197119.98</v>
      </c>
      <c r="S59" s="103">
        <f t="shared" si="21"/>
        <v>-4.177728542141718</v>
      </c>
      <c r="T59" s="104"/>
      <c r="U59" s="15">
        <v>322437.46</v>
      </c>
      <c r="V59" s="15">
        <v>1607311.0089999998</v>
      </c>
      <c r="W59" s="90">
        <f t="shared" si="22"/>
        <v>-1284873.5489999999</v>
      </c>
      <c r="X59" s="103">
        <f t="shared" si="23"/>
        <v>-0.7993932361599347</v>
      </c>
    </row>
    <row r="60" spans="1:24" s="14" customFormat="1" ht="12.75" hidden="1" outlineLevel="2">
      <c r="A60" s="14" t="s">
        <v>565</v>
      </c>
      <c r="B60" s="14" t="s">
        <v>566</v>
      </c>
      <c r="C60" s="54" t="s">
        <v>567</v>
      </c>
      <c r="D60" s="15"/>
      <c r="E60" s="15"/>
      <c r="F60" s="15">
        <v>-612</v>
      </c>
      <c r="G60" s="15">
        <v>386</v>
      </c>
      <c r="H60" s="90">
        <f aca="true" t="shared" si="24" ref="H60:H82">+F60-G60</f>
        <v>-998</v>
      </c>
      <c r="I60" s="103">
        <f aca="true" t="shared" si="25" ref="I60:I82">IF(G60&lt;0,IF(H60=0,0,IF(OR(G60=0,F60=0),"N.M.",IF(ABS(H60/G60)&gt;=10,"N.M.",H60/(-G60)))),IF(H60=0,0,IF(OR(G60=0,F60=0),"N.M.",IF(ABS(H60/G60)&gt;=10,"N.M.",H60/G60))))</f>
        <v>-2.5854922279792745</v>
      </c>
      <c r="J60" s="104"/>
      <c r="K60" s="15">
        <v>-1680</v>
      </c>
      <c r="L60" s="15">
        <v>14073.45</v>
      </c>
      <c r="M60" s="90">
        <f aca="true" t="shared" si="26" ref="M60:M82">+K60-L60</f>
        <v>-15753.45</v>
      </c>
      <c r="N60" s="103">
        <f aca="true" t="shared" si="27" ref="N60:N82">IF(L60&lt;0,IF(M60=0,0,IF(OR(L60=0,K60=0),"N.M.",IF(ABS(M60/L60)&gt;=10,"N.M.",M60/(-L60)))),IF(M60=0,0,IF(OR(L60=0,K60=0),"N.M.",IF(ABS(M60/L60)&gt;=10,"N.M.",M60/L60))))</f>
        <v>-1.1193737143344382</v>
      </c>
      <c r="O60" s="104"/>
      <c r="P60" s="15">
        <v>-710</v>
      </c>
      <c r="Q60" s="15">
        <v>-191</v>
      </c>
      <c r="R60" s="90">
        <f aca="true" t="shared" si="28" ref="R60:R82">+P60-Q60</f>
        <v>-519</v>
      </c>
      <c r="S60" s="103">
        <f aca="true" t="shared" si="29" ref="S60:S82">IF(Q60&lt;0,IF(R60=0,0,IF(OR(Q60=0,P60=0),"N.M.",IF(ABS(R60/Q60)&gt;=10,"N.M.",R60/(-Q60)))),IF(R60=0,0,IF(OR(Q60=0,P60=0),"N.M.",IF(ABS(R60/Q60)&gt;=10,"N.M.",R60/Q60))))</f>
        <v>-2.717277486910995</v>
      </c>
      <c r="T60" s="104"/>
      <c r="U60" s="15">
        <v>-3027</v>
      </c>
      <c r="V60" s="15">
        <v>14076.45</v>
      </c>
      <c r="W60" s="90">
        <f aca="true" t="shared" si="30" ref="W60:W82">+U60-V60</f>
        <v>-17103.45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-1.2150400136398027</v>
      </c>
    </row>
    <row r="61" spans="1:24" s="14" customFormat="1" ht="12.75" hidden="1" outlineLevel="2">
      <c r="A61" s="14" t="s">
        <v>568</v>
      </c>
      <c r="B61" s="14" t="s">
        <v>569</v>
      </c>
      <c r="C61" s="54" t="s">
        <v>570</v>
      </c>
      <c r="D61" s="15"/>
      <c r="E61" s="15"/>
      <c r="F61" s="15">
        <v>1630.67</v>
      </c>
      <c r="G61" s="15">
        <v>55129.93</v>
      </c>
      <c r="H61" s="90">
        <f t="shared" si="24"/>
        <v>-53499.26</v>
      </c>
      <c r="I61" s="103">
        <f t="shared" si="25"/>
        <v>-0.9704213301195921</v>
      </c>
      <c r="J61" s="104"/>
      <c r="K61" s="15">
        <v>17069.510000000002</v>
      </c>
      <c r="L61" s="15">
        <v>386768.74</v>
      </c>
      <c r="M61" s="90">
        <f t="shared" si="26"/>
        <v>-369699.23</v>
      </c>
      <c r="N61" s="103">
        <f t="shared" si="27"/>
        <v>-0.9558663660356832</v>
      </c>
      <c r="O61" s="104"/>
      <c r="P61" s="15">
        <v>-15653.720000000001</v>
      </c>
      <c r="Q61" s="15">
        <v>167462.14</v>
      </c>
      <c r="R61" s="90">
        <f t="shared" si="28"/>
        <v>-183115.86000000002</v>
      </c>
      <c r="S61" s="103">
        <f t="shared" si="29"/>
        <v>-1.093476173181592</v>
      </c>
      <c r="T61" s="104"/>
      <c r="U61" s="15">
        <v>204629.32</v>
      </c>
      <c r="V61" s="15">
        <v>680570.54</v>
      </c>
      <c r="W61" s="90">
        <f t="shared" si="30"/>
        <v>-475941.22000000003</v>
      </c>
      <c r="X61" s="103">
        <f t="shared" si="31"/>
        <v>-0.6993268030673205</v>
      </c>
    </row>
    <row r="62" spans="1:24" s="14" customFormat="1" ht="12.75" hidden="1" outlineLevel="2">
      <c r="A62" s="14" t="s">
        <v>571</v>
      </c>
      <c r="B62" s="14" t="s">
        <v>572</v>
      </c>
      <c r="C62" s="54" t="s">
        <v>573</v>
      </c>
      <c r="D62" s="15"/>
      <c r="E62" s="15"/>
      <c r="F62" s="15">
        <v>115120.15000000001</v>
      </c>
      <c r="G62" s="15">
        <v>-455189.97000000003</v>
      </c>
      <c r="H62" s="90">
        <f t="shared" si="24"/>
        <v>570310.12</v>
      </c>
      <c r="I62" s="103">
        <f t="shared" si="25"/>
        <v>1.2529057263717827</v>
      </c>
      <c r="J62" s="104"/>
      <c r="K62" s="15">
        <v>-1972458.73</v>
      </c>
      <c r="L62" s="15">
        <v>-4820032.85</v>
      </c>
      <c r="M62" s="90">
        <f t="shared" si="26"/>
        <v>2847574.1199999996</v>
      </c>
      <c r="N62" s="103">
        <f t="shared" si="27"/>
        <v>0.5907789860809766</v>
      </c>
      <c r="O62" s="104"/>
      <c r="P62" s="15">
        <v>-573530.28</v>
      </c>
      <c r="Q62" s="15">
        <v>-2004287.41</v>
      </c>
      <c r="R62" s="90">
        <f t="shared" si="28"/>
        <v>1430757.13</v>
      </c>
      <c r="S62" s="103">
        <f t="shared" si="29"/>
        <v>0.7138482848624988</v>
      </c>
      <c r="T62" s="104"/>
      <c r="U62" s="15">
        <v>-5244201.77</v>
      </c>
      <c r="V62" s="15">
        <v>-9806636.09</v>
      </c>
      <c r="W62" s="90">
        <f t="shared" si="30"/>
        <v>4562434.32</v>
      </c>
      <c r="X62" s="103">
        <f t="shared" si="31"/>
        <v>0.46523948458252623</v>
      </c>
    </row>
    <row r="63" spans="1:24" s="14" customFormat="1" ht="12.75" hidden="1" outlineLevel="2">
      <c r="A63" s="14" t="s">
        <v>574</v>
      </c>
      <c r="B63" s="14" t="s">
        <v>575</v>
      </c>
      <c r="C63" s="54" t="s">
        <v>576</v>
      </c>
      <c r="D63" s="15"/>
      <c r="E63" s="15"/>
      <c r="F63" s="15">
        <v>-115120.15000000001</v>
      </c>
      <c r="G63" s="15">
        <v>455189.97000000003</v>
      </c>
      <c r="H63" s="90">
        <f t="shared" si="24"/>
        <v>-570310.12</v>
      </c>
      <c r="I63" s="103">
        <f t="shared" si="25"/>
        <v>-1.2529057263717827</v>
      </c>
      <c r="J63" s="104"/>
      <c r="K63" s="15">
        <v>1972458.73</v>
      </c>
      <c r="L63" s="15">
        <v>4820032.85</v>
      </c>
      <c r="M63" s="90">
        <f t="shared" si="26"/>
        <v>-2847574.1199999996</v>
      </c>
      <c r="N63" s="103">
        <f t="shared" si="27"/>
        <v>-0.5907789860809766</v>
      </c>
      <c r="O63" s="104"/>
      <c r="P63" s="15">
        <v>573530.28</v>
      </c>
      <c r="Q63" s="15">
        <v>2004287.41</v>
      </c>
      <c r="R63" s="90">
        <f t="shared" si="28"/>
        <v>-1430757.13</v>
      </c>
      <c r="S63" s="103">
        <f t="shared" si="29"/>
        <v>-0.7138482848624988</v>
      </c>
      <c r="T63" s="104"/>
      <c r="U63" s="15">
        <v>5244201.77</v>
      </c>
      <c r="V63" s="15">
        <v>9806636.09</v>
      </c>
      <c r="W63" s="90">
        <f t="shared" si="30"/>
        <v>-4562434.32</v>
      </c>
      <c r="X63" s="103">
        <f t="shared" si="31"/>
        <v>-0.46523948458252623</v>
      </c>
    </row>
    <row r="64" spans="1:24" s="14" customFormat="1" ht="12.75" hidden="1" outlineLevel="2">
      <c r="A64" s="14" t="s">
        <v>577</v>
      </c>
      <c r="B64" s="14" t="s">
        <v>578</v>
      </c>
      <c r="C64" s="54" t="s">
        <v>579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34.33</v>
      </c>
      <c r="W64" s="90">
        <f t="shared" si="30"/>
        <v>-34.33</v>
      </c>
      <c r="X64" s="103" t="str">
        <f t="shared" si="31"/>
        <v>N.M.</v>
      </c>
    </row>
    <row r="65" spans="1:24" s="14" customFormat="1" ht="12.75" hidden="1" outlineLevel="2">
      <c r="A65" s="14" t="s">
        <v>580</v>
      </c>
      <c r="B65" s="14" t="s">
        <v>581</v>
      </c>
      <c r="C65" s="54" t="s">
        <v>582</v>
      </c>
      <c r="D65" s="15"/>
      <c r="E65" s="15"/>
      <c r="F65" s="15">
        <v>2396.94</v>
      </c>
      <c r="G65" s="15">
        <v>1667.44</v>
      </c>
      <c r="H65" s="90">
        <f t="shared" si="24"/>
        <v>729.5</v>
      </c>
      <c r="I65" s="103">
        <f t="shared" si="25"/>
        <v>0.4374970013913544</v>
      </c>
      <c r="J65" s="104"/>
      <c r="K65" s="15">
        <v>13388.19</v>
      </c>
      <c r="L65" s="15">
        <v>1808.96</v>
      </c>
      <c r="M65" s="90">
        <f t="shared" si="26"/>
        <v>11579.23</v>
      </c>
      <c r="N65" s="103">
        <f t="shared" si="27"/>
        <v>6.4010425880063675</v>
      </c>
      <c r="O65" s="104"/>
      <c r="P65" s="15">
        <v>6468.88</v>
      </c>
      <c r="Q65" s="15">
        <v>3306.26</v>
      </c>
      <c r="R65" s="90">
        <f t="shared" si="28"/>
        <v>3162.62</v>
      </c>
      <c r="S65" s="103">
        <f t="shared" si="29"/>
        <v>0.9565551408540163</v>
      </c>
      <c r="T65" s="104"/>
      <c r="U65" s="15">
        <v>20959.260000000002</v>
      </c>
      <c r="V65" s="15">
        <v>2241.48</v>
      </c>
      <c r="W65" s="90">
        <f t="shared" si="30"/>
        <v>18717.780000000002</v>
      </c>
      <c r="X65" s="103">
        <f t="shared" si="31"/>
        <v>8.35063440226993</v>
      </c>
    </row>
    <row r="66" spans="1:24" s="14" customFormat="1" ht="12.75" hidden="1" outlineLevel="2">
      <c r="A66" s="14" t="s">
        <v>583</v>
      </c>
      <c r="B66" s="14" t="s">
        <v>584</v>
      </c>
      <c r="C66" s="54" t="s">
        <v>585</v>
      </c>
      <c r="D66" s="15"/>
      <c r="E66" s="15"/>
      <c r="F66" s="15">
        <v>-14226.210000000001</v>
      </c>
      <c r="G66" s="15">
        <v>-15688.87</v>
      </c>
      <c r="H66" s="90">
        <f t="shared" si="24"/>
        <v>1462.6599999999999</v>
      </c>
      <c r="I66" s="103">
        <f t="shared" si="25"/>
        <v>0.09322914907192167</v>
      </c>
      <c r="J66" s="104"/>
      <c r="K66" s="15">
        <v>-82318.96</v>
      </c>
      <c r="L66" s="15">
        <v>-36737.67</v>
      </c>
      <c r="M66" s="90">
        <f t="shared" si="26"/>
        <v>-45581.29000000001</v>
      </c>
      <c r="N66" s="103">
        <f t="shared" si="27"/>
        <v>-1.2407234862744427</v>
      </c>
      <c r="O66" s="104"/>
      <c r="P66" s="15">
        <v>-36291.39</v>
      </c>
      <c r="Q66" s="15">
        <v>-18481.84</v>
      </c>
      <c r="R66" s="90">
        <f t="shared" si="28"/>
        <v>-17809.55</v>
      </c>
      <c r="S66" s="103">
        <f t="shared" si="29"/>
        <v>-0.9636242928193296</v>
      </c>
      <c r="T66" s="104"/>
      <c r="U66" s="15">
        <v>-113169.26000000001</v>
      </c>
      <c r="V66" s="15">
        <v>-55896.75</v>
      </c>
      <c r="W66" s="90">
        <f t="shared" si="30"/>
        <v>-57272.51000000001</v>
      </c>
      <c r="X66" s="103">
        <f t="shared" si="31"/>
        <v>-1.02461252219494</v>
      </c>
    </row>
    <row r="67" spans="1:24" s="14" customFormat="1" ht="12.75" hidden="1" outlineLevel="2">
      <c r="A67" s="14" t="s">
        <v>586</v>
      </c>
      <c r="B67" s="14" t="s">
        <v>587</v>
      </c>
      <c r="C67" s="54" t="s">
        <v>588</v>
      </c>
      <c r="D67" s="15"/>
      <c r="E67" s="15"/>
      <c r="F67" s="15">
        <v>0</v>
      </c>
      <c r="G67" s="15">
        <v>0</v>
      </c>
      <c r="H67" s="90">
        <f t="shared" si="24"/>
        <v>0</v>
      </c>
      <c r="I67" s="103">
        <f t="shared" si="25"/>
        <v>0</v>
      </c>
      <c r="J67" s="104"/>
      <c r="K67" s="15">
        <v>0</v>
      </c>
      <c r="L67" s="15">
        <v>52160.07</v>
      </c>
      <c r="M67" s="90">
        <f t="shared" si="26"/>
        <v>-52160.07</v>
      </c>
      <c r="N67" s="103" t="str">
        <f t="shared" si="27"/>
        <v>N.M.</v>
      </c>
      <c r="O67" s="104"/>
      <c r="P67" s="15">
        <v>0</v>
      </c>
      <c r="Q67" s="15">
        <v>17241.69</v>
      </c>
      <c r="R67" s="90">
        <f t="shared" si="28"/>
        <v>-17241.69</v>
      </c>
      <c r="S67" s="103" t="str">
        <f t="shared" si="29"/>
        <v>N.M.</v>
      </c>
      <c r="T67" s="104"/>
      <c r="U67" s="15">
        <v>0</v>
      </c>
      <c r="V67" s="15">
        <v>87629.04000000001</v>
      </c>
      <c r="W67" s="90">
        <f t="shared" si="30"/>
        <v>-87629.04000000001</v>
      </c>
      <c r="X67" s="103" t="str">
        <f t="shared" si="31"/>
        <v>N.M.</v>
      </c>
    </row>
    <row r="68" spans="1:24" s="14" customFormat="1" ht="12.75" hidden="1" outlineLevel="2">
      <c r="A68" s="14" t="s">
        <v>589</v>
      </c>
      <c r="B68" s="14" t="s">
        <v>590</v>
      </c>
      <c r="C68" s="54" t="s">
        <v>591</v>
      </c>
      <c r="D68" s="15"/>
      <c r="E68" s="15"/>
      <c r="F68" s="15">
        <v>1393215.1600000001</v>
      </c>
      <c r="G68" s="15">
        <v>1456680.84</v>
      </c>
      <c r="H68" s="90">
        <f t="shared" si="24"/>
        <v>-63465.679999999935</v>
      </c>
      <c r="I68" s="103">
        <f t="shared" si="25"/>
        <v>-0.04356869278242167</v>
      </c>
      <c r="J68" s="104"/>
      <c r="K68" s="15">
        <v>8066017.12</v>
      </c>
      <c r="L68" s="15">
        <v>7882644.014</v>
      </c>
      <c r="M68" s="90">
        <f t="shared" si="26"/>
        <v>183373.10599999968</v>
      </c>
      <c r="N68" s="103">
        <f t="shared" si="27"/>
        <v>0.02326289322140124</v>
      </c>
      <c r="O68" s="104"/>
      <c r="P68" s="15">
        <v>3802757.8</v>
      </c>
      <c r="Q68" s="15">
        <v>3634723.37</v>
      </c>
      <c r="R68" s="90">
        <f t="shared" si="28"/>
        <v>168034.4299999997</v>
      </c>
      <c r="S68" s="103">
        <f t="shared" si="29"/>
        <v>0.046230321511372595</v>
      </c>
      <c r="T68" s="104"/>
      <c r="U68" s="15">
        <v>12817658.49</v>
      </c>
      <c r="V68" s="15">
        <v>14023406.834</v>
      </c>
      <c r="W68" s="90">
        <f t="shared" si="30"/>
        <v>-1205748.3440000005</v>
      </c>
      <c r="X68" s="103">
        <f t="shared" si="31"/>
        <v>-0.0859811284285529</v>
      </c>
    </row>
    <row r="69" spans="1:24" s="14" customFormat="1" ht="12.75" hidden="1" outlineLevel="2">
      <c r="A69" s="14" t="s">
        <v>592</v>
      </c>
      <c r="B69" s="14" t="s">
        <v>593</v>
      </c>
      <c r="C69" s="54" t="s">
        <v>594</v>
      </c>
      <c r="D69" s="15"/>
      <c r="E69" s="15"/>
      <c r="F69" s="15">
        <v>50964.51</v>
      </c>
      <c r="G69" s="15">
        <v>135239.54</v>
      </c>
      <c r="H69" s="90">
        <f t="shared" si="24"/>
        <v>-84275.03</v>
      </c>
      <c r="I69" s="103">
        <f t="shared" si="25"/>
        <v>-0.623153775885366</v>
      </c>
      <c r="J69" s="104"/>
      <c r="K69" s="15">
        <v>543982.63</v>
      </c>
      <c r="L69" s="15">
        <v>734363.98</v>
      </c>
      <c r="M69" s="90">
        <f t="shared" si="26"/>
        <v>-190381.34999999998</v>
      </c>
      <c r="N69" s="103">
        <f t="shared" si="27"/>
        <v>-0.2592465796048439</v>
      </c>
      <c r="O69" s="104"/>
      <c r="P69" s="15">
        <v>104259.93000000001</v>
      </c>
      <c r="Q69" s="15">
        <v>296995.15</v>
      </c>
      <c r="R69" s="90">
        <f t="shared" si="28"/>
        <v>-192735.22000000003</v>
      </c>
      <c r="S69" s="103">
        <f t="shared" si="29"/>
        <v>-0.6489507320237385</v>
      </c>
      <c r="T69" s="104"/>
      <c r="U69" s="15">
        <v>1206997.7000000002</v>
      </c>
      <c r="V69" s="15">
        <v>884133.74</v>
      </c>
      <c r="W69" s="90">
        <f t="shared" si="30"/>
        <v>322863.9600000002</v>
      </c>
      <c r="X69" s="103">
        <f t="shared" si="31"/>
        <v>0.36517547673273976</v>
      </c>
    </row>
    <row r="70" spans="1:24" s="14" customFormat="1" ht="12.75" hidden="1" outlineLevel="2">
      <c r="A70" s="14" t="s">
        <v>595</v>
      </c>
      <c r="B70" s="14" t="s">
        <v>596</v>
      </c>
      <c r="C70" s="54" t="s">
        <v>597</v>
      </c>
      <c r="D70" s="15"/>
      <c r="E70" s="15"/>
      <c r="F70" s="15">
        <v>2651086.63</v>
      </c>
      <c r="G70" s="15">
        <v>2061939.74</v>
      </c>
      <c r="H70" s="90">
        <f t="shared" si="24"/>
        <v>589146.8899999999</v>
      </c>
      <c r="I70" s="103">
        <f t="shared" si="25"/>
        <v>0.2857245915440768</v>
      </c>
      <c r="J70" s="104"/>
      <c r="K70" s="15">
        <v>7105317.47</v>
      </c>
      <c r="L70" s="15">
        <v>-1909867.21</v>
      </c>
      <c r="M70" s="90">
        <f t="shared" si="26"/>
        <v>9015184.68</v>
      </c>
      <c r="N70" s="103">
        <f t="shared" si="27"/>
        <v>4.720320152519923</v>
      </c>
      <c r="O70" s="104"/>
      <c r="P70" s="15">
        <v>4093939</v>
      </c>
      <c r="Q70" s="15">
        <v>548485.84</v>
      </c>
      <c r="R70" s="90">
        <f t="shared" si="28"/>
        <v>3545453.16</v>
      </c>
      <c r="S70" s="103">
        <f t="shared" si="29"/>
        <v>6.464074186491305</v>
      </c>
      <c r="T70" s="104"/>
      <c r="U70" s="15">
        <v>6967106.47</v>
      </c>
      <c r="V70" s="15">
        <v>-1909867.21</v>
      </c>
      <c r="W70" s="90">
        <f t="shared" si="30"/>
        <v>8876973.68</v>
      </c>
      <c r="X70" s="103">
        <f t="shared" si="31"/>
        <v>4.647953341216848</v>
      </c>
    </row>
    <row r="71" spans="1:24" s="14" customFormat="1" ht="12.75" hidden="1" outlineLevel="2">
      <c r="A71" s="14" t="s">
        <v>598</v>
      </c>
      <c r="B71" s="14" t="s">
        <v>599</v>
      </c>
      <c r="C71" s="54" t="s">
        <v>600</v>
      </c>
      <c r="D71" s="15"/>
      <c r="E71" s="15"/>
      <c r="F71" s="15">
        <v>-2651086.63</v>
      </c>
      <c r="G71" s="15">
        <v>-2061939.74</v>
      </c>
      <c r="H71" s="90">
        <f t="shared" si="24"/>
        <v>-589146.8899999999</v>
      </c>
      <c r="I71" s="103">
        <f t="shared" si="25"/>
        <v>-0.2857245915440768</v>
      </c>
      <c r="J71" s="104"/>
      <c r="K71" s="15">
        <v>-7105317.47</v>
      </c>
      <c r="L71" s="15">
        <v>1909867.21</v>
      </c>
      <c r="M71" s="90">
        <f t="shared" si="26"/>
        <v>-9015184.68</v>
      </c>
      <c r="N71" s="103">
        <f t="shared" si="27"/>
        <v>-4.720320152519923</v>
      </c>
      <c r="O71" s="104"/>
      <c r="P71" s="15">
        <v>-4093939</v>
      </c>
      <c r="Q71" s="15">
        <v>-548485.84</v>
      </c>
      <c r="R71" s="90">
        <f t="shared" si="28"/>
        <v>-3545453.16</v>
      </c>
      <c r="S71" s="103">
        <f t="shared" si="29"/>
        <v>-6.464074186491305</v>
      </c>
      <c r="T71" s="104"/>
      <c r="U71" s="15">
        <v>-6967106.47</v>
      </c>
      <c r="V71" s="15">
        <v>1909867.21</v>
      </c>
      <c r="W71" s="90">
        <f t="shared" si="30"/>
        <v>-8876973.68</v>
      </c>
      <c r="X71" s="103">
        <f t="shared" si="31"/>
        <v>-4.647953341216848</v>
      </c>
    </row>
    <row r="72" spans="1:24" s="14" customFormat="1" ht="12.75" hidden="1" outlineLevel="2">
      <c r="A72" s="14" t="s">
        <v>601</v>
      </c>
      <c r="B72" s="14" t="s">
        <v>602</v>
      </c>
      <c r="C72" s="54" t="s">
        <v>603</v>
      </c>
      <c r="D72" s="15"/>
      <c r="E72" s="15"/>
      <c r="F72" s="15">
        <v>847.79</v>
      </c>
      <c r="G72" s="15">
        <v>35244.66</v>
      </c>
      <c r="H72" s="90">
        <f t="shared" si="24"/>
        <v>-34396.87</v>
      </c>
      <c r="I72" s="103">
        <f t="shared" si="25"/>
        <v>-0.9759455758687983</v>
      </c>
      <c r="J72" s="104"/>
      <c r="K72" s="15">
        <v>465902.55</v>
      </c>
      <c r="L72" s="15">
        <v>580698.28</v>
      </c>
      <c r="M72" s="90">
        <f t="shared" si="26"/>
        <v>-114795.73000000004</v>
      </c>
      <c r="N72" s="103">
        <f t="shared" si="27"/>
        <v>-0.19768567249760072</v>
      </c>
      <c r="O72" s="104"/>
      <c r="P72" s="15">
        <v>306807.9</v>
      </c>
      <c r="Q72" s="15">
        <v>157875.14</v>
      </c>
      <c r="R72" s="90">
        <f t="shared" si="28"/>
        <v>148932.76</v>
      </c>
      <c r="S72" s="103">
        <f t="shared" si="29"/>
        <v>0.9433578966264099</v>
      </c>
      <c r="T72" s="104"/>
      <c r="U72" s="15">
        <v>933895.51</v>
      </c>
      <c r="V72" s="15">
        <v>1085136.06</v>
      </c>
      <c r="W72" s="90">
        <f t="shared" si="30"/>
        <v>-151240.55000000005</v>
      </c>
      <c r="X72" s="103">
        <f t="shared" si="31"/>
        <v>-0.13937473426143449</v>
      </c>
    </row>
    <row r="73" spans="1:24" s="14" customFormat="1" ht="12.75" hidden="1" outlineLevel="2">
      <c r="A73" s="14" t="s">
        <v>604</v>
      </c>
      <c r="B73" s="14" t="s">
        <v>605</v>
      </c>
      <c r="C73" s="54" t="s">
        <v>606</v>
      </c>
      <c r="D73" s="15"/>
      <c r="E73" s="15"/>
      <c r="F73" s="15">
        <v>-276790.67</v>
      </c>
      <c r="G73" s="15">
        <v>-264226.22000000003</v>
      </c>
      <c r="H73" s="90">
        <f t="shared" si="24"/>
        <v>-12564.449999999953</v>
      </c>
      <c r="I73" s="103">
        <f t="shared" si="25"/>
        <v>-0.047551866729955684</v>
      </c>
      <c r="J73" s="104"/>
      <c r="K73" s="15">
        <v>-2642556.68</v>
      </c>
      <c r="L73" s="15">
        <v>-1825919.22</v>
      </c>
      <c r="M73" s="90">
        <f t="shared" si="26"/>
        <v>-816637.4600000002</v>
      </c>
      <c r="N73" s="103">
        <f t="shared" si="27"/>
        <v>-0.4472473103163897</v>
      </c>
      <c r="O73" s="104"/>
      <c r="P73" s="15">
        <v>-1163577.6</v>
      </c>
      <c r="Q73" s="15">
        <v>-712432.3</v>
      </c>
      <c r="R73" s="90">
        <f t="shared" si="28"/>
        <v>-451145.30000000005</v>
      </c>
      <c r="S73" s="103">
        <f t="shared" si="29"/>
        <v>-0.6332465554972733</v>
      </c>
      <c r="T73" s="104"/>
      <c r="U73" s="15">
        <v>-4322243.68</v>
      </c>
      <c r="V73" s="15">
        <v>-2885007.3499999996</v>
      </c>
      <c r="W73" s="90">
        <f t="shared" si="30"/>
        <v>-1437236.33</v>
      </c>
      <c r="X73" s="103">
        <f t="shared" si="31"/>
        <v>-0.49817423515402837</v>
      </c>
    </row>
    <row r="74" spans="1:24" s="14" customFormat="1" ht="12.75" hidden="1" outlineLevel="2">
      <c r="A74" s="14" t="s">
        <v>607</v>
      </c>
      <c r="B74" s="14" t="s">
        <v>608</v>
      </c>
      <c r="C74" s="54" t="s">
        <v>609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0</v>
      </c>
      <c r="R74" s="90">
        <f t="shared" si="28"/>
        <v>0</v>
      </c>
      <c r="S74" s="103">
        <f t="shared" si="29"/>
        <v>0</v>
      </c>
      <c r="T74" s="104"/>
      <c r="U74" s="15">
        <v>0</v>
      </c>
      <c r="V74" s="15">
        <v>234.18</v>
      </c>
      <c r="W74" s="90">
        <f t="shared" si="30"/>
        <v>-234.18</v>
      </c>
      <c r="X74" s="103" t="str">
        <f t="shared" si="31"/>
        <v>N.M.</v>
      </c>
    </row>
    <row r="75" spans="1:24" s="14" customFormat="1" ht="12.75" hidden="1" outlineLevel="2">
      <c r="A75" s="14" t="s">
        <v>610</v>
      </c>
      <c r="B75" s="14" t="s">
        <v>611</v>
      </c>
      <c r="C75" s="54" t="s">
        <v>612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-46.300000000000004</v>
      </c>
      <c r="W75" s="90">
        <f t="shared" si="30"/>
        <v>46.300000000000004</v>
      </c>
      <c r="X75" s="103" t="str">
        <f t="shared" si="31"/>
        <v>N.M.</v>
      </c>
    </row>
    <row r="76" spans="1:24" s="14" customFormat="1" ht="12.75" hidden="1" outlineLevel="2">
      <c r="A76" s="14" t="s">
        <v>613</v>
      </c>
      <c r="B76" s="14" t="s">
        <v>614</v>
      </c>
      <c r="C76" s="54" t="s">
        <v>615</v>
      </c>
      <c r="D76" s="15"/>
      <c r="E76" s="15"/>
      <c r="F76" s="15">
        <v>192904.36000000002</v>
      </c>
      <c r="G76" s="15">
        <v>266363.99</v>
      </c>
      <c r="H76" s="90">
        <f t="shared" si="24"/>
        <v>-73459.62999999998</v>
      </c>
      <c r="I76" s="103">
        <f t="shared" si="25"/>
        <v>-0.2757866406791698</v>
      </c>
      <c r="J76" s="104"/>
      <c r="K76" s="15">
        <v>864337.05</v>
      </c>
      <c r="L76" s="15">
        <v>791940.48</v>
      </c>
      <c r="M76" s="90">
        <f t="shared" si="26"/>
        <v>72396.57000000007</v>
      </c>
      <c r="N76" s="103">
        <f t="shared" si="27"/>
        <v>0.09141668070812603</v>
      </c>
      <c r="O76" s="104"/>
      <c r="P76" s="15">
        <v>317606.88</v>
      </c>
      <c r="Q76" s="15">
        <v>441147.96</v>
      </c>
      <c r="R76" s="90">
        <f t="shared" si="28"/>
        <v>-123541.08000000002</v>
      </c>
      <c r="S76" s="103">
        <f t="shared" si="29"/>
        <v>-0.2800445455987148</v>
      </c>
      <c r="T76" s="104"/>
      <c r="U76" s="15">
        <v>1152159.75</v>
      </c>
      <c r="V76" s="15">
        <v>1165338.42</v>
      </c>
      <c r="W76" s="90">
        <f t="shared" si="30"/>
        <v>-13178.669999999925</v>
      </c>
      <c r="X76" s="103">
        <f t="shared" si="31"/>
        <v>-0.011308877982414693</v>
      </c>
    </row>
    <row r="77" spans="1:24" s="14" customFormat="1" ht="12.75" hidden="1" outlineLevel="2">
      <c r="A77" s="14" t="s">
        <v>616</v>
      </c>
      <c r="B77" s="14" t="s">
        <v>617</v>
      </c>
      <c r="C77" s="54" t="s">
        <v>618</v>
      </c>
      <c r="D77" s="15"/>
      <c r="E77" s="15"/>
      <c r="F77" s="15">
        <v>-2573098.42</v>
      </c>
      <c r="G77" s="15">
        <v>-2568918.17</v>
      </c>
      <c r="H77" s="90">
        <f t="shared" si="24"/>
        <v>-4180.25</v>
      </c>
      <c r="I77" s="103">
        <f t="shared" si="25"/>
        <v>-0.001627241400219455</v>
      </c>
      <c r="J77" s="104"/>
      <c r="K77" s="15">
        <v>-10945134.29</v>
      </c>
      <c r="L77" s="15">
        <v>-11347303.58</v>
      </c>
      <c r="M77" s="90">
        <f t="shared" si="26"/>
        <v>402169.29000000097</v>
      </c>
      <c r="N77" s="103">
        <f t="shared" si="27"/>
        <v>0.03544183754005117</v>
      </c>
      <c r="O77" s="104"/>
      <c r="P77" s="15">
        <v>-5105021.66</v>
      </c>
      <c r="Q77" s="15">
        <v>-5279238.66</v>
      </c>
      <c r="R77" s="90">
        <f t="shared" si="28"/>
        <v>174217</v>
      </c>
      <c r="S77" s="103">
        <f t="shared" si="29"/>
        <v>0.0330004023724133</v>
      </c>
      <c r="T77" s="104"/>
      <c r="U77" s="15">
        <v>-18133012.669999998</v>
      </c>
      <c r="V77" s="15">
        <v>-16468443.32</v>
      </c>
      <c r="W77" s="90">
        <f t="shared" si="30"/>
        <v>-1664569.3499999978</v>
      </c>
      <c r="X77" s="103">
        <f t="shared" si="31"/>
        <v>-0.10107630197071946</v>
      </c>
    </row>
    <row r="78" spans="1:24" s="14" customFormat="1" ht="12.75" hidden="1" outlineLevel="2">
      <c r="A78" s="14" t="s">
        <v>619</v>
      </c>
      <c r="B78" s="14" t="s">
        <v>620</v>
      </c>
      <c r="C78" s="54" t="s">
        <v>621</v>
      </c>
      <c r="D78" s="15"/>
      <c r="E78" s="15"/>
      <c r="F78" s="15">
        <v>735459.4400000001</v>
      </c>
      <c r="G78" s="15">
        <v>897148.04</v>
      </c>
      <c r="H78" s="90">
        <f t="shared" si="24"/>
        <v>-161688.59999999998</v>
      </c>
      <c r="I78" s="103">
        <f t="shared" si="25"/>
        <v>-0.18022510532375455</v>
      </c>
      <c r="J78" s="104"/>
      <c r="K78" s="15">
        <v>4046922.17</v>
      </c>
      <c r="L78" s="15">
        <v>4976938.87</v>
      </c>
      <c r="M78" s="90">
        <f t="shared" si="26"/>
        <v>-930016.7000000002</v>
      </c>
      <c r="N78" s="103">
        <f t="shared" si="27"/>
        <v>-0.18686520455494365</v>
      </c>
      <c r="O78" s="104"/>
      <c r="P78" s="15">
        <v>1460889.1099999999</v>
      </c>
      <c r="Q78" s="15">
        <v>2159074.32</v>
      </c>
      <c r="R78" s="90">
        <f t="shared" si="28"/>
        <v>-698185.21</v>
      </c>
      <c r="S78" s="103">
        <f t="shared" si="29"/>
        <v>-0.3233724765898749</v>
      </c>
      <c r="T78" s="104"/>
      <c r="U78" s="15">
        <v>7737922.17</v>
      </c>
      <c r="V78" s="15">
        <v>7170604.32</v>
      </c>
      <c r="W78" s="90">
        <f t="shared" si="30"/>
        <v>567317.8499999996</v>
      </c>
      <c r="X78" s="103">
        <f t="shared" si="31"/>
        <v>0.07911716010011267</v>
      </c>
    </row>
    <row r="79" spans="1:24" s="14" customFormat="1" ht="12.75" hidden="1" outlineLevel="2">
      <c r="A79" s="14" t="s">
        <v>622</v>
      </c>
      <c r="B79" s="14" t="s">
        <v>623</v>
      </c>
      <c r="C79" s="54" t="s">
        <v>624</v>
      </c>
      <c r="D79" s="15"/>
      <c r="E79" s="15"/>
      <c r="F79" s="15">
        <v>-725923.61</v>
      </c>
      <c r="G79" s="15">
        <v>-775193.8</v>
      </c>
      <c r="H79" s="90">
        <f t="shared" si="24"/>
        <v>49270.19000000006</v>
      </c>
      <c r="I79" s="103">
        <f t="shared" si="25"/>
        <v>0.06355854497288299</v>
      </c>
      <c r="J79" s="104"/>
      <c r="K79" s="15">
        <v>-2445587.15</v>
      </c>
      <c r="L79" s="15">
        <v>-1985901.28</v>
      </c>
      <c r="M79" s="90">
        <f t="shared" si="26"/>
        <v>-459685.8699999999</v>
      </c>
      <c r="N79" s="103">
        <f t="shared" si="27"/>
        <v>-0.2314746833739892</v>
      </c>
      <c r="O79" s="104"/>
      <c r="P79" s="15">
        <v>-1221763.79</v>
      </c>
      <c r="Q79" s="15">
        <v>-1203598.98</v>
      </c>
      <c r="R79" s="90">
        <f t="shared" si="28"/>
        <v>-18164.810000000056</v>
      </c>
      <c r="S79" s="103">
        <f t="shared" si="29"/>
        <v>-0.015092078260152776</v>
      </c>
      <c r="T79" s="104"/>
      <c r="U79" s="15">
        <v>-2914613.5</v>
      </c>
      <c r="V79" s="15">
        <v>-2978011.34</v>
      </c>
      <c r="W79" s="90">
        <f t="shared" si="30"/>
        <v>63397.83999999985</v>
      </c>
      <c r="X79" s="103">
        <f t="shared" si="31"/>
        <v>0.021288649626162892</v>
      </c>
    </row>
    <row r="80" spans="1:24" s="14" customFormat="1" ht="12.75" hidden="1" outlineLevel="2">
      <c r="A80" s="14" t="s">
        <v>625</v>
      </c>
      <c r="B80" s="14" t="s">
        <v>626</v>
      </c>
      <c r="C80" s="54" t="s">
        <v>627</v>
      </c>
      <c r="D80" s="15"/>
      <c r="E80" s="15"/>
      <c r="F80" s="15">
        <v>183408.87</v>
      </c>
      <c r="G80" s="15">
        <v>11721.74</v>
      </c>
      <c r="H80" s="90">
        <f t="shared" si="24"/>
        <v>171687.13</v>
      </c>
      <c r="I80" s="103" t="str">
        <f t="shared" si="25"/>
        <v>N.M.</v>
      </c>
      <c r="J80" s="104"/>
      <c r="K80" s="15">
        <v>262826.17</v>
      </c>
      <c r="L80" s="15">
        <v>26340.34</v>
      </c>
      <c r="M80" s="90">
        <f t="shared" si="26"/>
        <v>236485.83</v>
      </c>
      <c r="N80" s="103">
        <f t="shared" si="27"/>
        <v>8.978085704284759</v>
      </c>
      <c r="O80" s="104"/>
      <c r="P80" s="15">
        <v>259443.01</v>
      </c>
      <c r="Q80" s="15">
        <v>14375.26</v>
      </c>
      <c r="R80" s="90">
        <f t="shared" si="28"/>
        <v>245067.75</v>
      </c>
      <c r="S80" s="103" t="str">
        <f t="shared" si="29"/>
        <v>N.M.</v>
      </c>
      <c r="T80" s="104"/>
      <c r="U80" s="15">
        <v>320926.58999999997</v>
      </c>
      <c r="V80" s="15">
        <v>18973.19</v>
      </c>
      <c r="W80" s="90">
        <f t="shared" si="30"/>
        <v>301953.39999999997</v>
      </c>
      <c r="X80" s="103" t="str">
        <f t="shared" si="31"/>
        <v>N.M.</v>
      </c>
    </row>
    <row r="81" spans="1:24" s="14" customFormat="1" ht="12.75" hidden="1" outlineLevel="2">
      <c r="A81" s="14" t="s">
        <v>628</v>
      </c>
      <c r="B81" s="14" t="s">
        <v>629</v>
      </c>
      <c r="C81" s="54" t="s">
        <v>630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-5712.54</v>
      </c>
      <c r="M81" s="90">
        <f t="shared" si="26"/>
        <v>5712.54</v>
      </c>
      <c r="N81" s="103" t="str">
        <f t="shared" si="27"/>
        <v>N.M.</v>
      </c>
      <c r="O81" s="104"/>
      <c r="P81" s="15">
        <v>0</v>
      </c>
      <c r="Q81" s="15">
        <v>0</v>
      </c>
      <c r="R81" s="90">
        <f t="shared" si="28"/>
        <v>0</v>
      </c>
      <c r="S81" s="103">
        <f t="shared" si="29"/>
        <v>0</v>
      </c>
      <c r="T81" s="104"/>
      <c r="U81" s="15">
        <v>0</v>
      </c>
      <c r="V81" s="15">
        <v>-15932.8</v>
      </c>
      <c r="W81" s="90">
        <f t="shared" si="30"/>
        <v>15932.8</v>
      </c>
      <c r="X81" s="103" t="str">
        <f t="shared" si="31"/>
        <v>N.M.</v>
      </c>
    </row>
    <row r="82" spans="1:24" s="14" customFormat="1" ht="12.75" hidden="1" outlineLevel="2">
      <c r="A82" s="14" t="s">
        <v>631</v>
      </c>
      <c r="B82" s="14" t="s">
        <v>632</v>
      </c>
      <c r="C82" s="54" t="s">
        <v>633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28188.03</v>
      </c>
      <c r="W82" s="90">
        <f t="shared" si="30"/>
        <v>-28188.03</v>
      </c>
      <c r="X82" s="103" t="str">
        <f t="shared" si="31"/>
        <v>N.M.</v>
      </c>
    </row>
    <row r="83" spans="1:24" ht="12.75" hidden="1" outlineLevel="1">
      <c r="A83" s="1" t="s">
        <v>330</v>
      </c>
      <c r="B83" s="9" t="s">
        <v>310</v>
      </c>
      <c r="C83" s="66" t="s">
        <v>399</v>
      </c>
      <c r="D83" s="28"/>
      <c r="E83" s="28"/>
      <c r="F83" s="17">
        <v>13469838.299999997</v>
      </c>
      <c r="G83" s="17">
        <v>14052121.109999998</v>
      </c>
      <c r="H83" s="35">
        <f aca="true" t="shared" si="32" ref="H83:H89">+F83-G83</f>
        <v>-582282.8100000005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-0.0414373606263347</v>
      </c>
      <c r="J83" s="106" t="s">
        <v>307</v>
      </c>
      <c r="K83" s="17">
        <v>58227600.54000001</v>
      </c>
      <c r="L83" s="17">
        <v>58383098.637</v>
      </c>
      <c r="M83" s="35">
        <f aca="true" t="shared" si="34" ref="M83:M89">+K83-L83</f>
        <v>-155498.0969999954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-0.0026634094563362087</v>
      </c>
      <c r="P83" s="17">
        <v>30642751.819999993</v>
      </c>
      <c r="Q83" s="17">
        <v>29335802.252000008</v>
      </c>
      <c r="R83" s="35">
        <f aca="true" t="shared" si="36" ref="R83:R89">+P83-Q83</f>
        <v>1306949.567999985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0.04455134912531264</v>
      </c>
      <c r="T83" s="106" t="s">
        <v>308</v>
      </c>
      <c r="U83" s="17">
        <v>92617799.74000004</v>
      </c>
      <c r="V83" s="17">
        <v>92668291.59699997</v>
      </c>
      <c r="W83" s="35">
        <f aca="true" t="shared" si="38" ref="W83:W89">+U83-V83</f>
        <v>-50491.85699993372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-0.0005448666003201502</v>
      </c>
    </row>
    <row r="84" spans="1:24" s="14" customFormat="1" ht="12.75" hidden="1" outlineLevel="2">
      <c r="A84" s="14" t="s">
        <v>634</v>
      </c>
      <c r="B84" s="14" t="s">
        <v>635</v>
      </c>
      <c r="C84" s="54" t="s">
        <v>636</v>
      </c>
      <c r="D84" s="15"/>
      <c r="E84" s="15"/>
      <c r="F84" s="15">
        <v>7725</v>
      </c>
      <c r="G84" s="15">
        <v>1916.45</v>
      </c>
      <c r="H84" s="90">
        <f t="shared" si="32"/>
        <v>5808.55</v>
      </c>
      <c r="I84" s="103">
        <f t="shared" si="33"/>
        <v>3.030890448485481</v>
      </c>
      <c r="J84" s="104"/>
      <c r="K84" s="15">
        <v>31299.73</v>
      </c>
      <c r="L84" s="15">
        <v>13494.37</v>
      </c>
      <c r="M84" s="90">
        <f t="shared" si="34"/>
        <v>17805.36</v>
      </c>
      <c r="N84" s="103">
        <f t="shared" si="35"/>
        <v>1.3194658216722974</v>
      </c>
      <c r="O84" s="104"/>
      <c r="P84" s="15">
        <v>17319.4</v>
      </c>
      <c r="Q84" s="15">
        <v>5623.96</v>
      </c>
      <c r="R84" s="90">
        <f t="shared" si="36"/>
        <v>11695.440000000002</v>
      </c>
      <c r="S84" s="103">
        <f t="shared" si="37"/>
        <v>2.0795738234269097</v>
      </c>
      <c r="T84" s="104"/>
      <c r="U84" s="15">
        <v>5954.869999999999</v>
      </c>
      <c r="V84" s="15">
        <v>-29960.489999999998</v>
      </c>
      <c r="W84" s="90">
        <f t="shared" si="38"/>
        <v>35915.36</v>
      </c>
      <c r="X84" s="103">
        <f t="shared" si="39"/>
        <v>1.198757430202243</v>
      </c>
    </row>
    <row r="85" spans="1:24" s="14" customFormat="1" ht="12.75" hidden="1" outlineLevel="2">
      <c r="A85" s="14" t="s">
        <v>637</v>
      </c>
      <c r="B85" s="14" t="s">
        <v>638</v>
      </c>
      <c r="C85" s="54" t="s">
        <v>639</v>
      </c>
      <c r="D85" s="15"/>
      <c r="E85" s="15"/>
      <c r="F85" s="15">
        <v>29180.190000000002</v>
      </c>
      <c r="G85" s="15">
        <v>12554.630000000001</v>
      </c>
      <c r="H85" s="90">
        <f t="shared" si="32"/>
        <v>16625.56</v>
      </c>
      <c r="I85" s="103">
        <f t="shared" si="33"/>
        <v>1.3242572660444791</v>
      </c>
      <c r="J85" s="104"/>
      <c r="K85" s="15">
        <v>167576.94</v>
      </c>
      <c r="L85" s="15">
        <v>535017.27</v>
      </c>
      <c r="M85" s="90">
        <f t="shared" si="34"/>
        <v>-367440.33</v>
      </c>
      <c r="N85" s="103">
        <f t="shared" si="35"/>
        <v>-0.6867821855544962</v>
      </c>
      <c r="O85" s="104"/>
      <c r="P85" s="15">
        <v>73253.8</v>
      </c>
      <c r="Q85" s="15">
        <v>87954.14</v>
      </c>
      <c r="R85" s="90">
        <f t="shared" si="36"/>
        <v>-14700.339999999997</v>
      </c>
      <c r="S85" s="103">
        <f t="shared" si="37"/>
        <v>-0.16713641904747176</v>
      </c>
      <c r="T85" s="104"/>
      <c r="U85" s="15">
        <v>355296.88</v>
      </c>
      <c r="V85" s="15">
        <v>858159.1100000001</v>
      </c>
      <c r="W85" s="90">
        <f t="shared" si="38"/>
        <v>-502862.2300000001</v>
      </c>
      <c r="X85" s="103">
        <f t="shared" si="39"/>
        <v>-0.5859778497253266</v>
      </c>
    </row>
    <row r="86" spans="1:24" s="14" customFormat="1" ht="12.75" hidden="1" outlineLevel="2">
      <c r="A86" s="14" t="s">
        <v>640</v>
      </c>
      <c r="B86" s="14" t="s">
        <v>641</v>
      </c>
      <c r="C86" s="54" t="s">
        <v>642</v>
      </c>
      <c r="D86" s="15"/>
      <c r="E86" s="15"/>
      <c r="F86" s="15">
        <v>7994856</v>
      </c>
      <c r="G86" s="15">
        <v>9398176</v>
      </c>
      <c r="H86" s="90">
        <f t="shared" si="32"/>
        <v>-1403320</v>
      </c>
      <c r="I86" s="103">
        <f t="shared" si="33"/>
        <v>-0.14931833581324716</v>
      </c>
      <c r="J86" s="104"/>
      <c r="K86" s="15">
        <v>41220398</v>
      </c>
      <c r="L86" s="15">
        <v>30439455</v>
      </c>
      <c r="M86" s="90">
        <f t="shared" si="34"/>
        <v>10780943</v>
      </c>
      <c r="N86" s="103">
        <f t="shared" si="35"/>
        <v>0.35417661058649047</v>
      </c>
      <c r="O86" s="104"/>
      <c r="P86" s="15">
        <v>21301296</v>
      </c>
      <c r="Q86" s="15">
        <v>15519484</v>
      </c>
      <c r="R86" s="90">
        <f t="shared" si="36"/>
        <v>5781812</v>
      </c>
      <c r="S86" s="103">
        <f t="shared" si="37"/>
        <v>0.3725518193774999</v>
      </c>
      <c r="T86" s="104"/>
      <c r="U86" s="15">
        <v>68558332</v>
      </c>
      <c r="V86" s="15">
        <v>55002649.94</v>
      </c>
      <c r="W86" s="90">
        <f t="shared" si="38"/>
        <v>13555682.060000002</v>
      </c>
      <c r="X86" s="103">
        <f t="shared" si="39"/>
        <v>0.24645507216083784</v>
      </c>
    </row>
    <row r="87" spans="1:24" ht="12.75" hidden="1" outlineLevel="1">
      <c r="A87" s="1" t="s">
        <v>331</v>
      </c>
      <c r="B87" s="9" t="s">
        <v>309</v>
      </c>
      <c r="C87" s="67" t="s">
        <v>400</v>
      </c>
      <c r="D87" s="28"/>
      <c r="E87" s="28"/>
      <c r="F87" s="125">
        <v>8031761.19</v>
      </c>
      <c r="G87" s="125">
        <v>9412647.08</v>
      </c>
      <c r="H87" s="128">
        <f t="shared" si="32"/>
        <v>-1380885.8899999997</v>
      </c>
      <c r="I87" s="96">
        <f t="shared" si="33"/>
        <v>-0.14670537185380159</v>
      </c>
      <c r="J87" s="106" t="s">
        <v>307</v>
      </c>
      <c r="K87" s="125">
        <v>41419274.67</v>
      </c>
      <c r="L87" s="125">
        <v>30987966.64</v>
      </c>
      <c r="M87" s="128">
        <f t="shared" si="34"/>
        <v>10431308.030000001</v>
      </c>
      <c r="N87" s="96">
        <f t="shared" si="35"/>
        <v>0.3366244759194694</v>
      </c>
      <c r="P87" s="125">
        <v>21391869.2</v>
      </c>
      <c r="Q87" s="125">
        <v>15613062.1</v>
      </c>
      <c r="R87" s="128">
        <f t="shared" si="36"/>
        <v>5778807.1</v>
      </c>
      <c r="S87" s="96">
        <f t="shared" si="37"/>
        <v>0.3701264404757603</v>
      </c>
      <c r="T87" s="106" t="s">
        <v>308</v>
      </c>
      <c r="U87" s="125">
        <v>68919583.75</v>
      </c>
      <c r="V87" s="125">
        <v>55830848.56</v>
      </c>
      <c r="W87" s="128">
        <f t="shared" si="38"/>
        <v>13088735.189999998</v>
      </c>
      <c r="X87" s="96">
        <f t="shared" si="39"/>
        <v>0.2344355410599548</v>
      </c>
    </row>
    <row r="88" spans="1:24" ht="12.75" collapsed="1">
      <c r="A88" s="1" t="s">
        <v>332</v>
      </c>
      <c r="C88" s="62" t="s">
        <v>322</v>
      </c>
      <c r="D88" s="28"/>
      <c r="E88" s="28"/>
      <c r="F88" s="17">
        <v>21501599.490000002</v>
      </c>
      <c r="G88" s="17">
        <v>23464768.189999998</v>
      </c>
      <c r="H88" s="35">
        <f t="shared" si="32"/>
        <v>-1963168.6999999955</v>
      </c>
      <c r="I88" s="95">
        <f t="shared" si="33"/>
        <v>-0.08366452564558644</v>
      </c>
      <c r="J88" s="106" t="s">
        <v>307</v>
      </c>
      <c r="K88" s="17">
        <v>99646875.21000001</v>
      </c>
      <c r="L88" s="17">
        <v>89371065.27700001</v>
      </c>
      <c r="M88" s="35">
        <f t="shared" si="34"/>
        <v>10275809.932999998</v>
      </c>
      <c r="N88" s="95">
        <f t="shared" si="35"/>
        <v>0.11497915909529298</v>
      </c>
      <c r="P88" s="17">
        <v>52034621.019999996</v>
      </c>
      <c r="Q88" s="17">
        <v>44948864.352</v>
      </c>
      <c r="R88" s="35">
        <f t="shared" si="36"/>
        <v>7085756.667999998</v>
      </c>
      <c r="S88" s="95">
        <f t="shared" si="37"/>
        <v>0.15764039359282983</v>
      </c>
      <c r="T88" s="106" t="s">
        <v>308</v>
      </c>
      <c r="U88" s="17">
        <v>161537383.49</v>
      </c>
      <c r="V88" s="17">
        <v>148499140.157</v>
      </c>
      <c r="W88" s="35">
        <f t="shared" si="38"/>
        <v>13038243.333000004</v>
      </c>
      <c r="X88" s="95">
        <f t="shared" si="39"/>
        <v>0.08780012678332941</v>
      </c>
    </row>
    <row r="89" spans="1:24" ht="12.75">
      <c r="A89" s="1" t="s">
        <v>333</v>
      </c>
      <c r="C89" s="68" t="s">
        <v>323</v>
      </c>
      <c r="D89" s="69"/>
      <c r="E89" s="69"/>
      <c r="F89" s="126">
        <v>71322707.02</v>
      </c>
      <c r="G89" s="126">
        <v>75168906.65</v>
      </c>
      <c r="H89" s="133">
        <f t="shared" si="32"/>
        <v>-3846199.63000001</v>
      </c>
      <c r="I89" s="97">
        <f t="shared" si="33"/>
        <v>-0.0511674281482982</v>
      </c>
      <c r="J89" s="106" t="s">
        <v>307</v>
      </c>
      <c r="K89" s="126">
        <v>434059203.77</v>
      </c>
      <c r="L89" s="126">
        <v>392856537.187</v>
      </c>
      <c r="M89" s="133">
        <f t="shared" si="34"/>
        <v>41202666.583000004</v>
      </c>
      <c r="N89" s="97">
        <f t="shared" si="35"/>
        <v>0.10487967663215314</v>
      </c>
      <c r="P89" s="126">
        <v>191486371.04000002</v>
      </c>
      <c r="Q89" s="126">
        <v>175211829.492</v>
      </c>
      <c r="R89" s="133">
        <f t="shared" si="36"/>
        <v>16274541.548000008</v>
      </c>
      <c r="S89" s="97">
        <f t="shared" si="37"/>
        <v>0.09288494729599914</v>
      </c>
      <c r="T89" s="106" t="s">
        <v>308</v>
      </c>
      <c r="U89" s="126">
        <v>733543706.02</v>
      </c>
      <c r="V89" s="126">
        <v>640471696.467</v>
      </c>
      <c r="W89" s="133">
        <f t="shared" si="38"/>
        <v>93072009.55299997</v>
      </c>
      <c r="X89" s="97">
        <f t="shared" si="39"/>
        <v>0.14531791188651763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334</v>
      </c>
      <c r="B91" s="9" t="s">
        <v>310</v>
      </c>
      <c r="C91" s="71" t="s">
        <v>312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335</v>
      </c>
      <c r="B92" s="9" t="s">
        <v>309</v>
      </c>
      <c r="C92" s="63" t="s">
        <v>313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346</v>
      </c>
      <c r="C93" s="72" t="s">
        <v>324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307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336</v>
      </c>
      <c r="C94" s="80" t="s">
        <v>344</v>
      </c>
      <c r="D94" s="65"/>
      <c r="E94" s="65"/>
      <c r="F94" s="34">
        <v>71322707.02</v>
      </c>
      <c r="G94" s="34">
        <v>75168906.65</v>
      </c>
      <c r="H94" s="29">
        <f>+F94-G94</f>
        <v>-3846199.63000001</v>
      </c>
      <c r="I94" s="98">
        <f>IF(G94&lt;0,IF(H94=0,0,IF(OR(G94=0,F94=0),"N.M.",IF(ABS(H94/G94)&gt;=10,"N.M.",H94/(-G94)))),IF(H94=0,0,IF(OR(G94=0,F94=0),"N.M.",IF(ABS(H94/G94)&gt;=10,"N.M.",H94/G94))))</f>
        <v>-0.0511674281482982</v>
      </c>
      <c r="J94" s="112" t="s">
        <v>307</v>
      </c>
      <c r="K94" s="34">
        <v>434059203.77</v>
      </c>
      <c r="L94" s="34">
        <v>392856537.187</v>
      </c>
      <c r="M94" s="29">
        <f>+K94-L94</f>
        <v>41202666.583000004</v>
      </c>
      <c r="N94" s="98">
        <f>IF(L94&lt;0,IF(M94=0,0,IF(OR(L94=0,K94=0),"N.M.",IF(ABS(M94/L94)&gt;=10,"N.M.",M94/(-L94)))),IF(M94=0,0,IF(OR(L94=0,K94=0),"N.M.",IF(ABS(M94/L94)&gt;=10,"N.M.",M94/L94))))</f>
        <v>0.10487967663215314</v>
      </c>
      <c r="O94" s="112"/>
      <c r="P94" s="34">
        <v>191486371.04000002</v>
      </c>
      <c r="Q94" s="34">
        <v>175211829.492</v>
      </c>
      <c r="R94" s="29">
        <f>+P94-Q94</f>
        <v>16274541.548000008</v>
      </c>
      <c r="S94" s="98">
        <f>IF(Q94&lt;0,IF(R94=0,0,IF(OR(Q94=0,P94=0),"N.M.",IF(ABS(R94/Q94)&gt;=10,"N.M.",R94/(-Q94)))),IF(R94=0,0,IF(OR(Q94=0,P94=0),"N.M.",IF(ABS(R94/Q94)&gt;=10,"N.M.",R94/Q94))))</f>
        <v>0.09288494729599914</v>
      </c>
      <c r="T94" s="112"/>
      <c r="U94" s="34">
        <v>733543706.02</v>
      </c>
      <c r="V94" s="34">
        <v>640471696.467</v>
      </c>
      <c r="W94" s="29">
        <f>+U94-V94</f>
        <v>93072009.55299997</v>
      </c>
      <c r="X94" s="98">
        <f>IF(V94&lt;0,IF(W94=0,0,IF(OR(V94=0,U94=0),"N.M.",IF(ABS(W94/V94)&gt;=10,"N.M.",W94/(-V94)))),IF(W94=0,0,IF(OR(V94=0,U94=0),"N.M.",IF(ABS(W94/V94)&gt;=10,"N.M.",W94/V94))))</f>
        <v>0.14531791188651763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643</v>
      </c>
      <c r="B96" s="14" t="s">
        <v>644</v>
      </c>
      <c r="C96" s="54" t="s">
        <v>645</v>
      </c>
      <c r="D96" s="15"/>
      <c r="E96" s="15"/>
      <c r="F96" s="15">
        <v>243626.16</v>
      </c>
      <c r="G96" s="15">
        <v>145221.77</v>
      </c>
      <c r="H96" s="90">
        <f aca="true" t="shared" si="40" ref="H96:H119">+F96-G96</f>
        <v>98404.39000000001</v>
      </c>
      <c r="I96" s="103">
        <f aca="true" t="shared" si="41" ref="I96:I119">IF(G96&lt;0,IF(H96=0,0,IF(OR(G96=0,F96=0),"N.M.",IF(ABS(H96/G96)&gt;=10,"N.M.",H96/(-G96)))),IF(H96=0,0,IF(OR(G96=0,F96=0),"N.M.",IF(ABS(H96/G96)&gt;=10,"N.M.",H96/G96))))</f>
        <v>0.6776145890523165</v>
      </c>
      <c r="J96" s="104"/>
      <c r="K96" s="15">
        <v>2220747.37</v>
      </c>
      <c r="L96" s="15">
        <v>1053650.3</v>
      </c>
      <c r="M96" s="90">
        <f aca="true" t="shared" si="42" ref="M96:M119">+K96-L96</f>
        <v>1167097.07</v>
      </c>
      <c r="N96" s="103">
        <f aca="true" t="shared" si="43" ref="N96:N119">IF(L96&lt;0,IF(M96=0,0,IF(OR(L96=0,K96=0),"N.M.",IF(ABS(M96/L96)&gt;=10,"N.M.",M96/(-L96)))),IF(M96=0,0,IF(OR(L96=0,K96=0),"N.M.",IF(ABS(M96/L96)&gt;=10,"N.M.",M96/L96))))</f>
        <v>1.1076702298665886</v>
      </c>
      <c r="O96" s="104"/>
      <c r="P96" s="15">
        <v>771857.72</v>
      </c>
      <c r="Q96" s="15">
        <v>391798.85000000003</v>
      </c>
      <c r="R96" s="90">
        <f aca="true" t="shared" si="44" ref="R96:R119">+P96-Q96</f>
        <v>380058.86999999994</v>
      </c>
      <c r="S96" s="103">
        <f aca="true" t="shared" si="45" ref="S96:S119">IF(Q96&lt;0,IF(R96=0,0,IF(OR(Q96=0,P96=0),"N.M.",IF(ABS(R96/Q96)&gt;=10,"N.M.",R96/(-Q96)))),IF(R96=0,0,IF(OR(Q96=0,P96=0),"N.M.",IF(ABS(R96/Q96)&gt;=10,"N.M.",R96/Q96))))</f>
        <v>0.9700356956126847</v>
      </c>
      <c r="T96" s="104"/>
      <c r="U96" s="15">
        <v>3262921.37</v>
      </c>
      <c r="V96" s="15">
        <v>1420714.78</v>
      </c>
      <c r="W96" s="90">
        <f aca="true" t="shared" si="46" ref="W96:W119">+U96-V96</f>
        <v>1842206.59</v>
      </c>
      <c r="X96" s="103">
        <f aca="true" t="shared" si="47" ref="X96:X119">IF(V96&lt;0,IF(W96=0,0,IF(OR(V96=0,U96=0),"N.M.",IF(ABS(W96/V96)&gt;=10,"N.M.",W96/(-V96)))),IF(W96=0,0,IF(OR(V96=0,U96=0),"N.M.",IF(ABS(W96/V96)&gt;=10,"N.M.",W96/V96))))</f>
        <v>1.296675881699492</v>
      </c>
    </row>
    <row r="97" spans="1:24" s="14" customFormat="1" ht="12.75" hidden="1" outlineLevel="2">
      <c r="A97" s="14" t="s">
        <v>646</v>
      </c>
      <c r="B97" s="14" t="s">
        <v>647</v>
      </c>
      <c r="C97" s="54" t="s">
        <v>648</v>
      </c>
      <c r="D97" s="15"/>
      <c r="E97" s="15"/>
      <c r="F97" s="15">
        <v>1117.54</v>
      </c>
      <c r="G97" s="15">
        <v>-6124.7300000000005</v>
      </c>
      <c r="H97" s="90">
        <f t="shared" si="40"/>
        <v>7242.27</v>
      </c>
      <c r="I97" s="103">
        <f t="shared" si="41"/>
        <v>1.1824635534954193</v>
      </c>
      <c r="J97" s="104"/>
      <c r="K97" s="15">
        <v>2688.57</v>
      </c>
      <c r="L97" s="15">
        <v>12776.48</v>
      </c>
      <c r="M97" s="90">
        <f t="shared" si="42"/>
        <v>-10087.91</v>
      </c>
      <c r="N97" s="103">
        <f t="shared" si="43"/>
        <v>-0.7895688014226141</v>
      </c>
      <c r="O97" s="104"/>
      <c r="P97" s="15">
        <v>2688.57</v>
      </c>
      <c r="Q97" s="15">
        <v>-6713.05</v>
      </c>
      <c r="R97" s="90">
        <f t="shared" si="44"/>
        <v>9401.62</v>
      </c>
      <c r="S97" s="103">
        <f t="shared" si="45"/>
        <v>1.4004990280126024</v>
      </c>
      <c r="T97" s="104"/>
      <c r="U97" s="15">
        <v>2613.8</v>
      </c>
      <c r="V97" s="15">
        <v>15065.56</v>
      </c>
      <c r="W97" s="90">
        <f t="shared" si="46"/>
        <v>-12451.759999999998</v>
      </c>
      <c r="X97" s="103">
        <f t="shared" si="47"/>
        <v>-0.8265049556737353</v>
      </c>
    </row>
    <row r="98" spans="1:24" s="14" customFormat="1" ht="12.75" hidden="1" outlineLevel="2">
      <c r="A98" s="14" t="s">
        <v>649</v>
      </c>
      <c r="B98" s="14" t="s">
        <v>650</v>
      </c>
      <c r="C98" s="54" t="s">
        <v>651</v>
      </c>
      <c r="D98" s="15"/>
      <c r="E98" s="15"/>
      <c r="F98" s="15">
        <v>16890.74</v>
      </c>
      <c r="G98" s="15">
        <v>42548.73</v>
      </c>
      <c r="H98" s="90">
        <f t="shared" si="40"/>
        <v>-25657.99</v>
      </c>
      <c r="I98" s="103">
        <f t="shared" si="41"/>
        <v>-0.603025989259844</v>
      </c>
      <c r="J98" s="104"/>
      <c r="K98" s="15">
        <v>137840.65</v>
      </c>
      <c r="L98" s="15">
        <v>109088.45</v>
      </c>
      <c r="M98" s="90">
        <f t="shared" si="42"/>
        <v>28752.199999999997</v>
      </c>
      <c r="N98" s="103">
        <f t="shared" si="43"/>
        <v>0.2635677745902522</v>
      </c>
      <c r="O98" s="104"/>
      <c r="P98" s="15">
        <v>96665.69</v>
      </c>
      <c r="Q98" s="15">
        <v>74376.12</v>
      </c>
      <c r="R98" s="90">
        <f t="shared" si="44"/>
        <v>22289.570000000007</v>
      </c>
      <c r="S98" s="103">
        <f t="shared" si="45"/>
        <v>0.29968718454256565</v>
      </c>
      <c r="T98" s="104"/>
      <c r="U98" s="15">
        <v>271322.17</v>
      </c>
      <c r="V98" s="15">
        <v>300247.64</v>
      </c>
      <c r="W98" s="90">
        <f t="shared" si="46"/>
        <v>-28925.47000000003</v>
      </c>
      <c r="X98" s="103">
        <f t="shared" si="47"/>
        <v>-0.09633870894039344</v>
      </c>
    </row>
    <row r="99" spans="1:24" s="14" customFormat="1" ht="12.75" hidden="1" outlineLevel="2">
      <c r="A99" s="14" t="s">
        <v>652</v>
      </c>
      <c r="B99" s="14" t="s">
        <v>653</v>
      </c>
      <c r="C99" s="54" t="s">
        <v>654</v>
      </c>
      <c r="D99" s="15"/>
      <c r="E99" s="15"/>
      <c r="F99" s="15">
        <v>0</v>
      </c>
      <c r="G99" s="15">
        <v>-16366.31</v>
      </c>
      <c r="H99" s="90">
        <f t="shared" si="40"/>
        <v>16366.31</v>
      </c>
      <c r="I99" s="103" t="str">
        <f t="shared" si="41"/>
        <v>N.M.</v>
      </c>
      <c r="J99" s="104"/>
      <c r="K99" s="15">
        <v>0</v>
      </c>
      <c r="L99" s="15">
        <v>-118060.27</v>
      </c>
      <c r="M99" s="90">
        <f t="shared" si="42"/>
        <v>118060.27</v>
      </c>
      <c r="N99" s="103" t="str">
        <f t="shared" si="43"/>
        <v>N.M.</v>
      </c>
      <c r="O99" s="104"/>
      <c r="P99" s="15">
        <v>0</v>
      </c>
      <c r="Q99" s="15">
        <v>-30107.75</v>
      </c>
      <c r="R99" s="90">
        <f t="shared" si="44"/>
        <v>30107.75</v>
      </c>
      <c r="S99" s="103" t="str">
        <f t="shared" si="45"/>
        <v>N.M.</v>
      </c>
      <c r="T99" s="104"/>
      <c r="U99" s="15">
        <v>9061.01</v>
      </c>
      <c r="V99" s="15">
        <v>-201450.12</v>
      </c>
      <c r="W99" s="90">
        <f t="shared" si="46"/>
        <v>210511.13</v>
      </c>
      <c r="X99" s="103">
        <f t="shared" si="47"/>
        <v>1.0449789258005904</v>
      </c>
    </row>
    <row r="100" spans="1:24" s="14" customFormat="1" ht="12.75" hidden="1" outlineLevel="2">
      <c r="A100" s="14" t="s">
        <v>655</v>
      </c>
      <c r="B100" s="14" t="s">
        <v>656</v>
      </c>
      <c r="C100" s="54" t="s">
        <v>657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-0.27</v>
      </c>
      <c r="W100" s="90">
        <f t="shared" si="46"/>
        <v>0.27</v>
      </c>
      <c r="X100" s="103" t="str">
        <f t="shared" si="47"/>
        <v>N.M.</v>
      </c>
    </row>
    <row r="101" spans="1:24" s="14" customFormat="1" ht="12.75" hidden="1" outlineLevel="2">
      <c r="A101" s="14" t="s">
        <v>658</v>
      </c>
      <c r="B101" s="14" t="s">
        <v>659</v>
      </c>
      <c r="C101" s="54" t="s">
        <v>660</v>
      </c>
      <c r="D101" s="15"/>
      <c r="E101" s="15"/>
      <c r="F101" s="15">
        <v>2.2600000000000002</v>
      </c>
      <c r="G101" s="15">
        <v>3.44</v>
      </c>
      <c r="H101" s="90">
        <f t="shared" si="40"/>
        <v>-1.1799999999999997</v>
      </c>
      <c r="I101" s="103">
        <f t="shared" si="41"/>
        <v>-0.34302325581395343</v>
      </c>
      <c r="J101" s="104"/>
      <c r="K101" s="15">
        <v>10.86</v>
      </c>
      <c r="L101" s="15">
        <v>13.290000000000001</v>
      </c>
      <c r="M101" s="90">
        <f t="shared" si="42"/>
        <v>-2.4300000000000015</v>
      </c>
      <c r="N101" s="103">
        <f t="shared" si="43"/>
        <v>-0.18284424379232517</v>
      </c>
      <c r="O101" s="104"/>
      <c r="P101" s="15">
        <v>10.33</v>
      </c>
      <c r="Q101" s="15">
        <v>7.34</v>
      </c>
      <c r="R101" s="90">
        <f t="shared" si="44"/>
        <v>2.99</v>
      </c>
      <c r="S101" s="103">
        <f t="shared" si="45"/>
        <v>0.40735694822888285</v>
      </c>
      <c r="T101" s="104"/>
      <c r="U101" s="15">
        <v>9.889999999999999</v>
      </c>
      <c r="V101" s="15">
        <v>-7.679999999999998</v>
      </c>
      <c r="W101" s="90">
        <f t="shared" si="46"/>
        <v>17.569999999999997</v>
      </c>
      <c r="X101" s="103">
        <f t="shared" si="47"/>
        <v>2.287760416666667</v>
      </c>
    </row>
    <row r="102" spans="1:24" s="14" customFormat="1" ht="12.75" hidden="1" outlineLevel="2">
      <c r="A102" s="14" t="s">
        <v>661</v>
      </c>
      <c r="B102" s="14" t="s">
        <v>662</v>
      </c>
      <c r="C102" s="54" t="s">
        <v>663</v>
      </c>
      <c r="D102" s="15"/>
      <c r="E102" s="15"/>
      <c r="F102" s="15">
        <v>-49159.28</v>
      </c>
      <c r="G102" s="15">
        <v>171046.86000000002</v>
      </c>
      <c r="H102" s="90">
        <f t="shared" si="40"/>
        <v>-220206.14</v>
      </c>
      <c r="I102" s="103">
        <f t="shared" si="41"/>
        <v>-1.2874024112456668</v>
      </c>
      <c r="J102" s="104"/>
      <c r="K102" s="15">
        <v>56707.03</v>
      </c>
      <c r="L102" s="15">
        <v>1240516.53</v>
      </c>
      <c r="M102" s="90">
        <f t="shared" si="42"/>
        <v>-1183809.5</v>
      </c>
      <c r="N102" s="103">
        <f t="shared" si="43"/>
        <v>-0.9542875660028488</v>
      </c>
      <c r="O102" s="104"/>
      <c r="P102" s="15">
        <v>74350.08</v>
      </c>
      <c r="Q102" s="15">
        <v>428732.82</v>
      </c>
      <c r="R102" s="90">
        <f t="shared" si="44"/>
        <v>-354382.74</v>
      </c>
      <c r="S102" s="103">
        <f t="shared" si="45"/>
        <v>-0.8265817858310917</v>
      </c>
      <c r="T102" s="104"/>
      <c r="U102" s="15">
        <v>880173.6900000001</v>
      </c>
      <c r="V102" s="15">
        <v>1641313.26</v>
      </c>
      <c r="W102" s="90">
        <f t="shared" si="46"/>
        <v>-761139.57</v>
      </c>
      <c r="X102" s="103">
        <f t="shared" si="47"/>
        <v>-0.46373814709813527</v>
      </c>
    </row>
    <row r="103" spans="1:24" s="14" customFormat="1" ht="12.75" hidden="1" outlineLevel="2">
      <c r="A103" s="14" t="s">
        <v>664</v>
      </c>
      <c r="B103" s="14" t="s">
        <v>665</v>
      </c>
      <c r="C103" s="54" t="s">
        <v>666</v>
      </c>
      <c r="D103" s="15"/>
      <c r="E103" s="15"/>
      <c r="F103" s="15">
        <v>-790.78</v>
      </c>
      <c r="G103" s="15">
        <v>-280.23</v>
      </c>
      <c r="H103" s="90">
        <f t="shared" si="40"/>
        <v>-510.54999999999995</v>
      </c>
      <c r="I103" s="103">
        <f t="shared" si="41"/>
        <v>-1.8218962994682937</v>
      </c>
      <c r="J103" s="104"/>
      <c r="K103" s="15">
        <v>-3470.62</v>
      </c>
      <c r="L103" s="15">
        <v>-1540.58</v>
      </c>
      <c r="M103" s="90">
        <f t="shared" si="42"/>
        <v>-1930.04</v>
      </c>
      <c r="N103" s="103">
        <f t="shared" si="43"/>
        <v>-1.252800893170105</v>
      </c>
      <c r="O103" s="104"/>
      <c r="P103" s="15">
        <v>-843.08</v>
      </c>
      <c r="Q103" s="15">
        <v>-448.99</v>
      </c>
      <c r="R103" s="90">
        <f t="shared" si="44"/>
        <v>-394.09000000000003</v>
      </c>
      <c r="S103" s="103">
        <f t="shared" si="45"/>
        <v>-0.8777255618165216</v>
      </c>
      <c r="T103" s="104"/>
      <c r="U103" s="15">
        <v>-5292.34</v>
      </c>
      <c r="V103" s="15">
        <v>-2428.24</v>
      </c>
      <c r="W103" s="90">
        <f t="shared" si="46"/>
        <v>-2864.1000000000004</v>
      </c>
      <c r="X103" s="103">
        <f t="shared" si="47"/>
        <v>-1.1794962606661619</v>
      </c>
    </row>
    <row r="104" spans="1:24" s="14" customFormat="1" ht="12.75" hidden="1" outlineLevel="2">
      <c r="A104" s="14" t="s">
        <v>667</v>
      </c>
      <c r="B104" s="14" t="s">
        <v>668</v>
      </c>
      <c r="C104" s="54" t="s">
        <v>669</v>
      </c>
      <c r="D104" s="15"/>
      <c r="E104" s="15"/>
      <c r="F104" s="15">
        <v>0</v>
      </c>
      <c r="G104" s="15">
        <v>16366.31</v>
      </c>
      <c r="H104" s="90">
        <f t="shared" si="40"/>
        <v>-16366.31</v>
      </c>
      <c r="I104" s="103" t="str">
        <f t="shared" si="41"/>
        <v>N.M.</v>
      </c>
      <c r="J104" s="104"/>
      <c r="K104" s="15">
        <v>0</v>
      </c>
      <c r="L104" s="15">
        <v>118060.27</v>
      </c>
      <c r="M104" s="90">
        <f t="shared" si="42"/>
        <v>-118060.27</v>
      </c>
      <c r="N104" s="103" t="str">
        <f t="shared" si="43"/>
        <v>N.M.</v>
      </c>
      <c r="O104" s="104"/>
      <c r="P104" s="15">
        <v>0</v>
      </c>
      <c r="Q104" s="15">
        <v>30107.75</v>
      </c>
      <c r="R104" s="90">
        <f t="shared" si="44"/>
        <v>-30107.75</v>
      </c>
      <c r="S104" s="103" t="str">
        <f t="shared" si="45"/>
        <v>N.M.</v>
      </c>
      <c r="T104" s="104"/>
      <c r="U104" s="15">
        <v>-9061.01</v>
      </c>
      <c r="V104" s="15">
        <v>201450.12</v>
      </c>
      <c r="W104" s="90">
        <f t="shared" si="46"/>
        <v>-210511.13</v>
      </c>
      <c r="X104" s="103">
        <f t="shared" si="47"/>
        <v>-1.0449789258005904</v>
      </c>
    </row>
    <row r="105" spans="1:24" s="14" customFormat="1" ht="12.75" hidden="1" outlineLevel="2">
      <c r="A105" s="14" t="s">
        <v>670</v>
      </c>
      <c r="B105" s="14" t="s">
        <v>671</v>
      </c>
      <c r="C105" s="54" t="s">
        <v>672</v>
      </c>
      <c r="D105" s="15"/>
      <c r="E105" s="15"/>
      <c r="F105" s="15">
        <v>0</v>
      </c>
      <c r="G105" s="15">
        <v>-63646.53</v>
      </c>
      <c r="H105" s="90">
        <f t="shared" si="40"/>
        <v>63646.53</v>
      </c>
      <c r="I105" s="103" t="str">
        <f t="shared" si="41"/>
        <v>N.M.</v>
      </c>
      <c r="J105" s="104"/>
      <c r="K105" s="15">
        <v>0</v>
      </c>
      <c r="L105" s="15">
        <v>-573003.16</v>
      </c>
      <c r="M105" s="90">
        <f t="shared" si="42"/>
        <v>573003.16</v>
      </c>
      <c r="N105" s="103" t="str">
        <f t="shared" si="43"/>
        <v>N.M.</v>
      </c>
      <c r="O105" s="104"/>
      <c r="P105" s="15">
        <v>0</v>
      </c>
      <c r="Q105" s="15">
        <v>-232850.25</v>
      </c>
      <c r="R105" s="90">
        <f t="shared" si="44"/>
        <v>232850.25</v>
      </c>
      <c r="S105" s="103" t="str">
        <f t="shared" si="45"/>
        <v>N.M.</v>
      </c>
      <c r="T105" s="104"/>
      <c r="U105" s="15">
        <v>-372767.52</v>
      </c>
      <c r="V105" s="15">
        <v>-684468.52</v>
      </c>
      <c r="W105" s="90">
        <f t="shared" si="46"/>
        <v>311701</v>
      </c>
      <c r="X105" s="103">
        <f t="shared" si="47"/>
        <v>0.45539128665844264</v>
      </c>
    </row>
    <row r="106" spans="1:24" s="14" customFormat="1" ht="12.75" hidden="1" outlineLevel="2">
      <c r="A106" s="14" t="s">
        <v>673</v>
      </c>
      <c r="B106" s="14" t="s">
        <v>674</v>
      </c>
      <c r="C106" s="54" t="s">
        <v>675</v>
      </c>
      <c r="D106" s="15"/>
      <c r="E106" s="15"/>
      <c r="F106" s="15">
        <v>888.32</v>
      </c>
      <c r="G106" s="15">
        <v>1319.33</v>
      </c>
      <c r="H106" s="90">
        <f t="shared" si="40"/>
        <v>-431.0099999999999</v>
      </c>
      <c r="I106" s="103">
        <f t="shared" si="41"/>
        <v>-0.32668854645918755</v>
      </c>
      <c r="J106" s="104"/>
      <c r="K106" s="15">
        <v>3578.1800000000003</v>
      </c>
      <c r="L106" s="15">
        <v>8490.26</v>
      </c>
      <c r="M106" s="90">
        <f t="shared" si="42"/>
        <v>-4912.08</v>
      </c>
      <c r="N106" s="103">
        <f t="shared" si="43"/>
        <v>-0.5785547203501423</v>
      </c>
      <c r="O106" s="104"/>
      <c r="P106" s="15">
        <v>2223.07</v>
      </c>
      <c r="Q106" s="15">
        <v>3889</v>
      </c>
      <c r="R106" s="90">
        <f t="shared" si="44"/>
        <v>-1665.9299999999998</v>
      </c>
      <c r="S106" s="103">
        <f t="shared" si="45"/>
        <v>-0.42836976086397527</v>
      </c>
      <c r="T106" s="104"/>
      <c r="U106" s="15">
        <v>8733.12</v>
      </c>
      <c r="V106" s="15">
        <v>15156.220000000001</v>
      </c>
      <c r="W106" s="90">
        <f t="shared" si="46"/>
        <v>-6423.1</v>
      </c>
      <c r="X106" s="103">
        <f t="shared" si="47"/>
        <v>-0.4237930037964611</v>
      </c>
    </row>
    <row r="107" spans="1:24" s="14" customFormat="1" ht="12.75" hidden="1" outlineLevel="2">
      <c r="A107" s="14" t="s">
        <v>676</v>
      </c>
      <c r="B107" s="14" t="s">
        <v>677</v>
      </c>
      <c r="C107" s="54" t="s">
        <v>678</v>
      </c>
      <c r="D107" s="15"/>
      <c r="E107" s="15"/>
      <c r="F107" s="15">
        <v>6956.87</v>
      </c>
      <c r="G107" s="15">
        <v>6053.05</v>
      </c>
      <c r="H107" s="90">
        <f t="shared" si="40"/>
        <v>903.8199999999997</v>
      </c>
      <c r="I107" s="103">
        <f t="shared" si="41"/>
        <v>0.14931646029687506</v>
      </c>
      <c r="J107" s="104"/>
      <c r="K107" s="15">
        <v>47121.06</v>
      </c>
      <c r="L107" s="15">
        <v>44400.58</v>
      </c>
      <c r="M107" s="90">
        <f t="shared" si="42"/>
        <v>2720.479999999996</v>
      </c>
      <c r="N107" s="103">
        <f t="shared" si="43"/>
        <v>0.06127127168158605</v>
      </c>
      <c r="O107" s="104"/>
      <c r="P107" s="15">
        <v>20613.170000000002</v>
      </c>
      <c r="Q107" s="15">
        <v>19059.83</v>
      </c>
      <c r="R107" s="90">
        <f t="shared" si="44"/>
        <v>1553.3400000000001</v>
      </c>
      <c r="S107" s="103">
        <f t="shared" si="45"/>
        <v>0.08149810360323256</v>
      </c>
      <c r="T107" s="104"/>
      <c r="U107" s="15">
        <v>79587.88</v>
      </c>
      <c r="V107" s="15">
        <v>76734.95</v>
      </c>
      <c r="W107" s="90">
        <f t="shared" si="46"/>
        <v>2852.9300000000076</v>
      </c>
      <c r="X107" s="103">
        <f t="shared" si="47"/>
        <v>0.03717901686259009</v>
      </c>
    </row>
    <row r="108" spans="1:24" s="14" customFormat="1" ht="12.75" hidden="1" outlineLevel="2">
      <c r="A108" s="14" t="s">
        <v>679</v>
      </c>
      <c r="B108" s="14" t="s">
        <v>680</v>
      </c>
      <c r="C108" s="54" t="s">
        <v>681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0</v>
      </c>
      <c r="Q108" s="15">
        <v>0</v>
      </c>
      <c r="R108" s="90">
        <f t="shared" si="44"/>
        <v>0</v>
      </c>
      <c r="S108" s="103">
        <f t="shared" si="45"/>
        <v>0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682</v>
      </c>
      <c r="B109" s="14" t="s">
        <v>683</v>
      </c>
      <c r="C109" s="54" t="s">
        <v>684</v>
      </c>
      <c r="D109" s="15"/>
      <c r="E109" s="15"/>
      <c r="F109" s="15">
        <v>66463.15</v>
      </c>
      <c r="G109" s="15">
        <v>110669.01000000001</v>
      </c>
      <c r="H109" s="90">
        <f t="shared" si="40"/>
        <v>-44205.860000000015</v>
      </c>
      <c r="I109" s="103">
        <f t="shared" si="41"/>
        <v>-0.3994420841028578</v>
      </c>
      <c r="J109" s="104"/>
      <c r="K109" s="15">
        <v>454665.8</v>
      </c>
      <c r="L109" s="15">
        <v>565356.97</v>
      </c>
      <c r="M109" s="90">
        <f t="shared" si="42"/>
        <v>-110691.16999999998</v>
      </c>
      <c r="N109" s="103">
        <f t="shared" si="43"/>
        <v>-0.19578987413916554</v>
      </c>
      <c r="O109" s="104"/>
      <c r="P109" s="15">
        <v>168889.84</v>
      </c>
      <c r="Q109" s="15">
        <v>232539.64</v>
      </c>
      <c r="R109" s="90">
        <f t="shared" si="44"/>
        <v>-63649.80000000002</v>
      </c>
      <c r="S109" s="103">
        <f t="shared" si="45"/>
        <v>-0.2737159135534914</v>
      </c>
      <c r="T109" s="104"/>
      <c r="U109" s="15">
        <v>787476.54</v>
      </c>
      <c r="V109" s="15">
        <v>869228.53</v>
      </c>
      <c r="W109" s="90">
        <f t="shared" si="46"/>
        <v>-81751.98999999999</v>
      </c>
      <c r="X109" s="103">
        <f t="shared" si="47"/>
        <v>-0.09405120423279248</v>
      </c>
    </row>
    <row r="110" spans="1:24" s="14" customFormat="1" ht="12.75" hidden="1" outlineLevel="2">
      <c r="A110" s="14" t="s">
        <v>685</v>
      </c>
      <c r="B110" s="14" t="s">
        <v>686</v>
      </c>
      <c r="C110" s="54" t="s">
        <v>687</v>
      </c>
      <c r="D110" s="15"/>
      <c r="E110" s="15"/>
      <c r="F110" s="15">
        <v>22820.81</v>
      </c>
      <c r="G110" s="15">
        <v>21007.49</v>
      </c>
      <c r="H110" s="90">
        <f t="shared" si="40"/>
        <v>1813.3199999999997</v>
      </c>
      <c r="I110" s="103">
        <f t="shared" si="41"/>
        <v>0.08631778475200985</v>
      </c>
      <c r="J110" s="104"/>
      <c r="K110" s="15">
        <v>128982.6</v>
      </c>
      <c r="L110" s="15">
        <v>103575.5</v>
      </c>
      <c r="M110" s="90">
        <f t="shared" si="42"/>
        <v>25407.100000000006</v>
      </c>
      <c r="N110" s="103">
        <f t="shared" si="43"/>
        <v>0.24530028819556754</v>
      </c>
      <c r="O110" s="104"/>
      <c r="P110" s="15">
        <v>56509.43</v>
      </c>
      <c r="Q110" s="15">
        <v>49695.61</v>
      </c>
      <c r="R110" s="90">
        <f t="shared" si="44"/>
        <v>6813.82</v>
      </c>
      <c r="S110" s="103">
        <f t="shared" si="45"/>
        <v>0.13711110498492723</v>
      </c>
      <c r="T110" s="104"/>
      <c r="U110" s="15">
        <v>215476.03000000003</v>
      </c>
      <c r="V110" s="15">
        <v>167513.97</v>
      </c>
      <c r="W110" s="90">
        <f t="shared" si="46"/>
        <v>47962.06000000003</v>
      </c>
      <c r="X110" s="103">
        <f t="shared" si="47"/>
        <v>0.2863167770425358</v>
      </c>
    </row>
    <row r="111" spans="1:24" s="14" customFormat="1" ht="12.75" hidden="1" outlineLevel="2">
      <c r="A111" s="14" t="s">
        <v>688</v>
      </c>
      <c r="B111" s="14" t="s">
        <v>689</v>
      </c>
      <c r="C111" s="54" t="s">
        <v>690</v>
      </c>
      <c r="D111" s="15"/>
      <c r="E111" s="15"/>
      <c r="F111" s="15">
        <v>397471.29000000004</v>
      </c>
      <c r="G111" s="15">
        <v>353610.62</v>
      </c>
      <c r="H111" s="90">
        <f t="shared" si="40"/>
        <v>43860.67000000004</v>
      </c>
      <c r="I111" s="103">
        <f t="shared" si="41"/>
        <v>0.12403663102652303</v>
      </c>
      <c r="J111" s="104"/>
      <c r="K111" s="15">
        <v>3268979.86</v>
      </c>
      <c r="L111" s="15">
        <v>2275779.055</v>
      </c>
      <c r="M111" s="90">
        <f t="shared" si="42"/>
        <v>993200.8049999997</v>
      </c>
      <c r="N111" s="103">
        <f t="shared" si="43"/>
        <v>0.4364223331864699</v>
      </c>
      <c r="O111" s="104"/>
      <c r="P111" s="15">
        <v>1493647.2</v>
      </c>
      <c r="Q111" s="15">
        <v>900008.995</v>
      </c>
      <c r="R111" s="90">
        <f t="shared" si="44"/>
        <v>593638.205</v>
      </c>
      <c r="S111" s="103">
        <f t="shared" si="45"/>
        <v>0.6595914133058192</v>
      </c>
      <c r="T111" s="104"/>
      <c r="U111" s="15">
        <v>5129555.67</v>
      </c>
      <c r="V111" s="15">
        <v>3985152.7550000004</v>
      </c>
      <c r="W111" s="90">
        <f t="shared" si="46"/>
        <v>1144402.9149999996</v>
      </c>
      <c r="X111" s="103">
        <f t="shared" si="47"/>
        <v>0.287166637104228</v>
      </c>
    </row>
    <row r="112" spans="1:24" s="14" customFormat="1" ht="12.75" hidden="1" outlineLevel="2">
      <c r="A112" s="14" t="s">
        <v>691</v>
      </c>
      <c r="B112" s="14" t="s">
        <v>692</v>
      </c>
      <c r="C112" s="54" t="s">
        <v>693</v>
      </c>
      <c r="D112" s="15"/>
      <c r="E112" s="15"/>
      <c r="F112" s="15">
        <v>5664</v>
      </c>
      <c r="G112" s="15">
        <v>4596</v>
      </c>
      <c r="H112" s="90">
        <f t="shared" si="40"/>
        <v>1068</v>
      </c>
      <c r="I112" s="103">
        <f t="shared" si="41"/>
        <v>0.23237597911227154</v>
      </c>
      <c r="J112" s="104"/>
      <c r="K112" s="15">
        <v>39564</v>
      </c>
      <c r="L112" s="15">
        <v>38640</v>
      </c>
      <c r="M112" s="90">
        <f t="shared" si="42"/>
        <v>924</v>
      </c>
      <c r="N112" s="103">
        <f t="shared" si="43"/>
        <v>0.02391304347826087</v>
      </c>
      <c r="O112" s="104"/>
      <c r="P112" s="15">
        <v>14988</v>
      </c>
      <c r="Q112" s="15">
        <v>13632</v>
      </c>
      <c r="R112" s="90">
        <f t="shared" si="44"/>
        <v>1356</v>
      </c>
      <c r="S112" s="103">
        <f t="shared" si="45"/>
        <v>0.0994718309859155</v>
      </c>
      <c r="T112" s="104"/>
      <c r="U112" s="15">
        <v>65460</v>
      </c>
      <c r="V112" s="15">
        <v>61308</v>
      </c>
      <c r="W112" s="90">
        <f t="shared" si="46"/>
        <v>4152</v>
      </c>
      <c r="X112" s="103">
        <f t="shared" si="47"/>
        <v>0.06772362497553337</v>
      </c>
    </row>
    <row r="113" spans="1:24" s="14" customFormat="1" ht="12.75" hidden="1" outlineLevel="2">
      <c r="A113" s="14" t="s">
        <v>694</v>
      </c>
      <c r="B113" s="14" t="s">
        <v>695</v>
      </c>
      <c r="C113" s="54" t="s">
        <v>696</v>
      </c>
      <c r="D113" s="15"/>
      <c r="E113" s="15"/>
      <c r="F113" s="15">
        <v>912.84</v>
      </c>
      <c r="G113" s="15">
        <v>0</v>
      </c>
      <c r="H113" s="90">
        <f t="shared" si="40"/>
        <v>912.84</v>
      </c>
      <c r="I113" s="103" t="str">
        <f t="shared" si="41"/>
        <v>N.M.</v>
      </c>
      <c r="J113" s="104"/>
      <c r="K113" s="15">
        <v>3192.2400000000002</v>
      </c>
      <c r="L113" s="15">
        <v>0</v>
      </c>
      <c r="M113" s="90">
        <f t="shared" si="42"/>
        <v>3192.2400000000002</v>
      </c>
      <c r="N113" s="103" t="str">
        <f t="shared" si="43"/>
        <v>N.M.</v>
      </c>
      <c r="O113" s="104"/>
      <c r="P113" s="15">
        <v>2680.02</v>
      </c>
      <c r="Q113" s="15">
        <v>0</v>
      </c>
      <c r="R113" s="90">
        <f t="shared" si="44"/>
        <v>2680.02</v>
      </c>
      <c r="S113" s="103" t="str">
        <f t="shared" si="45"/>
        <v>N.M.</v>
      </c>
      <c r="T113" s="104"/>
      <c r="U113" s="15">
        <v>3593.4</v>
      </c>
      <c r="V113" s="15">
        <v>0</v>
      </c>
      <c r="W113" s="90">
        <f t="shared" si="46"/>
        <v>3593.4</v>
      </c>
      <c r="X113" s="103" t="str">
        <f t="shared" si="47"/>
        <v>N.M.</v>
      </c>
    </row>
    <row r="114" spans="1:24" s="14" customFormat="1" ht="12.75" hidden="1" outlineLevel="2">
      <c r="A114" s="14" t="s">
        <v>697</v>
      </c>
      <c r="B114" s="14" t="s">
        <v>698</v>
      </c>
      <c r="C114" s="54" t="s">
        <v>699</v>
      </c>
      <c r="D114" s="15"/>
      <c r="E114" s="15"/>
      <c r="F114" s="15">
        <v>131520.69</v>
      </c>
      <c r="G114" s="15">
        <v>0</v>
      </c>
      <c r="H114" s="90">
        <f t="shared" si="40"/>
        <v>131520.69</v>
      </c>
      <c r="I114" s="103" t="str">
        <f t="shared" si="41"/>
        <v>N.M.</v>
      </c>
      <c r="J114" s="104"/>
      <c r="K114" s="15">
        <v>1294813.05</v>
      </c>
      <c r="L114" s="15">
        <v>0</v>
      </c>
      <c r="M114" s="90">
        <f t="shared" si="42"/>
        <v>1294813.05</v>
      </c>
      <c r="N114" s="103" t="str">
        <f t="shared" si="43"/>
        <v>N.M.</v>
      </c>
      <c r="O114" s="104"/>
      <c r="P114" s="15">
        <v>575420.88</v>
      </c>
      <c r="Q114" s="15">
        <v>0</v>
      </c>
      <c r="R114" s="90">
        <f t="shared" si="44"/>
        <v>575420.88</v>
      </c>
      <c r="S114" s="103" t="str">
        <f t="shared" si="45"/>
        <v>N.M.</v>
      </c>
      <c r="T114" s="104"/>
      <c r="U114" s="15">
        <v>1519221.52</v>
      </c>
      <c r="V114" s="15">
        <v>0</v>
      </c>
      <c r="W114" s="90">
        <f t="shared" si="46"/>
        <v>1519221.52</v>
      </c>
      <c r="X114" s="103" t="str">
        <f t="shared" si="47"/>
        <v>N.M.</v>
      </c>
    </row>
    <row r="115" spans="1:24" s="14" customFormat="1" ht="12.75" hidden="1" outlineLevel="2">
      <c r="A115" s="14" t="s">
        <v>700</v>
      </c>
      <c r="B115" s="14" t="s">
        <v>701</v>
      </c>
      <c r="C115" s="54" t="s">
        <v>702</v>
      </c>
      <c r="D115" s="15"/>
      <c r="E115" s="15"/>
      <c r="F115" s="15">
        <v>3947.62</v>
      </c>
      <c r="G115" s="15">
        <v>0</v>
      </c>
      <c r="H115" s="90">
        <f t="shared" si="40"/>
        <v>3947.62</v>
      </c>
      <c r="I115" s="103" t="str">
        <f t="shared" si="41"/>
        <v>N.M.</v>
      </c>
      <c r="J115" s="104"/>
      <c r="K115" s="15">
        <v>24404.3</v>
      </c>
      <c r="L115" s="15">
        <v>0</v>
      </c>
      <c r="M115" s="90">
        <f t="shared" si="42"/>
        <v>24404.3</v>
      </c>
      <c r="N115" s="103" t="str">
        <f t="shared" si="43"/>
        <v>N.M.</v>
      </c>
      <c r="O115" s="104"/>
      <c r="P115" s="15">
        <v>10803.14</v>
      </c>
      <c r="Q115" s="15">
        <v>0</v>
      </c>
      <c r="R115" s="90">
        <f t="shared" si="44"/>
        <v>10803.14</v>
      </c>
      <c r="S115" s="103" t="str">
        <f t="shared" si="45"/>
        <v>N.M.</v>
      </c>
      <c r="T115" s="104"/>
      <c r="U115" s="15">
        <v>31403.48</v>
      </c>
      <c r="V115" s="15">
        <v>0</v>
      </c>
      <c r="W115" s="90">
        <f t="shared" si="46"/>
        <v>31403.48</v>
      </c>
      <c r="X115" s="103" t="str">
        <f t="shared" si="47"/>
        <v>N.M.</v>
      </c>
    </row>
    <row r="116" spans="1:24" s="14" customFormat="1" ht="12.75" hidden="1" outlineLevel="2">
      <c r="A116" s="14" t="s">
        <v>703</v>
      </c>
      <c r="B116" s="14" t="s">
        <v>704</v>
      </c>
      <c r="C116" s="54" t="s">
        <v>705</v>
      </c>
      <c r="D116" s="15"/>
      <c r="E116" s="15"/>
      <c r="F116" s="15">
        <v>11976.31</v>
      </c>
      <c r="G116" s="15">
        <v>0</v>
      </c>
      <c r="H116" s="90">
        <f t="shared" si="40"/>
        <v>11976.31</v>
      </c>
      <c r="I116" s="103" t="str">
        <f t="shared" si="41"/>
        <v>N.M.</v>
      </c>
      <c r="J116" s="104"/>
      <c r="K116" s="15">
        <v>84473.54000000001</v>
      </c>
      <c r="L116" s="15">
        <v>0</v>
      </c>
      <c r="M116" s="90">
        <f t="shared" si="42"/>
        <v>84473.54000000001</v>
      </c>
      <c r="N116" s="103" t="str">
        <f t="shared" si="43"/>
        <v>N.M.</v>
      </c>
      <c r="O116" s="104"/>
      <c r="P116" s="15">
        <v>36378.49</v>
      </c>
      <c r="Q116" s="15">
        <v>0</v>
      </c>
      <c r="R116" s="90">
        <f t="shared" si="44"/>
        <v>36378.49</v>
      </c>
      <c r="S116" s="103" t="str">
        <f t="shared" si="45"/>
        <v>N.M.</v>
      </c>
      <c r="T116" s="104"/>
      <c r="U116" s="15">
        <v>110110.01000000001</v>
      </c>
      <c r="V116" s="15">
        <v>0</v>
      </c>
      <c r="W116" s="90">
        <f t="shared" si="46"/>
        <v>110110.01000000001</v>
      </c>
      <c r="X116" s="103" t="str">
        <f t="shared" si="47"/>
        <v>N.M.</v>
      </c>
    </row>
    <row r="117" spans="1:24" s="14" customFormat="1" ht="12.75" hidden="1" outlineLevel="2">
      <c r="A117" s="14" t="s">
        <v>706</v>
      </c>
      <c r="B117" s="14" t="s">
        <v>707</v>
      </c>
      <c r="C117" s="54" t="s">
        <v>708</v>
      </c>
      <c r="D117" s="15"/>
      <c r="E117" s="15"/>
      <c r="F117" s="15">
        <v>1440.29</v>
      </c>
      <c r="G117" s="15">
        <v>0</v>
      </c>
      <c r="H117" s="90">
        <f t="shared" si="40"/>
        <v>1440.29</v>
      </c>
      <c r="I117" s="103" t="str">
        <f t="shared" si="41"/>
        <v>N.M.</v>
      </c>
      <c r="J117" s="104"/>
      <c r="K117" s="15">
        <v>11168.15</v>
      </c>
      <c r="L117" s="15">
        <v>0</v>
      </c>
      <c r="M117" s="90">
        <f t="shared" si="42"/>
        <v>11168.15</v>
      </c>
      <c r="N117" s="103" t="str">
        <f t="shared" si="43"/>
        <v>N.M.</v>
      </c>
      <c r="O117" s="104"/>
      <c r="P117" s="15">
        <v>4682.91</v>
      </c>
      <c r="Q117" s="15">
        <v>0</v>
      </c>
      <c r="R117" s="90">
        <f t="shared" si="44"/>
        <v>4682.91</v>
      </c>
      <c r="S117" s="103" t="str">
        <f t="shared" si="45"/>
        <v>N.M.</v>
      </c>
      <c r="T117" s="104"/>
      <c r="U117" s="15">
        <v>11168.15</v>
      </c>
      <c r="V117" s="15">
        <v>0</v>
      </c>
      <c r="W117" s="90">
        <f t="shared" si="46"/>
        <v>11168.15</v>
      </c>
      <c r="X117" s="103" t="str">
        <f t="shared" si="47"/>
        <v>N.M.</v>
      </c>
    </row>
    <row r="118" spans="1:24" s="14" customFormat="1" ht="12.75" hidden="1" outlineLevel="2">
      <c r="A118" s="14" t="s">
        <v>709</v>
      </c>
      <c r="B118" s="14" t="s">
        <v>710</v>
      </c>
      <c r="C118" s="54" t="s">
        <v>711</v>
      </c>
      <c r="D118" s="15"/>
      <c r="E118" s="15"/>
      <c r="F118" s="15">
        <v>72041.72</v>
      </c>
      <c r="G118" s="15">
        <v>0</v>
      </c>
      <c r="H118" s="90">
        <f t="shared" si="40"/>
        <v>72041.72</v>
      </c>
      <c r="I118" s="103" t="str">
        <f t="shared" si="41"/>
        <v>N.M.</v>
      </c>
      <c r="J118" s="104"/>
      <c r="K118" s="15">
        <v>72041.72</v>
      </c>
      <c r="L118" s="15">
        <v>0</v>
      </c>
      <c r="M118" s="90">
        <f t="shared" si="42"/>
        <v>72041.72</v>
      </c>
      <c r="N118" s="103" t="str">
        <f t="shared" si="43"/>
        <v>N.M.</v>
      </c>
      <c r="O118" s="104"/>
      <c r="P118" s="15">
        <v>72041.72</v>
      </c>
      <c r="Q118" s="15">
        <v>0</v>
      </c>
      <c r="R118" s="90">
        <f t="shared" si="44"/>
        <v>72041.72</v>
      </c>
      <c r="S118" s="103" t="str">
        <f t="shared" si="45"/>
        <v>N.M.</v>
      </c>
      <c r="T118" s="104"/>
      <c r="U118" s="15">
        <v>72041.72</v>
      </c>
      <c r="V118" s="15">
        <v>0</v>
      </c>
      <c r="W118" s="90">
        <f t="shared" si="46"/>
        <v>72041.72</v>
      </c>
      <c r="X118" s="103" t="str">
        <f t="shared" si="47"/>
        <v>N.M.</v>
      </c>
    </row>
    <row r="119" spans="1:24" s="14" customFormat="1" ht="12.75" hidden="1" outlineLevel="2">
      <c r="A119" s="14" t="s">
        <v>712</v>
      </c>
      <c r="B119" s="14" t="s">
        <v>713</v>
      </c>
      <c r="C119" s="54" t="s">
        <v>714</v>
      </c>
      <c r="D119" s="15"/>
      <c r="E119" s="15"/>
      <c r="F119" s="15">
        <v>144083.45</v>
      </c>
      <c r="G119" s="15">
        <v>0</v>
      </c>
      <c r="H119" s="90">
        <f t="shared" si="40"/>
        <v>144083.45</v>
      </c>
      <c r="I119" s="103" t="str">
        <f t="shared" si="41"/>
        <v>N.M.</v>
      </c>
      <c r="J119" s="104"/>
      <c r="K119" s="15">
        <v>144083.45</v>
      </c>
      <c r="L119" s="15">
        <v>0</v>
      </c>
      <c r="M119" s="90">
        <f t="shared" si="42"/>
        <v>144083.45</v>
      </c>
      <c r="N119" s="103" t="str">
        <f t="shared" si="43"/>
        <v>N.M.</v>
      </c>
      <c r="O119" s="104"/>
      <c r="P119" s="15">
        <v>144083.45</v>
      </c>
      <c r="Q119" s="15">
        <v>0</v>
      </c>
      <c r="R119" s="90">
        <f t="shared" si="44"/>
        <v>144083.45</v>
      </c>
      <c r="S119" s="103" t="str">
        <f t="shared" si="45"/>
        <v>N.M.</v>
      </c>
      <c r="T119" s="104"/>
      <c r="U119" s="15">
        <v>144083.45</v>
      </c>
      <c r="V119" s="15">
        <v>0</v>
      </c>
      <c r="W119" s="90">
        <f t="shared" si="46"/>
        <v>144083.45</v>
      </c>
      <c r="X119" s="103" t="str">
        <f t="shared" si="47"/>
        <v>N.M.</v>
      </c>
    </row>
    <row r="120" spans="1:24" ht="12.75" hidden="1" outlineLevel="1">
      <c r="A120" s="1" t="s">
        <v>337</v>
      </c>
      <c r="B120" s="9" t="s">
        <v>310</v>
      </c>
      <c r="C120" s="62" t="s">
        <v>315</v>
      </c>
      <c r="D120" s="28"/>
      <c r="E120" s="28"/>
      <c r="F120" s="17">
        <v>1077874.0000000002</v>
      </c>
      <c r="G120" s="17">
        <v>786024.81</v>
      </c>
      <c r="H120" s="35">
        <f>+F120-G120</f>
        <v>291849.1900000002</v>
      </c>
      <c r="I120" s="95">
        <f>IF(G120&lt;0,IF(H120=0,0,IF(OR(G120=0,F120=0),"N.M.",IF(ABS(H120/G120)&gt;=10,"N.M.",H120/(-G120)))),IF(H120=0,0,IF(OR(G120=0,F120=0),"N.M.",IF(ABS(H120/G120)&gt;=10,"N.M.",H120/G120))))</f>
        <v>0.3712976820668042</v>
      </c>
      <c r="K120" s="17">
        <v>7991591.81</v>
      </c>
      <c r="L120" s="17">
        <v>4877743.675000001</v>
      </c>
      <c r="M120" s="35">
        <f>+K120-L120</f>
        <v>3113848.134999999</v>
      </c>
      <c r="N120" s="95">
        <f>IF(L120&lt;0,IF(M120=0,0,IF(OR(L120=0,K120=0),"N.M.",IF(ABS(M120/L120)&gt;=10,"N.M.",M120/(-L120)))),IF(M120=0,0,IF(OR(L120=0,K120=0),"N.M.",IF(ABS(M120/L120)&gt;=10,"N.M.",M120/L120))))</f>
        <v>0.6383787961141681</v>
      </c>
      <c r="P120" s="17">
        <v>3547690.6300000004</v>
      </c>
      <c r="Q120" s="17">
        <v>1873727.915</v>
      </c>
      <c r="R120" s="35">
        <f>+P120-Q120</f>
        <v>1673962.7150000003</v>
      </c>
      <c r="S120" s="95">
        <f>IF(Q120&lt;0,IF(R120=0,0,IF(OR(Q120=0,P120=0),"N.M.",IF(ABS(R120/Q120)&gt;=10,"N.M.",R120/(-Q120)))),IF(R120=0,0,IF(OR(Q120=0,P120=0),"N.M.",IF(ABS(R120/Q120)&gt;=10,"N.M.",R120/Q120))))</f>
        <v>0.8933862283841784</v>
      </c>
      <c r="U120" s="17">
        <v>12393425.98</v>
      </c>
      <c r="V120" s="17">
        <v>7865530.955</v>
      </c>
      <c r="W120" s="35">
        <f>+U120-V120</f>
        <v>4527895.025</v>
      </c>
      <c r="X120" s="95">
        <f>IF(V120&lt;0,IF(W120=0,0,IF(OR(V120=0,U120=0),"N.M.",IF(ABS(W120/V120)&gt;=10,"N.M.",W120/(-V120)))),IF(W120=0,0,IF(OR(V120=0,U120=0),"N.M.",IF(ABS(W120/V120)&gt;=10,"N.M.",W120/V120))))</f>
        <v>0.5756629845975859</v>
      </c>
    </row>
    <row r="121" spans="1:24" s="14" customFormat="1" ht="12.75" hidden="1" outlineLevel="2">
      <c r="A121" s="14" t="s">
        <v>715</v>
      </c>
      <c r="B121" s="14" t="s">
        <v>716</v>
      </c>
      <c r="C121" s="54" t="s">
        <v>717</v>
      </c>
      <c r="D121" s="15"/>
      <c r="E121" s="15"/>
      <c r="F121" s="15">
        <v>0</v>
      </c>
      <c r="G121" s="15">
        <v>0</v>
      </c>
      <c r="H121" s="90">
        <f aca="true" t="shared" si="48" ref="H121:H130">+F121-G121</f>
        <v>0</v>
      </c>
      <c r="I121" s="103">
        <f aca="true" t="shared" si="49" ref="I121:I130">IF(G121&lt;0,IF(H121=0,0,IF(OR(G121=0,F121=0),"N.M.",IF(ABS(H121/G121)&gt;=10,"N.M.",H121/(-G121)))),IF(H121=0,0,IF(OR(G121=0,F121=0),"N.M.",IF(ABS(H121/G121)&gt;=10,"N.M.",H121/G121))))</f>
        <v>0</v>
      </c>
      <c r="J121" s="104"/>
      <c r="K121" s="15">
        <v>0</v>
      </c>
      <c r="L121" s="15">
        <v>0</v>
      </c>
      <c r="M121" s="90">
        <f aca="true" t="shared" si="50" ref="M121:M130">+K121-L121</f>
        <v>0</v>
      </c>
      <c r="N121" s="103">
        <f aca="true" t="shared" si="51" ref="N121:N130">IF(L121&lt;0,IF(M121=0,0,IF(OR(L121=0,K121=0),"N.M.",IF(ABS(M121/L121)&gt;=10,"N.M.",M121/(-L121)))),IF(M121=0,0,IF(OR(L121=0,K121=0),"N.M.",IF(ABS(M121/L121)&gt;=10,"N.M.",M121/L121))))</f>
        <v>0</v>
      </c>
      <c r="O121" s="104"/>
      <c r="P121" s="15">
        <v>0</v>
      </c>
      <c r="Q121" s="15">
        <v>0</v>
      </c>
      <c r="R121" s="90">
        <f aca="true" t="shared" si="52" ref="R121:R130">+P121-Q121</f>
        <v>0</v>
      </c>
      <c r="S121" s="103">
        <f aca="true" t="shared" si="53" ref="S121:S130">IF(Q121&lt;0,IF(R121=0,0,IF(OR(Q121=0,P121=0),"N.M.",IF(ABS(R121/Q121)&gt;=10,"N.M.",R121/(-Q121)))),IF(R121=0,0,IF(OR(Q121=0,P121=0),"N.M.",IF(ABS(R121/Q121)&gt;=10,"N.M.",R121/Q121))))</f>
        <v>0</v>
      </c>
      <c r="T121" s="104"/>
      <c r="U121" s="15">
        <v>61832.380000000005</v>
      </c>
      <c r="V121" s="15">
        <v>0</v>
      </c>
      <c r="W121" s="90">
        <f aca="true" t="shared" si="54" ref="W121:W130">+U121-V121</f>
        <v>61832.380000000005</v>
      </c>
      <c r="X121" s="103" t="str">
        <f aca="true" t="shared" si="55" ref="X121:X130">IF(V121&lt;0,IF(W121=0,0,IF(OR(V121=0,U121=0),"N.M.",IF(ABS(W121/V121)&gt;=10,"N.M.",W121/(-V121)))),IF(W121=0,0,IF(OR(V121=0,U121=0),"N.M.",IF(ABS(W121/V121)&gt;=10,"N.M.",W121/V121))))</f>
        <v>N.M.</v>
      </c>
    </row>
    <row r="122" spans="1:24" s="14" customFormat="1" ht="12.75" hidden="1" outlineLevel="2">
      <c r="A122" s="14" t="s">
        <v>718</v>
      </c>
      <c r="B122" s="14" t="s">
        <v>719</v>
      </c>
      <c r="C122" s="54" t="s">
        <v>720</v>
      </c>
      <c r="D122" s="15"/>
      <c r="E122" s="15"/>
      <c r="F122" s="15">
        <v>0</v>
      </c>
      <c r="G122" s="15">
        <v>0</v>
      </c>
      <c r="H122" s="90">
        <f t="shared" si="48"/>
        <v>0</v>
      </c>
      <c r="I122" s="103">
        <f t="shared" si="49"/>
        <v>0</v>
      </c>
      <c r="J122" s="104"/>
      <c r="K122" s="15">
        <v>0</v>
      </c>
      <c r="L122" s="15">
        <v>0</v>
      </c>
      <c r="M122" s="90">
        <f t="shared" si="50"/>
        <v>0</v>
      </c>
      <c r="N122" s="103">
        <f t="shared" si="51"/>
        <v>0</v>
      </c>
      <c r="O122" s="104"/>
      <c r="P122" s="15">
        <v>0</v>
      </c>
      <c r="Q122" s="15">
        <v>0</v>
      </c>
      <c r="R122" s="90">
        <f t="shared" si="52"/>
        <v>0</v>
      </c>
      <c r="S122" s="103">
        <f t="shared" si="53"/>
        <v>0</v>
      </c>
      <c r="T122" s="104"/>
      <c r="U122" s="15">
        <v>1979.42</v>
      </c>
      <c r="V122" s="15">
        <v>0</v>
      </c>
      <c r="W122" s="90">
        <f t="shared" si="54"/>
        <v>1979.42</v>
      </c>
      <c r="X122" s="103" t="str">
        <f t="shared" si="55"/>
        <v>N.M.</v>
      </c>
    </row>
    <row r="123" spans="1:24" s="14" customFormat="1" ht="12.75" hidden="1" outlineLevel="2">
      <c r="A123" s="14" t="s">
        <v>721</v>
      </c>
      <c r="B123" s="14" t="s">
        <v>722</v>
      </c>
      <c r="C123" s="54" t="s">
        <v>723</v>
      </c>
      <c r="D123" s="15"/>
      <c r="E123" s="15"/>
      <c r="F123" s="15">
        <v>2259313.8</v>
      </c>
      <c r="G123" s="15">
        <v>0</v>
      </c>
      <c r="H123" s="90">
        <f t="shared" si="48"/>
        <v>2259313.8</v>
      </c>
      <c r="I123" s="103" t="str">
        <f t="shared" si="49"/>
        <v>N.M.</v>
      </c>
      <c r="J123" s="104"/>
      <c r="K123" s="15">
        <v>22606553.46</v>
      </c>
      <c r="L123" s="15">
        <v>0</v>
      </c>
      <c r="M123" s="90">
        <f t="shared" si="50"/>
        <v>22606553.46</v>
      </c>
      <c r="N123" s="103" t="str">
        <f t="shared" si="51"/>
        <v>N.M.</v>
      </c>
      <c r="O123" s="104"/>
      <c r="P123" s="15">
        <v>9972116.59</v>
      </c>
      <c r="Q123" s="15">
        <v>0</v>
      </c>
      <c r="R123" s="90">
        <f t="shared" si="52"/>
        <v>9972116.59</v>
      </c>
      <c r="S123" s="103" t="str">
        <f t="shared" si="53"/>
        <v>N.M.</v>
      </c>
      <c r="T123" s="104"/>
      <c r="U123" s="15">
        <v>27418581.5</v>
      </c>
      <c r="V123" s="15">
        <v>0</v>
      </c>
      <c r="W123" s="90">
        <f t="shared" si="54"/>
        <v>27418581.5</v>
      </c>
      <c r="X123" s="103" t="str">
        <f t="shared" si="55"/>
        <v>N.M.</v>
      </c>
    </row>
    <row r="124" spans="1:24" s="14" customFormat="1" ht="12.75" hidden="1" outlineLevel="2">
      <c r="A124" s="14" t="s">
        <v>724</v>
      </c>
      <c r="B124" s="14" t="s">
        <v>725</v>
      </c>
      <c r="C124" s="54" t="s">
        <v>726</v>
      </c>
      <c r="D124" s="15"/>
      <c r="E124" s="15"/>
      <c r="F124" s="15">
        <v>68535.19</v>
      </c>
      <c r="G124" s="15">
        <v>0</v>
      </c>
      <c r="H124" s="90">
        <f t="shared" si="48"/>
        <v>68535.19</v>
      </c>
      <c r="I124" s="103" t="str">
        <f t="shared" si="49"/>
        <v>N.M.</v>
      </c>
      <c r="J124" s="104"/>
      <c r="K124" s="15">
        <v>189981.7</v>
      </c>
      <c r="L124" s="15">
        <v>0</v>
      </c>
      <c r="M124" s="90">
        <f t="shared" si="50"/>
        <v>189981.7</v>
      </c>
      <c r="N124" s="103" t="str">
        <f t="shared" si="51"/>
        <v>N.M.</v>
      </c>
      <c r="O124" s="104"/>
      <c r="P124" s="15">
        <v>189981.7</v>
      </c>
      <c r="Q124" s="15">
        <v>0</v>
      </c>
      <c r="R124" s="90">
        <f t="shared" si="52"/>
        <v>189981.7</v>
      </c>
      <c r="S124" s="103" t="str">
        <f t="shared" si="53"/>
        <v>N.M.</v>
      </c>
      <c r="T124" s="104"/>
      <c r="U124" s="15">
        <v>189981.7</v>
      </c>
      <c r="V124" s="15">
        <v>0</v>
      </c>
      <c r="W124" s="90">
        <f t="shared" si="54"/>
        <v>189981.7</v>
      </c>
      <c r="X124" s="103" t="str">
        <f t="shared" si="55"/>
        <v>N.M.</v>
      </c>
    </row>
    <row r="125" spans="1:24" s="14" customFormat="1" ht="12.75" hidden="1" outlineLevel="2">
      <c r="A125" s="14" t="s">
        <v>727</v>
      </c>
      <c r="B125" s="14" t="s">
        <v>728</v>
      </c>
      <c r="C125" s="54" t="s">
        <v>729</v>
      </c>
      <c r="D125" s="15"/>
      <c r="E125" s="15"/>
      <c r="F125" s="15">
        <v>-2019181.07</v>
      </c>
      <c r="G125" s="15">
        <v>0</v>
      </c>
      <c r="H125" s="90">
        <f t="shared" si="48"/>
        <v>-2019181.07</v>
      </c>
      <c r="I125" s="103" t="str">
        <f t="shared" si="49"/>
        <v>N.M.</v>
      </c>
      <c r="J125" s="104"/>
      <c r="K125" s="15">
        <v>-19487172.72</v>
      </c>
      <c r="L125" s="15">
        <v>0</v>
      </c>
      <c r="M125" s="90">
        <f t="shared" si="50"/>
        <v>-19487172.72</v>
      </c>
      <c r="N125" s="103" t="str">
        <f t="shared" si="51"/>
        <v>N.M.</v>
      </c>
      <c r="O125" s="104"/>
      <c r="P125" s="15">
        <v>-8639356.62</v>
      </c>
      <c r="Q125" s="15">
        <v>0</v>
      </c>
      <c r="R125" s="90">
        <f t="shared" si="52"/>
        <v>-8639356.62</v>
      </c>
      <c r="S125" s="103" t="str">
        <f t="shared" si="53"/>
        <v>N.M.</v>
      </c>
      <c r="T125" s="104"/>
      <c r="U125" s="15">
        <v>-23634732.509999998</v>
      </c>
      <c r="V125" s="15">
        <v>0</v>
      </c>
      <c r="W125" s="90">
        <f t="shared" si="54"/>
        <v>-23634732.509999998</v>
      </c>
      <c r="X125" s="103" t="str">
        <f t="shared" si="55"/>
        <v>N.M.</v>
      </c>
    </row>
    <row r="126" spans="1:24" s="14" customFormat="1" ht="12.75" hidden="1" outlineLevel="2">
      <c r="A126" s="14" t="s">
        <v>730</v>
      </c>
      <c r="B126" s="14" t="s">
        <v>731</v>
      </c>
      <c r="C126" s="54" t="s">
        <v>732</v>
      </c>
      <c r="D126" s="15"/>
      <c r="E126" s="15"/>
      <c r="F126" s="15">
        <v>-59910.78</v>
      </c>
      <c r="G126" s="15">
        <v>0</v>
      </c>
      <c r="H126" s="90">
        <f t="shared" si="48"/>
        <v>-59910.78</v>
      </c>
      <c r="I126" s="103" t="str">
        <f t="shared" si="49"/>
        <v>N.M.</v>
      </c>
      <c r="J126" s="104"/>
      <c r="K126" s="15">
        <v>-178256.53</v>
      </c>
      <c r="L126" s="15">
        <v>0</v>
      </c>
      <c r="M126" s="90">
        <f t="shared" si="50"/>
        <v>-178256.53</v>
      </c>
      <c r="N126" s="103" t="str">
        <f t="shared" si="51"/>
        <v>N.M.</v>
      </c>
      <c r="O126" s="104"/>
      <c r="P126" s="15">
        <v>-178656.05000000002</v>
      </c>
      <c r="Q126" s="15">
        <v>0</v>
      </c>
      <c r="R126" s="90">
        <f t="shared" si="52"/>
        <v>-178656.05000000002</v>
      </c>
      <c r="S126" s="103" t="str">
        <f t="shared" si="53"/>
        <v>N.M.</v>
      </c>
      <c r="T126" s="104"/>
      <c r="U126" s="15">
        <v>-178256.53</v>
      </c>
      <c r="V126" s="15">
        <v>0</v>
      </c>
      <c r="W126" s="90">
        <f t="shared" si="54"/>
        <v>-178256.53</v>
      </c>
      <c r="X126" s="103" t="str">
        <f t="shared" si="55"/>
        <v>N.M.</v>
      </c>
    </row>
    <row r="127" spans="1:24" s="14" customFormat="1" ht="12.75" hidden="1" outlineLevel="2">
      <c r="A127" s="14" t="s">
        <v>733</v>
      </c>
      <c r="B127" s="14" t="s">
        <v>734</v>
      </c>
      <c r="C127" s="54" t="s">
        <v>735</v>
      </c>
      <c r="D127" s="15"/>
      <c r="E127" s="15"/>
      <c r="F127" s="15">
        <v>24646.54</v>
      </c>
      <c r="G127" s="15">
        <v>0</v>
      </c>
      <c r="H127" s="90">
        <f t="shared" si="48"/>
        <v>24646.54</v>
      </c>
      <c r="I127" s="103" t="str">
        <f t="shared" si="49"/>
        <v>N.M.</v>
      </c>
      <c r="J127" s="104"/>
      <c r="K127" s="15">
        <v>192349.95</v>
      </c>
      <c r="L127" s="15">
        <v>0</v>
      </c>
      <c r="M127" s="90">
        <f t="shared" si="50"/>
        <v>192349.95</v>
      </c>
      <c r="N127" s="103" t="str">
        <f t="shared" si="51"/>
        <v>N.M.</v>
      </c>
      <c r="O127" s="104"/>
      <c r="P127" s="15">
        <v>80311.24</v>
      </c>
      <c r="Q127" s="15">
        <v>0</v>
      </c>
      <c r="R127" s="90">
        <f t="shared" si="52"/>
        <v>80311.24</v>
      </c>
      <c r="S127" s="103" t="str">
        <f t="shared" si="53"/>
        <v>N.M.</v>
      </c>
      <c r="T127" s="104"/>
      <c r="U127" s="15">
        <v>250022.98</v>
      </c>
      <c r="V127" s="15">
        <v>0</v>
      </c>
      <c r="W127" s="90">
        <f t="shared" si="54"/>
        <v>250022.98</v>
      </c>
      <c r="X127" s="103" t="str">
        <f t="shared" si="55"/>
        <v>N.M.</v>
      </c>
    </row>
    <row r="128" spans="1:24" s="14" customFormat="1" ht="12.75" hidden="1" outlineLevel="2">
      <c r="A128" s="14" t="s">
        <v>736</v>
      </c>
      <c r="B128" s="14" t="s">
        <v>737</v>
      </c>
      <c r="C128" s="54" t="s">
        <v>738</v>
      </c>
      <c r="D128" s="15"/>
      <c r="E128" s="15"/>
      <c r="F128" s="15">
        <v>-21075.670000000002</v>
      </c>
      <c r="G128" s="15">
        <v>0</v>
      </c>
      <c r="H128" s="90">
        <f t="shared" si="48"/>
        <v>-21075.670000000002</v>
      </c>
      <c r="I128" s="103" t="str">
        <f t="shared" si="49"/>
        <v>N.M.</v>
      </c>
      <c r="J128" s="104"/>
      <c r="K128" s="15">
        <v>-160995.42</v>
      </c>
      <c r="L128" s="15">
        <v>0</v>
      </c>
      <c r="M128" s="90">
        <f t="shared" si="50"/>
        <v>-160995.42</v>
      </c>
      <c r="N128" s="103" t="str">
        <f t="shared" si="51"/>
        <v>N.M.</v>
      </c>
      <c r="O128" s="104"/>
      <c r="P128" s="15">
        <v>-67165.31</v>
      </c>
      <c r="Q128" s="15">
        <v>0</v>
      </c>
      <c r="R128" s="90">
        <f t="shared" si="52"/>
        <v>-67165.31</v>
      </c>
      <c r="S128" s="103" t="str">
        <f t="shared" si="53"/>
        <v>N.M.</v>
      </c>
      <c r="T128" s="104"/>
      <c r="U128" s="15">
        <v>-209887.42</v>
      </c>
      <c r="V128" s="15">
        <v>0</v>
      </c>
      <c r="W128" s="90">
        <f t="shared" si="54"/>
        <v>-209887.42</v>
      </c>
      <c r="X128" s="103" t="str">
        <f t="shared" si="55"/>
        <v>N.M.</v>
      </c>
    </row>
    <row r="129" spans="1:24" s="14" customFormat="1" ht="12.75" hidden="1" outlineLevel="2">
      <c r="A129" s="14" t="s">
        <v>739</v>
      </c>
      <c r="B129" s="14" t="s">
        <v>740</v>
      </c>
      <c r="C129" s="54" t="s">
        <v>741</v>
      </c>
      <c r="D129" s="15"/>
      <c r="E129" s="15"/>
      <c r="F129" s="15">
        <v>-1161307.8</v>
      </c>
      <c r="G129" s="15">
        <v>0</v>
      </c>
      <c r="H129" s="90">
        <f t="shared" si="48"/>
        <v>-1161307.8</v>
      </c>
      <c r="I129" s="103" t="str">
        <f t="shared" si="49"/>
        <v>N.M.</v>
      </c>
      <c r="J129" s="104"/>
      <c r="K129" s="15">
        <v>-1161307.8</v>
      </c>
      <c r="L129" s="15">
        <v>0</v>
      </c>
      <c r="M129" s="90">
        <f t="shared" si="50"/>
        <v>-1161307.8</v>
      </c>
      <c r="N129" s="103" t="str">
        <f t="shared" si="51"/>
        <v>N.M.</v>
      </c>
      <c r="O129" s="104"/>
      <c r="P129" s="15">
        <v>-1161307.8</v>
      </c>
      <c r="Q129" s="15">
        <v>0</v>
      </c>
      <c r="R129" s="90">
        <f t="shared" si="52"/>
        <v>-1161307.8</v>
      </c>
      <c r="S129" s="103" t="str">
        <f t="shared" si="53"/>
        <v>N.M.</v>
      </c>
      <c r="T129" s="104"/>
      <c r="U129" s="15">
        <v>-1161307.8</v>
      </c>
      <c r="V129" s="15">
        <v>0</v>
      </c>
      <c r="W129" s="90">
        <f t="shared" si="54"/>
        <v>-1161307.8</v>
      </c>
      <c r="X129" s="103" t="str">
        <f t="shared" si="55"/>
        <v>N.M.</v>
      </c>
    </row>
    <row r="130" spans="1:24" s="14" customFormat="1" ht="12.75" hidden="1" outlineLevel="2">
      <c r="A130" s="14" t="s">
        <v>742</v>
      </c>
      <c r="B130" s="14" t="s">
        <v>743</v>
      </c>
      <c r="C130" s="54" t="s">
        <v>744</v>
      </c>
      <c r="D130" s="15"/>
      <c r="E130" s="15"/>
      <c r="F130" s="15">
        <v>1224709.3</v>
      </c>
      <c r="G130" s="15">
        <v>0</v>
      </c>
      <c r="H130" s="90">
        <f t="shared" si="48"/>
        <v>1224709.3</v>
      </c>
      <c r="I130" s="103" t="str">
        <f t="shared" si="49"/>
        <v>N.M.</v>
      </c>
      <c r="J130" s="104"/>
      <c r="K130" s="15">
        <v>1224709.3</v>
      </c>
      <c r="L130" s="15">
        <v>0</v>
      </c>
      <c r="M130" s="90">
        <f t="shared" si="50"/>
        <v>1224709.3</v>
      </c>
      <c r="N130" s="103" t="str">
        <f t="shared" si="51"/>
        <v>N.M.</v>
      </c>
      <c r="O130" s="104"/>
      <c r="P130" s="15">
        <v>1224709.3</v>
      </c>
      <c r="Q130" s="15">
        <v>0</v>
      </c>
      <c r="R130" s="90">
        <f t="shared" si="52"/>
        <v>1224709.3</v>
      </c>
      <c r="S130" s="103" t="str">
        <f t="shared" si="53"/>
        <v>N.M.</v>
      </c>
      <c r="T130" s="104"/>
      <c r="U130" s="15">
        <v>1224709.3</v>
      </c>
      <c r="V130" s="15">
        <v>0</v>
      </c>
      <c r="W130" s="90">
        <f t="shared" si="54"/>
        <v>1224709.3</v>
      </c>
      <c r="X130" s="103" t="str">
        <f t="shared" si="55"/>
        <v>N.M.</v>
      </c>
    </row>
    <row r="131" spans="1:24" ht="12.75" hidden="1" outlineLevel="1">
      <c r="A131" s="1" t="s">
        <v>338</v>
      </c>
      <c r="B131" s="9" t="s">
        <v>309</v>
      </c>
      <c r="C131" s="63" t="s">
        <v>316</v>
      </c>
      <c r="D131" s="28"/>
      <c r="E131" s="28"/>
      <c r="F131" s="125">
        <v>315729.50999999966</v>
      </c>
      <c r="G131" s="125">
        <v>0</v>
      </c>
      <c r="H131" s="128">
        <f>+F131-G131</f>
        <v>315729.50999999966</v>
      </c>
      <c r="I131" s="96" t="str">
        <f>IF(G131&lt;0,IF(H131=0,0,IF(OR(G131=0,F131=0),"N.M.",IF(ABS(H131/G131)&gt;=10,"N.M.",H131/(-G131)))),IF(H131=0,0,IF(OR(G131=0,F131=0),"N.M.",IF(ABS(H131/G131)&gt;=10,"N.M.",H131/G131))))</f>
        <v>N.M.</v>
      </c>
      <c r="K131" s="125">
        <v>3225861.940000002</v>
      </c>
      <c r="L131" s="125">
        <v>0</v>
      </c>
      <c r="M131" s="128">
        <f>+K131-L131</f>
        <v>3225861.940000002</v>
      </c>
      <c r="N131" s="96" t="str">
        <f>IF(L131&lt;0,IF(M131=0,0,IF(OR(L131=0,K131=0),"N.M.",IF(ABS(M131/L131)&gt;=10,"N.M.",M131/(-L131)))),IF(M131=0,0,IF(OR(L131=0,K131=0),"N.M.",IF(ABS(M131/L131)&gt;=10,"N.M.",M131/L131))))</f>
        <v>N.M.</v>
      </c>
      <c r="P131" s="125">
        <v>1420633.0499999998</v>
      </c>
      <c r="Q131" s="125">
        <v>0</v>
      </c>
      <c r="R131" s="128">
        <f>+P131-Q131</f>
        <v>1420633.0499999998</v>
      </c>
      <c r="S131" s="96" t="str">
        <f>IF(Q131&lt;0,IF(R131=0,0,IF(OR(Q131=0,P131=0),"N.M.",IF(ABS(R131/Q131)&gt;=10,"N.M.",R131/(-Q131)))),IF(R131=0,0,IF(OR(Q131=0,P131=0),"N.M.",IF(ABS(R131/Q131)&gt;=10,"N.M.",R131/Q131))))</f>
        <v>N.M.</v>
      </c>
      <c r="U131" s="125">
        <v>3962923.0199999996</v>
      </c>
      <c r="V131" s="125">
        <v>0</v>
      </c>
      <c r="W131" s="128">
        <f>+U131-V131</f>
        <v>3962923.0199999996</v>
      </c>
      <c r="X131" s="96" t="str">
        <f>IF(V131&lt;0,IF(W131=0,0,IF(OR(V131=0,U131=0),"N.M.",IF(ABS(W131/V131)&gt;=10,"N.M.",W131/(-V131)))),IF(W131=0,0,IF(OR(V131=0,U131=0),"N.M.",IF(ABS(W131/V131)&gt;=10,"N.M.",W131/V131))))</f>
        <v>N.M.</v>
      </c>
    </row>
    <row r="132" spans="1:24" s="12" customFormat="1" ht="12.75" collapsed="1">
      <c r="A132" s="13" t="s">
        <v>347</v>
      </c>
      <c r="C132" s="80" t="s">
        <v>314</v>
      </c>
      <c r="D132" s="65"/>
      <c r="E132" s="65"/>
      <c r="F132" s="34">
        <v>1393603.51</v>
      </c>
      <c r="G132" s="34">
        <v>786024.8099999999</v>
      </c>
      <c r="H132" s="29">
        <f>+F132-G132</f>
        <v>607578.7000000001</v>
      </c>
      <c r="I132" s="98">
        <f>IF(G132&lt;0,IF(H132=0,0,IF(OR(G132=0,F132=0),"N.M.",IF(ABS(H132/G132)&gt;=10,"N.M.",H132/(-G132)))),IF(H132=0,0,IF(OR(G132=0,F132=0),"N.M.",IF(ABS(H132/G132)&gt;=10,"N.M.",H132/G132))))</f>
        <v>0.7729764916707911</v>
      </c>
      <c r="J132" s="112" t="s">
        <v>307</v>
      </c>
      <c r="K132" s="34">
        <v>11217453.75</v>
      </c>
      <c r="L132" s="34">
        <v>4877743.675000001</v>
      </c>
      <c r="M132" s="29">
        <f>+K132-L132</f>
        <v>6339710.074999999</v>
      </c>
      <c r="N132" s="98">
        <f>IF(L132&lt;0,IF(M132=0,0,IF(OR(L132=0,K132=0),"N.M.",IF(ABS(M132/L132)&gt;=10,"N.M.",M132/(-L132)))),IF(M132=0,0,IF(OR(L132=0,K132=0),"N.M.",IF(ABS(M132/L132)&gt;=10,"N.M.",M132/L132))))</f>
        <v>1.2997218585906931</v>
      </c>
      <c r="O132" s="112"/>
      <c r="P132" s="34">
        <v>4968323.68</v>
      </c>
      <c r="Q132" s="34">
        <v>1873727.915</v>
      </c>
      <c r="R132" s="29">
        <f>+P132-Q132</f>
        <v>3094595.7649999997</v>
      </c>
      <c r="S132" s="98">
        <f>IF(Q132&lt;0,IF(R132=0,0,IF(OR(Q132=0,P132=0),"N.M.",IF(ABS(R132/Q132)&gt;=10,"N.M.",R132/(-Q132)))),IF(R132=0,0,IF(OR(Q132=0,P132=0),"N.M.",IF(ABS(R132/Q132)&gt;=10,"N.M.",R132/Q132))))</f>
        <v>1.6515715756948626</v>
      </c>
      <c r="T132" s="112"/>
      <c r="U132" s="34">
        <v>16356349</v>
      </c>
      <c r="V132" s="34">
        <v>7865530.955</v>
      </c>
      <c r="W132" s="29">
        <f>+U132-V132</f>
        <v>8490818.045</v>
      </c>
      <c r="X132" s="98">
        <f>IF(V132&lt;0,IF(W132=0,0,IF(OR(V132=0,U132=0),"N.M.",IF(ABS(W132/V132)&gt;=10,"N.M.",W132/(-V132)))),IF(W132=0,0,IF(OR(V132=0,U132=0),"N.M.",IF(ABS(W132/V132)&gt;=10,"N.M.",W132/V132))))</f>
        <v>1.079497124043802</v>
      </c>
    </row>
    <row r="133" spans="1:24" ht="0.75" customHeight="1" hidden="1" outlineLevel="1">
      <c r="A133" s="1"/>
      <c r="C133" s="53"/>
      <c r="D133" s="28"/>
      <c r="E133" s="28"/>
      <c r="F133" s="17"/>
      <c r="G133" s="17"/>
      <c r="I133" s="95"/>
      <c r="K133" s="17"/>
      <c r="L133" s="17"/>
      <c r="N133" s="95"/>
      <c r="P133" s="17"/>
      <c r="Q133" s="17"/>
      <c r="S133" s="95"/>
      <c r="U133" s="17"/>
      <c r="V133" s="17"/>
      <c r="X133" s="95"/>
    </row>
    <row r="134" spans="1:24" s="14" customFormat="1" ht="12.75" hidden="1" outlineLevel="2">
      <c r="A134" s="14" t="s">
        <v>745</v>
      </c>
      <c r="B134" s="14" t="s">
        <v>746</v>
      </c>
      <c r="C134" s="54" t="s">
        <v>1433</v>
      </c>
      <c r="D134" s="15"/>
      <c r="E134" s="15"/>
      <c r="F134" s="15">
        <v>361276.34</v>
      </c>
      <c r="G134" s="15">
        <v>517964.07</v>
      </c>
      <c r="H134" s="90">
        <f aca="true" t="shared" si="56" ref="H134:H139">+F134-G134</f>
        <v>-156687.72999999998</v>
      </c>
      <c r="I134" s="103">
        <f aca="true" t="shared" si="57" ref="I134:I139">IF(G134&lt;0,IF(H134=0,0,IF(OR(G134=0,F134=0),"N.M.",IF(ABS(H134/G134)&gt;=10,"N.M.",H134/(-G134)))),IF(H134=0,0,IF(OR(G134=0,F134=0),"N.M.",IF(ABS(H134/G134)&gt;=10,"N.M.",H134/G134))))</f>
        <v>-0.3025069480205451</v>
      </c>
      <c r="J134" s="104"/>
      <c r="K134" s="15">
        <v>2509959.52</v>
      </c>
      <c r="L134" s="15">
        <v>2393837.8</v>
      </c>
      <c r="M134" s="90">
        <f aca="true" t="shared" si="58" ref="M134:M139">+K134-L134</f>
        <v>116121.7200000002</v>
      </c>
      <c r="N134" s="103">
        <f aca="true" t="shared" si="59" ref="N134:N139">IF(L134&lt;0,IF(M134=0,0,IF(OR(L134=0,K134=0),"N.M.",IF(ABS(M134/L134)&gt;=10,"N.M.",M134/(-L134)))),IF(M134=0,0,IF(OR(L134=0,K134=0),"N.M.",IF(ABS(M134/L134)&gt;=10,"N.M.",M134/L134))))</f>
        <v>0.0485085998725562</v>
      </c>
      <c r="O134" s="104"/>
      <c r="P134" s="15">
        <v>1059293.68</v>
      </c>
      <c r="Q134" s="15">
        <v>1123906</v>
      </c>
      <c r="R134" s="90">
        <f aca="true" t="shared" si="60" ref="R134:R139">+P134-Q134</f>
        <v>-64612.320000000065</v>
      </c>
      <c r="S134" s="103">
        <f aca="true" t="shared" si="61" ref="S134:S139">IF(Q134&lt;0,IF(R134=0,0,IF(OR(Q134=0,P134=0),"N.M.",IF(ABS(R134/Q134)&gt;=10,"N.M.",R134/(-Q134)))),IF(R134=0,0,IF(OR(Q134=0,P134=0),"N.M.",IF(ABS(R134/Q134)&gt;=10,"N.M.",R134/Q134))))</f>
        <v>-0.05748907826811145</v>
      </c>
      <c r="T134" s="104"/>
      <c r="U134" s="15">
        <v>4330416.76</v>
      </c>
      <c r="V134" s="15">
        <v>4081388.4499999997</v>
      </c>
      <c r="W134" s="90">
        <f aca="true" t="shared" si="62" ref="W134:W139">+U134-V134</f>
        <v>249028.31000000006</v>
      </c>
      <c r="X134" s="103">
        <f aca="true" t="shared" si="63" ref="X134:X139">IF(V134&lt;0,IF(W134=0,0,IF(OR(V134=0,U134=0),"N.M.",IF(ABS(W134/V134)&gt;=10,"N.M.",W134/(-V134)))),IF(W134=0,0,IF(OR(V134=0,U134=0),"N.M.",IF(ABS(W134/V134)&gt;=10,"N.M.",W134/V134))))</f>
        <v>0.06101558649728625</v>
      </c>
    </row>
    <row r="135" spans="1:24" s="14" customFormat="1" ht="12.75" hidden="1" outlineLevel="2">
      <c r="A135" s="14" t="s">
        <v>747</v>
      </c>
      <c r="B135" s="14" t="s">
        <v>748</v>
      </c>
      <c r="C135" s="54" t="s">
        <v>1434</v>
      </c>
      <c r="D135" s="15"/>
      <c r="E135" s="15"/>
      <c r="F135" s="15">
        <v>2645</v>
      </c>
      <c r="G135" s="15">
        <v>2645</v>
      </c>
      <c r="H135" s="90">
        <f t="shared" si="56"/>
        <v>0</v>
      </c>
      <c r="I135" s="103">
        <f t="shared" si="57"/>
        <v>0</v>
      </c>
      <c r="J135" s="104"/>
      <c r="K135" s="15">
        <v>56119.28</v>
      </c>
      <c r="L135" s="15">
        <v>38770.32</v>
      </c>
      <c r="M135" s="90">
        <f t="shared" si="58"/>
        <v>17348.96</v>
      </c>
      <c r="N135" s="103">
        <f t="shared" si="59"/>
        <v>0.44748044380340424</v>
      </c>
      <c r="O135" s="104"/>
      <c r="P135" s="15">
        <v>19357.350000000002</v>
      </c>
      <c r="Q135" s="15">
        <v>19161.39</v>
      </c>
      <c r="R135" s="90">
        <f t="shared" si="60"/>
        <v>195.96000000000276</v>
      </c>
      <c r="S135" s="103">
        <f t="shared" si="61"/>
        <v>0.010226815486768067</v>
      </c>
      <c r="T135" s="104"/>
      <c r="U135" s="15">
        <v>155404.66</v>
      </c>
      <c r="V135" s="15">
        <v>85384.7</v>
      </c>
      <c r="W135" s="90">
        <f t="shared" si="62"/>
        <v>70019.96</v>
      </c>
      <c r="X135" s="103">
        <f t="shared" si="63"/>
        <v>0.8200527729206756</v>
      </c>
    </row>
    <row r="136" spans="1:24" ht="12.75" hidden="1" outlineLevel="1">
      <c r="A136" s="1" t="s">
        <v>339</v>
      </c>
      <c r="B136" s="9" t="s">
        <v>310</v>
      </c>
      <c r="C136" s="62" t="s">
        <v>401</v>
      </c>
      <c r="D136" s="28"/>
      <c r="E136" s="28"/>
      <c r="F136" s="17">
        <v>363921.34</v>
      </c>
      <c r="G136" s="17">
        <v>520609.07</v>
      </c>
      <c r="H136" s="35">
        <f t="shared" si="56"/>
        <v>-156687.72999999998</v>
      </c>
      <c r="I136" s="95">
        <f t="shared" si="57"/>
        <v>-0.30097003496308655</v>
      </c>
      <c r="K136" s="17">
        <v>2566078.8</v>
      </c>
      <c r="L136" s="17">
        <v>2432608.1199999996</v>
      </c>
      <c r="M136" s="35">
        <f t="shared" si="58"/>
        <v>133470.68000000017</v>
      </c>
      <c r="N136" s="95">
        <f t="shared" si="59"/>
        <v>0.054867316647779746</v>
      </c>
      <c r="P136" s="17">
        <v>1078651.03</v>
      </c>
      <c r="Q136" s="17">
        <v>1143067.39</v>
      </c>
      <c r="R136" s="35">
        <f t="shared" si="60"/>
        <v>-64416.35999999987</v>
      </c>
      <c r="S136" s="95">
        <f t="shared" si="61"/>
        <v>-0.05635394777555493</v>
      </c>
      <c r="U136" s="17">
        <v>4485821.420000001</v>
      </c>
      <c r="V136" s="17">
        <v>4166773.1499999994</v>
      </c>
      <c r="W136" s="35">
        <f t="shared" si="62"/>
        <v>319048.2700000014</v>
      </c>
      <c r="X136" s="95">
        <f t="shared" si="63"/>
        <v>0.07656962798658752</v>
      </c>
    </row>
    <row r="137" spans="1:24" s="14" customFormat="1" ht="12.75" hidden="1" outlineLevel="2">
      <c r="A137" s="14" t="s">
        <v>749</v>
      </c>
      <c r="B137" s="14" t="s">
        <v>750</v>
      </c>
      <c r="C137" s="54" t="s">
        <v>1435</v>
      </c>
      <c r="D137" s="15"/>
      <c r="E137" s="15"/>
      <c r="F137" s="15">
        <v>21932.386</v>
      </c>
      <c r="G137" s="15">
        <v>20969.789</v>
      </c>
      <c r="H137" s="90">
        <f t="shared" si="56"/>
        <v>962.5969999999979</v>
      </c>
      <c r="I137" s="103">
        <f t="shared" si="57"/>
        <v>0.04590399073638737</v>
      </c>
      <c r="J137" s="104"/>
      <c r="K137" s="15">
        <v>153526.702</v>
      </c>
      <c r="L137" s="15">
        <v>146788.523</v>
      </c>
      <c r="M137" s="90">
        <f t="shared" si="58"/>
        <v>6738.179000000004</v>
      </c>
      <c r="N137" s="103">
        <f t="shared" si="59"/>
        <v>0.045903990736387505</v>
      </c>
      <c r="O137" s="104"/>
      <c r="P137" s="15">
        <v>65797.158</v>
      </c>
      <c r="Q137" s="15">
        <v>62909.367</v>
      </c>
      <c r="R137" s="90">
        <f t="shared" si="60"/>
        <v>2887.7909999999974</v>
      </c>
      <c r="S137" s="103">
        <f t="shared" si="61"/>
        <v>0.045903990736387436</v>
      </c>
      <c r="T137" s="104"/>
      <c r="U137" s="15">
        <v>258375.647</v>
      </c>
      <c r="V137" s="15">
        <v>249629.57299999997</v>
      </c>
      <c r="W137" s="90">
        <f t="shared" si="62"/>
        <v>8746.074000000022</v>
      </c>
      <c r="X137" s="103">
        <f t="shared" si="63"/>
        <v>0.035036209431804875</v>
      </c>
    </row>
    <row r="138" spans="1:24" ht="12.75" hidden="1" outlineLevel="1">
      <c r="A138" s="1" t="s">
        <v>340</v>
      </c>
      <c r="B138" s="9" t="s">
        <v>309</v>
      </c>
      <c r="C138" s="63" t="s">
        <v>402</v>
      </c>
      <c r="D138" s="28"/>
      <c r="E138" s="28"/>
      <c r="F138" s="125">
        <v>21932.386</v>
      </c>
      <c r="G138" s="125">
        <v>20969.789</v>
      </c>
      <c r="H138" s="128">
        <f t="shared" si="56"/>
        <v>962.5969999999979</v>
      </c>
      <c r="I138" s="96">
        <f t="shared" si="57"/>
        <v>0.04590399073638737</v>
      </c>
      <c r="K138" s="125">
        <v>153526.702</v>
      </c>
      <c r="L138" s="125">
        <v>146788.523</v>
      </c>
      <c r="M138" s="128">
        <f t="shared" si="58"/>
        <v>6738.179000000004</v>
      </c>
      <c r="N138" s="96">
        <f t="shared" si="59"/>
        <v>0.045903990736387505</v>
      </c>
      <c r="P138" s="125">
        <v>65797.158</v>
      </c>
      <c r="Q138" s="125">
        <v>62909.367</v>
      </c>
      <c r="R138" s="128">
        <f t="shared" si="60"/>
        <v>2887.7909999999974</v>
      </c>
      <c r="S138" s="96">
        <f t="shared" si="61"/>
        <v>0.045903990736387436</v>
      </c>
      <c r="U138" s="125">
        <v>258375.647</v>
      </c>
      <c r="V138" s="125">
        <v>249629.57299999997</v>
      </c>
      <c r="W138" s="128">
        <f t="shared" si="62"/>
        <v>8746.074000000022</v>
      </c>
      <c r="X138" s="96">
        <f t="shared" si="63"/>
        <v>0.035036209431804875</v>
      </c>
    </row>
    <row r="139" spans="1:24" s="12" customFormat="1" ht="12.75" collapsed="1">
      <c r="A139" s="13" t="s">
        <v>348</v>
      </c>
      <c r="C139" s="80" t="s">
        <v>317</v>
      </c>
      <c r="D139" s="65"/>
      <c r="E139" s="65"/>
      <c r="F139" s="34">
        <v>385853.726</v>
      </c>
      <c r="G139" s="34">
        <v>541578.859</v>
      </c>
      <c r="H139" s="29">
        <f t="shared" si="56"/>
        <v>-155725.13300000003</v>
      </c>
      <c r="I139" s="98">
        <f t="shared" si="57"/>
        <v>-0.28753916518739153</v>
      </c>
      <c r="J139" s="112" t="s">
        <v>307</v>
      </c>
      <c r="K139" s="34">
        <v>2719605.502</v>
      </c>
      <c r="L139" s="34">
        <v>2579396.643</v>
      </c>
      <c r="M139" s="29">
        <f t="shared" si="58"/>
        <v>140208.8589999997</v>
      </c>
      <c r="N139" s="98">
        <f t="shared" si="59"/>
        <v>0.05435723093635107</v>
      </c>
      <c r="O139" s="112"/>
      <c r="P139" s="34">
        <v>1144448.188</v>
      </c>
      <c r="Q139" s="34">
        <v>1205976.7570000002</v>
      </c>
      <c r="R139" s="29">
        <f t="shared" si="60"/>
        <v>-61528.569000000134</v>
      </c>
      <c r="S139" s="98">
        <f t="shared" si="61"/>
        <v>-0.05101969722290437</v>
      </c>
      <c r="T139" s="112"/>
      <c r="U139" s="34">
        <v>4744197.067</v>
      </c>
      <c r="V139" s="34">
        <v>4416402.723</v>
      </c>
      <c r="W139" s="29">
        <f t="shared" si="62"/>
        <v>327794.3439999996</v>
      </c>
      <c r="X139" s="98">
        <f t="shared" si="63"/>
        <v>0.07422202289046083</v>
      </c>
    </row>
    <row r="140" spans="1:24" ht="0.75" customHeight="1" hidden="1" outlineLevel="1">
      <c r="A140" s="1"/>
      <c r="C140" s="53"/>
      <c r="D140" s="28"/>
      <c r="E140" s="28"/>
      <c r="F140" s="17"/>
      <c r="G140" s="17"/>
      <c r="I140" s="95"/>
      <c r="K140" s="17"/>
      <c r="L140" s="17"/>
      <c r="N140" s="95"/>
      <c r="P140" s="17"/>
      <c r="Q140" s="17"/>
      <c r="S140" s="95"/>
      <c r="U140" s="17"/>
      <c r="V140" s="17"/>
      <c r="X140" s="95"/>
    </row>
    <row r="141" spans="1:24" s="14" customFormat="1" ht="12.75" hidden="1" outlineLevel="2">
      <c r="A141" s="14" t="s">
        <v>751</v>
      </c>
      <c r="B141" s="14" t="s">
        <v>752</v>
      </c>
      <c r="C141" s="54" t="s">
        <v>1436</v>
      </c>
      <c r="D141" s="15"/>
      <c r="E141" s="15"/>
      <c r="F141" s="15">
        <v>157829.05000000002</v>
      </c>
      <c r="G141" s="15">
        <v>146168.19</v>
      </c>
      <c r="H141" s="90">
        <f>+F141-G141</f>
        <v>11660.860000000015</v>
      </c>
      <c r="I141" s="103">
        <f>IF(G141&lt;0,IF(H141=0,0,IF(OR(G141=0,F141=0),"N.M.",IF(ABS(H141/G141)&gt;=10,"N.M.",H141/(-G141)))),IF(H141=0,0,IF(OR(G141=0,F141=0),"N.M.",IF(ABS(H141/G141)&gt;=10,"N.M.",H141/G141))))</f>
        <v>0.07977700209601019</v>
      </c>
      <c r="J141" s="104"/>
      <c r="K141" s="15">
        <v>1288958.9</v>
      </c>
      <c r="L141" s="15">
        <v>1100721.88</v>
      </c>
      <c r="M141" s="90">
        <f>+K141-L141</f>
        <v>188237.02000000002</v>
      </c>
      <c r="N141" s="103">
        <f>IF(L141&lt;0,IF(M141=0,0,IF(OR(L141=0,K141=0),"N.M.",IF(ABS(M141/L141)&gt;=10,"N.M.",M141/(-L141)))),IF(M141=0,0,IF(OR(L141=0,K141=0),"N.M.",IF(ABS(M141/L141)&gt;=10,"N.M.",M141/L141))))</f>
        <v>0.171012336013526</v>
      </c>
      <c r="O141" s="104"/>
      <c r="P141" s="15">
        <v>397336.35000000003</v>
      </c>
      <c r="Q141" s="15">
        <v>339030.36</v>
      </c>
      <c r="R141" s="90">
        <f>+P141-Q141</f>
        <v>58305.99000000005</v>
      </c>
      <c r="S141" s="103">
        <f>IF(Q141&lt;0,IF(R141=0,0,IF(OR(Q141=0,P141=0),"N.M.",IF(ABS(R141/Q141)&gt;=10,"N.M.",R141/(-Q141)))),IF(R141=0,0,IF(OR(Q141=0,P141=0),"N.M.",IF(ABS(R141/Q141)&gt;=10,"N.M.",R141/Q141))))</f>
        <v>0.17197866881302326</v>
      </c>
      <c r="T141" s="104"/>
      <c r="U141" s="15">
        <v>2062017.5299999998</v>
      </c>
      <c r="V141" s="15">
        <v>1818282.9899999998</v>
      </c>
      <c r="W141" s="90">
        <f>+U141-V141</f>
        <v>243734.54000000004</v>
      </c>
      <c r="X141" s="103">
        <f>IF(V141&lt;0,IF(W141=0,0,IF(OR(V141=0,U141=0),"N.M.",IF(ABS(W141/V141)&gt;=10,"N.M.",W141/(-V141)))),IF(W141=0,0,IF(OR(V141=0,U141=0),"N.M.",IF(ABS(W141/V141)&gt;=10,"N.M.",W141/V141))))</f>
        <v>0.13404653804741365</v>
      </c>
    </row>
    <row r="142" spans="1:24" s="14" customFormat="1" ht="12.75" hidden="1" outlineLevel="2">
      <c r="A142" s="14" t="s">
        <v>753</v>
      </c>
      <c r="B142" s="14" t="s">
        <v>754</v>
      </c>
      <c r="C142" s="54" t="s">
        <v>1437</v>
      </c>
      <c r="D142" s="15"/>
      <c r="E142" s="15"/>
      <c r="F142" s="15">
        <v>22857.57</v>
      </c>
      <c r="G142" s="15">
        <v>24635.21</v>
      </c>
      <c r="H142" s="90">
        <f>+F142-G142</f>
        <v>-1777.6399999999994</v>
      </c>
      <c r="I142" s="103">
        <f>IF(G142&lt;0,IF(H142=0,0,IF(OR(G142=0,F142=0),"N.M.",IF(ABS(H142/G142)&gt;=10,"N.M.",H142/(-G142)))),IF(H142=0,0,IF(OR(G142=0,F142=0),"N.M.",IF(ABS(H142/G142)&gt;=10,"N.M.",H142/G142))))</f>
        <v>-0.07215850808659637</v>
      </c>
      <c r="J142" s="104"/>
      <c r="K142" s="15">
        <v>228378.87</v>
      </c>
      <c r="L142" s="15">
        <v>227155.39</v>
      </c>
      <c r="M142" s="90">
        <f>+K142-L142</f>
        <v>1223.4799999999814</v>
      </c>
      <c r="N142" s="103">
        <f>IF(L142&lt;0,IF(M142=0,0,IF(OR(L142=0,K142=0),"N.M.",IF(ABS(M142/L142)&gt;=10,"N.M.",M142/(-L142)))),IF(M142=0,0,IF(OR(L142=0,K142=0),"N.M.",IF(ABS(M142/L142)&gt;=10,"N.M.",M142/L142))))</f>
        <v>0.0053860927535110716</v>
      </c>
      <c r="O142" s="104"/>
      <c r="P142" s="15">
        <v>106453.75</v>
      </c>
      <c r="Q142" s="15">
        <v>103788.1</v>
      </c>
      <c r="R142" s="90">
        <f>+P142-Q142</f>
        <v>2665.649999999994</v>
      </c>
      <c r="S142" s="103">
        <f>IF(Q142&lt;0,IF(R142=0,0,IF(OR(Q142=0,P142=0),"N.M.",IF(ABS(R142/Q142)&gt;=10,"N.M.",R142/(-Q142)))),IF(R142=0,0,IF(OR(Q142=0,P142=0),"N.M.",IF(ABS(R142/Q142)&gt;=10,"N.M.",R142/Q142))))</f>
        <v>0.0256835802948507</v>
      </c>
      <c r="T142" s="104"/>
      <c r="U142" s="15">
        <v>377904.12</v>
      </c>
      <c r="V142" s="15">
        <v>383653.25</v>
      </c>
      <c r="W142" s="90">
        <f>+U142-V142</f>
        <v>-5749.130000000005</v>
      </c>
      <c r="X142" s="103">
        <f>IF(V142&lt;0,IF(W142=0,0,IF(OR(V142=0,U142=0),"N.M.",IF(ABS(W142/V142)&gt;=10,"N.M.",W142/(-V142)))),IF(W142=0,0,IF(OR(V142=0,U142=0),"N.M.",IF(ABS(W142/V142)&gt;=10,"N.M.",W142/V142))))</f>
        <v>-0.0149852242878172</v>
      </c>
    </row>
    <row r="143" spans="1:24" ht="12.75" hidden="1" outlineLevel="1">
      <c r="A143" s="9" t="s">
        <v>341</v>
      </c>
      <c r="B143" s="9" t="s">
        <v>310</v>
      </c>
      <c r="C143" s="62" t="s">
        <v>318</v>
      </c>
      <c r="D143" s="28"/>
      <c r="E143" s="28"/>
      <c r="F143" s="17">
        <v>180686.62000000002</v>
      </c>
      <c r="G143" s="17">
        <v>170803.4</v>
      </c>
      <c r="H143" s="35">
        <f>+F143-G143</f>
        <v>9883.22000000003</v>
      </c>
      <c r="I143" s="95">
        <f>IF(G143&lt;0,IF(H143=0,0,IF(OR(G143=0,F143=0),"N.M.",IF(ABS(H143/G143)&gt;=10,"N.M.",H143/(-G143)))),IF(H143=0,0,IF(OR(G143=0,F143=0),"N.M.",IF(ABS(H143/G143)&gt;=10,"N.M.",H143/G143))))</f>
        <v>0.05786313387204254</v>
      </c>
      <c r="K143" s="17">
        <v>1517337.77</v>
      </c>
      <c r="L143" s="17">
        <v>1327877.27</v>
      </c>
      <c r="M143" s="35">
        <f>+K143-L143</f>
        <v>189460.5</v>
      </c>
      <c r="N143" s="95">
        <f>IF(L143&lt;0,IF(M143=0,0,IF(OR(L143=0,K143=0),"N.M.",IF(ABS(M143/L143)&gt;=10,"N.M.",M143/(-L143)))),IF(M143=0,0,IF(OR(L143=0,K143=0),"N.M.",IF(ABS(M143/L143)&gt;=10,"N.M.",M143/L143))))</f>
        <v>0.1426792251666451</v>
      </c>
      <c r="P143" s="17">
        <v>503790.10000000003</v>
      </c>
      <c r="Q143" s="17">
        <v>442818.45999999996</v>
      </c>
      <c r="R143" s="35">
        <f>+P143-Q143</f>
        <v>60971.64000000007</v>
      </c>
      <c r="S143" s="95">
        <f>IF(Q143&lt;0,IF(R143=0,0,IF(OR(Q143=0,P143=0),"N.M.",IF(ABS(R143/Q143)&gt;=10,"N.M.",R143/(-Q143)))),IF(R143=0,0,IF(OR(Q143=0,P143=0),"N.M.",IF(ABS(R143/Q143)&gt;=10,"N.M.",R143/Q143))))</f>
        <v>0.13768992376695424</v>
      </c>
      <c r="U143" s="17">
        <v>2439921.65</v>
      </c>
      <c r="V143" s="17">
        <v>2201936.2399999998</v>
      </c>
      <c r="W143" s="35">
        <f>+U143-V143</f>
        <v>237985.41000000015</v>
      </c>
      <c r="X143" s="95">
        <f>IF(V143&lt;0,IF(W143=0,0,IF(OR(V143=0,U143=0),"N.M.",IF(ABS(W143/V143)&gt;=10,"N.M.",W143/(-V143)))),IF(W143=0,0,IF(OR(V143=0,U143=0),"N.M.",IF(ABS(W143/V143)&gt;=10,"N.M.",W143/V143))))</f>
        <v>0.10808006411666134</v>
      </c>
    </row>
    <row r="144" spans="1:24" ht="12.75" hidden="1" outlineLevel="1">
      <c r="A144" s="9" t="s">
        <v>342</v>
      </c>
      <c r="B144" s="9" t="s">
        <v>309</v>
      </c>
      <c r="C144" s="63" t="s">
        <v>319</v>
      </c>
      <c r="D144" s="28"/>
      <c r="E144" s="28"/>
      <c r="F144" s="125">
        <v>0</v>
      </c>
      <c r="G144" s="125">
        <v>0</v>
      </c>
      <c r="H144" s="128">
        <f>+F144-G144</f>
        <v>0</v>
      </c>
      <c r="I144" s="96">
        <f>IF(G144&lt;0,IF(H144=0,0,IF(OR(G144=0,F144=0),"N.M.",IF(ABS(H144/G144)&gt;=10,"N.M.",H144/(-G144)))),IF(H144=0,0,IF(OR(G144=0,F144=0),"N.M.",IF(ABS(H144/G144)&gt;=10,"N.M.",H144/G144))))</f>
        <v>0</v>
      </c>
      <c r="K144" s="125">
        <v>0</v>
      </c>
      <c r="L144" s="125">
        <v>0</v>
      </c>
      <c r="M144" s="128">
        <f>+K144-L144</f>
        <v>0</v>
      </c>
      <c r="N144" s="96">
        <f>IF(L144&lt;0,IF(M144=0,0,IF(OR(L144=0,K144=0),"N.M.",IF(ABS(M144/L144)&gt;=10,"N.M.",M144/(-L144)))),IF(M144=0,0,IF(OR(L144=0,K144=0),"N.M.",IF(ABS(M144/L144)&gt;=10,"N.M.",M144/L144))))</f>
        <v>0</v>
      </c>
      <c r="P144" s="125">
        <v>0</v>
      </c>
      <c r="Q144" s="125">
        <v>0</v>
      </c>
      <c r="R144" s="128">
        <f>+P144-Q144</f>
        <v>0</v>
      </c>
      <c r="S144" s="96">
        <f>IF(Q144&lt;0,IF(R144=0,0,IF(OR(Q144=0,P144=0),"N.M.",IF(ABS(R144/Q144)&gt;=10,"N.M.",R144/(-Q144)))),IF(R144=0,0,IF(OR(Q144=0,P144=0),"N.M.",IF(ABS(R144/Q144)&gt;=10,"N.M.",R144/Q144))))</f>
        <v>0</v>
      </c>
      <c r="U144" s="125">
        <v>0</v>
      </c>
      <c r="V144" s="125">
        <v>0</v>
      </c>
      <c r="W144" s="128">
        <f>+U144-V144</f>
        <v>0</v>
      </c>
      <c r="X144" s="96">
        <f>IF(V144&lt;0,IF(W144=0,0,IF(OR(V144=0,U144=0),"N.M.",IF(ABS(W144/V144)&gt;=10,"N.M.",W144/(-V144)))),IF(W144=0,0,IF(OR(V144=0,U144=0),"N.M.",IF(ABS(W144/V144)&gt;=10,"N.M.",W144/V144))))</f>
        <v>0</v>
      </c>
    </row>
    <row r="145" spans="1:24" s="12" customFormat="1" ht="12.75" collapsed="1">
      <c r="A145" s="12" t="s">
        <v>349</v>
      </c>
      <c r="C145" s="80" t="s">
        <v>320</v>
      </c>
      <c r="D145" s="65"/>
      <c r="E145" s="65"/>
      <c r="F145" s="34">
        <v>180686.62000000002</v>
      </c>
      <c r="G145" s="34">
        <v>170803.4</v>
      </c>
      <c r="H145" s="29">
        <f>+F145-G145</f>
        <v>9883.22000000003</v>
      </c>
      <c r="I145" s="98">
        <f>IF(G145&lt;0,IF(H145=0,0,IF(OR(G145=0,F145=0),"N.M.",IF(ABS(H145/G145)&gt;=10,"N.M.",H145/(-G145)))),IF(H145=0,0,IF(OR(G145=0,F145=0),"N.M.",IF(ABS(H145/G145)&gt;=10,"N.M.",H145/G145))))</f>
        <v>0.05786313387204254</v>
      </c>
      <c r="J145" s="112" t="s">
        <v>307</v>
      </c>
      <c r="K145" s="34">
        <v>1517337.77</v>
      </c>
      <c r="L145" s="34">
        <v>1327877.27</v>
      </c>
      <c r="M145" s="29">
        <f>+K145-L145</f>
        <v>189460.5</v>
      </c>
      <c r="N145" s="98">
        <f>IF(L145&lt;0,IF(M145=0,0,IF(OR(L145=0,K145=0),"N.M.",IF(ABS(M145/L145)&gt;=10,"N.M.",M145/(-L145)))),IF(M145=0,0,IF(OR(L145=0,K145=0),"N.M.",IF(ABS(M145/L145)&gt;=10,"N.M.",M145/L145))))</f>
        <v>0.1426792251666451</v>
      </c>
      <c r="O145" s="112"/>
      <c r="P145" s="34">
        <v>503790.10000000003</v>
      </c>
      <c r="Q145" s="34">
        <v>442818.45999999996</v>
      </c>
      <c r="R145" s="29">
        <f>+P145-Q145</f>
        <v>60971.64000000007</v>
      </c>
      <c r="S145" s="98">
        <f>IF(Q145&lt;0,IF(R145=0,0,IF(OR(Q145=0,P145=0),"N.M.",IF(ABS(R145/Q145)&gt;=10,"N.M.",R145/(-Q145)))),IF(R145=0,0,IF(OR(Q145=0,P145=0),"N.M.",IF(ABS(R145/Q145)&gt;=10,"N.M.",R145/Q145))))</f>
        <v>0.13768992376695424</v>
      </c>
      <c r="T145" s="112"/>
      <c r="U145" s="34">
        <v>2439921.65</v>
      </c>
      <c r="V145" s="34">
        <v>2201936.2399999998</v>
      </c>
      <c r="W145" s="29">
        <f>+U145-V145</f>
        <v>237985.41000000015</v>
      </c>
      <c r="X145" s="98">
        <f>IF(V145&lt;0,IF(W145=0,0,IF(OR(V145=0,U145=0),"N.M.",IF(ABS(W145/V145)&gt;=10,"N.M.",W145/(-V145)))),IF(W145=0,0,IF(OR(V145=0,U145=0),"N.M.",IF(ABS(W145/V145)&gt;=10,"N.M.",W145/V145))))</f>
        <v>0.10808006411666134</v>
      </c>
    </row>
    <row r="146" spans="3:24" ht="0.75" customHeight="1" hidden="1" outlineLevel="1">
      <c r="C146" s="53"/>
      <c r="D146" s="28"/>
      <c r="E146" s="28"/>
      <c r="F146" s="17"/>
      <c r="G146" s="17"/>
      <c r="I146" s="95"/>
      <c r="J146" s="112"/>
      <c r="K146" s="17"/>
      <c r="L146" s="17"/>
      <c r="N146" s="95"/>
      <c r="O146" s="112"/>
      <c r="P146" s="17"/>
      <c r="Q146" s="17"/>
      <c r="S146" s="95"/>
      <c r="T146" s="112"/>
      <c r="U146" s="17"/>
      <c r="V146" s="17"/>
      <c r="X146" s="95"/>
    </row>
    <row r="147" spans="1:24" s="14" customFormat="1" ht="12.75" hidden="1" outlineLevel="2">
      <c r="A147" s="14" t="s">
        <v>755</v>
      </c>
      <c r="B147" s="14" t="s">
        <v>756</v>
      </c>
      <c r="C147" s="54" t="s">
        <v>1438</v>
      </c>
      <c r="D147" s="15"/>
      <c r="E147" s="15"/>
      <c r="F147" s="15">
        <v>0</v>
      </c>
      <c r="G147" s="15">
        <v>0</v>
      </c>
      <c r="H147" s="90">
        <f>+F147-G147</f>
        <v>0</v>
      </c>
      <c r="I147" s="103">
        <f>IF(G147&lt;0,IF(H147=0,0,IF(OR(G147=0,F147=0),"N.M.",IF(ABS(H147/G147)&gt;=10,"N.M.",H147/(-G147)))),IF(H147=0,0,IF(OR(G147=0,F147=0),"N.M.",IF(ABS(H147/G147)&gt;=10,"N.M.",H147/G147))))</f>
        <v>0</v>
      </c>
      <c r="J147" s="104"/>
      <c r="K147" s="15">
        <v>1503.24</v>
      </c>
      <c r="L147" s="15">
        <v>20094.19</v>
      </c>
      <c r="M147" s="90">
        <f>+K147-L147</f>
        <v>-18590.949999999997</v>
      </c>
      <c r="N147" s="103">
        <f>IF(L147&lt;0,IF(M147=0,0,IF(OR(L147=0,K147=0),"N.M.",IF(ABS(M147/L147)&gt;=10,"N.M.",M147/(-L147)))),IF(M147=0,0,IF(OR(L147=0,K147=0),"N.M.",IF(ABS(M147/L147)&gt;=10,"N.M.",M147/L147))))</f>
        <v>-0.9251903162058286</v>
      </c>
      <c r="O147" s="104"/>
      <c r="P147" s="15">
        <v>0</v>
      </c>
      <c r="Q147" s="15">
        <v>0</v>
      </c>
      <c r="R147" s="90">
        <f>+P147-Q147</f>
        <v>0</v>
      </c>
      <c r="S147" s="103">
        <f>IF(Q147&lt;0,IF(R147=0,0,IF(OR(Q147=0,P147=0),"N.M.",IF(ABS(R147/Q147)&gt;=10,"N.M.",R147/(-Q147)))),IF(R147=0,0,IF(OR(Q147=0,P147=0),"N.M.",IF(ABS(R147/Q147)&gt;=10,"N.M.",R147/Q147))))</f>
        <v>0</v>
      </c>
      <c r="T147" s="104"/>
      <c r="U147" s="15">
        <v>1805673.9200000002</v>
      </c>
      <c r="V147" s="15">
        <v>20094.19</v>
      </c>
      <c r="W147" s="90">
        <f>+U147-V147</f>
        <v>1785579.7300000002</v>
      </c>
      <c r="X147" s="103" t="str">
        <f>IF(V147&lt;0,IF(W147=0,0,IF(OR(V147=0,U147=0),"N.M.",IF(ABS(W147/V147)&gt;=10,"N.M.",W147/(-V147)))),IF(W147=0,0,IF(OR(V147=0,U147=0),"N.M.",IF(ABS(W147/V147)&gt;=10,"N.M.",W147/V147))))</f>
        <v>N.M.</v>
      </c>
    </row>
    <row r="148" spans="1:24" s="1" customFormat="1" ht="12.75" hidden="1" outlineLevel="1">
      <c r="A148" s="1" t="s">
        <v>343</v>
      </c>
      <c r="B148" s="9" t="s">
        <v>310</v>
      </c>
      <c r="C148" s="73" t="s">
        <v>405</v>
      </c>
      <c r="D148" s="35"/>
      <c r="E148" s="35"/>
      <c r="F148" s="128">
        <v>0</v>
      </c>
      <c r="G148" s="128">
        <v>0</v>
      </c>
      <c r="H148" s="128">
        <f>+F148-G148</f>
        <v>0</v>
      </c>
      <c r="I148" s="96">
        <f>IF(G148&lt;0,IF(H148=0,0,IF(OR(G148=0,F148=0),"N.M.",IF(ABS(H148/G148)&gt;=10,"N.M.",H148/(-G148)))),IF(H148=0,0,IF(OR(G148=0,F148=0),"N.M.",IF(ABS(H148/G148)&gt;=10,"N.M.",H148/G148))))</f>
        <v>0</v>
      </c>
      <c r="J148" s="114" t="s">
        <v>307</v>
      </c>
      <c r="K148" s="128">
        <v>1503.24</v>
      </c>
      <c r="L148" s="128">
        <v>20094.19</v>
      </c>
      <c r="M148" s="128">
        <f>+K148-L148</f>
        <v>-18590.949999999997</v>
      </c>
      <c r="N148" s="96">
        <f>IF(L148&lt;0,IF(M148=0,0,IF(OR(L148=0,K148=0),"N.M.",IF(ABS(M148/L148)&gt;=10,"N.M.",M148/(-L148)))),IF(M148=0,0,IF(OR(L148=0,K148=0),"N.M.",IF(ABS(M148/L148)&gt;=10,"N.M.",M148/L148))))</f>
        <v>-0.9251903162058286</v>
      </c>
      <c r="O148" s="114"/>
      <c r="P148" s="128">
        <v>0</v>
      </c>
      <c r="Q148" s="128">
        <v>0</v>
      </c>
      <c r="R148" s="128">
        <f>+P148-Q148</f>
        <v>0</v>
      </c>
      <c r="S148" s="96">
        <f>IF(Q148&lt;0,IF(R148=0,0,IF(OR(Q148=0,P148=0),"N.M.",IF(ABS(R148/Q148)&gt;=10,"N.M.",R148/(-Q148)))),IF(R148=0,0,IF(OR(Q148=0,P148=0),"N.M.",IF(ABS(R148/Q148)&gt;=10,"N.M.",R148/Q148))))</f>
        <v>0</v>
      </c>
      <c r="T148" s="114"/>
      <c r="U148" s="128">
        <v>1805673.9200000002</v>
      </c>
      <c r="V148" s="128">
        <v>20094.19</v>
      </c>
      <c r="W148" s="128">
        <f>+U148-V148</f>
        <v>1785579.7300000002</v>
      </c>
      <c r="X148" s="96" t="str">
        <f>IF(V148&lt;0,IF(W148=0,0,IF(OR(V148=0,U148=0),"N.M.",IF(ABS(W148/V148)&gt;=10,"N.M.",W148/(-V148)))),IF(W148=0,0,IF(OR(V148=0,U148=0),"N.M.",IF(ABS(W148/V148)&gt;=10,"N.M.",W148/V148))))</f>
        <v>N.M.</v>
      </c>
    </row>
    <row r="149" spans="1:24" s="13" customFormat="1" ht="12.75" collapsed="1">
      <c r="A149" s="13" t="s">
        <v>350</v>
      </c>
      <c r="B149" s="12"/>
      <c r="C149" s="81" t="s">
        <v>405</v>
      </c>
      <c r="D149" s="29"/>
      <c r="E149" s="29"/>
      <c r="F149" s="129">
        <v>0</v>
      </c>
      <c r="G149" s="129">
        <v>0</v>
      </c>
      <c r="H149" s="129">
        <f>+F149-G149</f>
        <v>0</v>
      </c>
      <c r="I149" s="99">
        <f>IF(G149&lt;0,IF(H149=0,0,IF(OR(G149=0,F149=0),"N.M.",IF(ABS(H149/G149)&gt;=10,"N.M.",H149/(-G149)))),IF(H149=0,0,IF(OR(G149=0,F149=0),"N.M.",IF(ABS(H149/G149)&gt;=10,"N.M.",H149/G149))))</f>
        <v>0</v>
      </c>
      <c r="J149" s="115" t="s">
        <v>307</v>
      </c>
      <c r="K149" s="129">
        <v>1503.24</v>
      </c>
      <c r="L149" s="129">
        <v>20094.19</v>
      </c>
      <c r="M149" s="129">
        <f>+K149-L149</f>
        <v>-18590.949999999997</v>
      </c>
      <c r="N149" s="99">
        <f>IF(L149&lt;0,IF(M149=0,0,IF(OR(L149=0,K149=0),"N.M.",IF(ABS(M149/L149)&gt;=10,"N.M.",M149/(-L149)))),IF(M149=0,0,IF(OR(L149=0,K149=0),"N.M.",IF(ABS(M149/L149)&gt;=10,"N.M.",M149/L149))))</f>
        <v>-0.9251903162058286</v>
      </c>
      <c r="O149" s="115"/>
      <c r="P149" s="129">
        <v>0</v>
      </c>
      <c r="Q149" s="129">
        <v>0</v>
      </c>
      <c r="R149" s="129">
        <f>+P149-Q149</f>
        <v>0</v>
      </c>
      <c r="S149" s="99">
        <f>IF(Q149&lt;0,IF(R149=0,0,IF(OR(Q149=0,P149=0),"N.M.",IF(ABS(R149/Q149)&gt;=10,"N.M.",R149/(-Q149)))),IF(R149=0,0,IF(OR(Q149=0,P149=0),"N.M.",IF(ABS(R149/Q149)&gt;=10,"N.M.",R149/Q149))))</f>
        <v>0</v>
      </c>
      <c r="T149" s="115"/>
      <c r="U149" s="129">
        <v>1805673.9200000002</v>
      </c>
      <c r="V149" s="129">
        <v>20094.19</v>
      </c>
      <c r="W149" s="129">
        <f>+U149-V149</f>
        <v>1785579.7300000002</v>
      </c>
      <c r="X149" s="99" t="str">
        <f>IF(V149&lt;0,IF(W149=0,0,IF(OR(V149=0,U149=0),"N.M.",IF(ABS(W149/V149)&gt;=10,"N.M.",W149/(-V149)))),IF(W149=0,0,IF(OR(V149=0,U149=0),"N.M.",IF(ABS(W149/V149)&gt;=10,"N.M.",W149/V149))))</f>
        <v>N.M.</v>
      </c>
    </row>
    <row r="150" spans="1:24" s="13" customFormat="1" ht="12.75">
      <c r="A150" s="13" t="s">
        <v>233</v>
      </c>
      <c r="B150" s="11"/>
      <c r="C150" s="60" t="s">
        <v>345</v>
      </c>
      <c r="D150" s="29"/>
      <c r="E150" s="29"/>
      <c r="F150" s="29">
        <v>73282850.87599999</v>
      </c>
      <c r="G150" s="29">
        <v>76667313.719</v>
      </c>
      <c r="H150" s="29">
        <f>+F150-G150</f>
        <v>-3384462.8430000097</v>
      </c>
      <c r="I150" s="98">
        <f>IF(G150&lt;0,IF(H150=0,0,IF(OR(G150=0,F150=0),"N.M.",IF(ABS(H150/G150)&gt;=10,"N.M.",H150/(-G150)))),IF(H150=0,0,IF(OR(G150=0,F150=0),"N.M.",IF(ABS(H150/G150)&gt;=10,"N.M.",H150/G150))))</f>
        <v>-0.04414479494357527</v>
      </c>
      <c r="J150" s="115" t="s">
        <v>307</v>
      </c>
      <c r="K150" s="29">
        <v>449515104.032</v>
      </c>
      <c r="L150" s="29">
        <v>401661648.965</v>
      </c>
      <c r="M150" s="29">
        <f>+K150-L150</f>
        <v>47853455.06700003</v>
      </c>
      <c r="N150" s="98">
        <f>IF(L150&lt;0,IF(M150=0,0,IF(OR(L150=0,K150=0),"N.M.",IF(ABS(M150/L150)&gt;=10,"N.M.",M150/(-L150)))),IF(M150=0,0,IF(OR(L150=0,K150=0),"N.M.",IF(ABS(M150/L150)&gt;=10,"N.M.",M150/L150))))</f>
        <v>0.11913872083707422</v>
      </c>
      <c r="O150" s="115"/>
      <c r="P150" s="29">
        <v>198102933.008</v>
      </c>
      <c r="Q150" s="29">
        <v>178734352.62399998</v>
      </c>
      <c r="R150" s="29">
        <f>+P150-Q150</f>
        <v>19368580.384000003</v>
      </c>
      <c r="S150" s="98">
        <f>IF(Q150&lt;0,IF(R150=0,0,IF(OR(Q150=0,P150=0),"N.M.",IF(ABS(R150/Q150)&gt;=10,"N.M.",R150/(-Q150)))),IF(R150=0,0,IF(OR(Q150=0,P150=0),"N.M.",IF(ABS(R150/Q150)&gt;=10,"N.M.",R150/Q150))))</f>
        <v>0.10836518050195595</v>
      </c>
      <c r="T150" s="115"/>
      <c r="U150" s="29">
        <v>758889847.6569998</v>
      </c>
      <c r="V150" s="29">
        <v>654975660.5750002</v>
      </c>
      <c r="W150" s="29">
        <f>+U150-V150</f>
        <v>103914187.08199966</v>
      </c>
      <c r="X150" s="98">
        <f>IF(V150&lt;0,IF(W150=0,0,IF(OR(V150=0,U150=0),"N.M.",IF(ABS(W150/V150)&gt;=10,"N.M.",W150/(-V150)))),IF(W150=0,0,IF(OR(V150=0,U150=0),"N.M.",IF(ABS(W150/V150)&gt;=10,"N.M.",W150/V150))))</f>
        <v>0.15865350933922318</v>
      </c>
    </row>
    <row r="151" spans="1:24" s="13" customFormat="1" ht="12.75">
      <c r="A151" s="1"/>
      <c r="B151" s="11"/>
      <c r="C151" s="60"/>
      <c r="D151" s="29"/>
      <c r="E151" s="29"/>
      <c r="F151" s="29"/>
      <c r="G151" s="29"/>
      <c r="H151" s="35"/>
      <c r="I151" s="95"/>
      <c r="J151" s="115"/>
      <c r="K151" s="29"/>
      <c r="L151" s="29"/>
      <c r="M151" s="35"/>
      <c r="N151" s="95"/>
      <c r="O151" s="115"/>
      <c r="P151" s="29"/>
      <c r="Q151" s="29"/>
      <c r="R151" s="35"/>
      <c r="S151" s="95"/>
      <c r="T151" s="115"/>
      <c r="U151" s="29"/>
      <c r="V151" s="29"/>
      <c r="W151" s="35"/>
      <c r="X151" s="95"/>
    </row>
    <row r="152" spans="2:24" s="30" customFormat="1" ht="4.5" customHeight="1" hidden="1" outlineLevel="1">
      <c r="B152" s="31"/>
      <c r="C152" s="58"/>
      <c r="D152" s="33"/>
      <c r="E152" s="33"/>
      <c r="F152" s="36"/>
      <c r="G152" s="36"/>
      <c r="H152" s="36"/>
      <c r="I152" s="100"/>
      <c r="J152" s="116"/>
      <c r="K152" s="36"/>
      <c r="L152" s="36"/>
      <c r="M152" s="36"/>
      <c r="N152" s="100"/>
      <c r="O152" s="116"/>
      <c r="P152" s="36"/>
      <c r="Q152" s="36"/>
      <c r="R152" s="36"/>
      <c r="S152" s="100"/>
      <c r="T152" s="116"/>
      <c r="U152" s="36"/>
      <c r="V152" s="36"/>
      <c r="W152" s="36"/>
      <c r="X152" s="100"/>
    </row>
    <row r="153" spans="1:24" s="14" customFormat="1" ht="12.75" hidden="1" outlineLevel="2">
      <c r="A153" s="14" t="s">
        <v>757</v>
      </c>
      <c r="B153" s="14" t="s">
        <v>758</v>
      </c>
      <c r="C153" s="54" t="s">
        <v>277</v>
      </c>
      <c r="D153" s="15"/>
      <c r="E153" s="15"/>
      <c r="F153" s="15">
        <v>10630.49</v>
      </c>
      <c r="G153" s="15">
        <v>38082.61</v>
      </c>
      <c r="H153" s="90">
        <f aca="true" t="shared" si="64" ref="H153:H158">+F153-G153</f>
        <v>-27452.120000000003</v>
      </c>
      <c r="I153" s="103">
        <f aca="true" t="shared" si="65" ref="I153:I158">IF(G153&lt;0,IF(H153=0,0,IF(OR(G153=0,F153=0),"N.M.",IF(ABS(H153/G153)&gt;=10,"N.M.",H153/(-G153)))),IF(H153=0,0,IF(OR(G153=0,F153=0),"N.M.",IF(ABS(H153/G153)&gt;=10,"N.M.",H153/G153))))</f>
        <v>-0.7208571051196334</v>
      </c>
      <c r="J153" s="104"/>
      <c r="K153" s="15">
        <v>319000.08</v>
      </c>
      <c r="L153" s="15">
        <v>308082.51</v>
      </c>
      <c r="M153" s="90">
        <f aca="true" t="shared" si="66" ref="M153:M158">+K153-L153</f>
        <v>10917.570000000007</v>
      </c>
      <c r="N153" s="103">
        <f aca="true" t="shared" si="67" ref="N153:N158">IF(L153&lt;0,IF(M153=0,0,IF(OR(L153=0,K153=0),"N.M.",IF(ABS(M153/L153)&gt;=10,"N.M.",M153/(-L153)))),IF(M153=0,0,IF(OR(L153=0,K153=0),"N.M.",IF(ABS(M153/L153)&gt;=10,"N.M.",M153/L153))))</f>
        <v>0.035437162596474586</v>
      </c>
      <c r="O153" s="104"/>
      <c r="P153" s="15">
        <v>130990.83</v>
      </c>
      <c r="Q153" s="15">
        <v>169273.37</v>
      </c>
      <c r="R153" s="90">
        <f aca="true" t="shared" si="68" ref="R153:R158">+P153-Q153</f>
        <v>-38282.53999999999</v>
      </c>
      <c r="S153" s="103">
        <f aca="true" t="shared" si="69" ref="S153:S158">IF(Q153&lt;0,IF(R153=0,0,IF(OR(Q153=0,P153=0),"N.M.",IF(ABS(R153/Q153)&gt;=10,"N.M.",R153/(-Q153)))),IF(R153=0,0,IF(OR(Q153=0,P153=0),"N.M.",IF(ABS(R153/Q153)&gt;=10,"N.M.",R153/Q153))))</f>
        <v>-0.2261580779067611</v>
      </c>
      <c r="T153" s="104"/>
      <c r="U153" s="15">
        <v>613257.081</v>
      </c>
      <c r="V153" s="15">
        <v>559627.1</v>
      </c>
      <c r="W153" s="90">
        <f aca="true" t="shared" si="70" ref="W153:W158">+U153-V153</f>
        <v>53629.98100000003</v>
      </c>
      <c r="X153" s="103">
        <f aca="true" t="shared" si="71" ref="X153:X158">IF(V153&lt;0,IF(W153=0,0,IF(OR(V153=0,U153=0),"N.M.",IF(ABS(W153/V153)&gt;=10,"N.M.",W153/(-V153)))),IF(W153=0,0,IF(OR(V153=0,U153=0),"N.M.",IF(ABS(W153/V153)&gt;=10,"N.M.",W153/V153))))</f>
        <v>0.09583163681673033</v>
      </c>
    </row>
    <row r="154" spans="1:24" s="14" customFormat="1" ht="12.75" hidden="1" outlineLevel="2">
      <c r="A154" s="14" t="s">
        <v>759</v>
      </c>
      <c r="B154" s="14" t="s">
        <v>760</v>
      </c>
      <c r="C154" s="54" t="s">
        <v>1439</v>
      </c>
      <c r="D154" s="15"/>
      <c r="E154" s="15"/>
      <c r="F154" s="15">
        <v>20863369.26</v>
      </c>
      <c r="G154" s="15">
        <v>15987868.67</v>
      </c>
      <c r="H154" s="90">
        <f t="shared" si="64"/>
        <v>4875500.590000002</v>
      </c>
      <c r="I154" s="103">
        <f t="shared" si="65"/>
        <v>0.3049500024445724</v>
      </c>
      <c r="J154" s="104"/>
      <c r="K154" s="15">
        <v>121047161.89</v>
      </c>
      <c r="L154" s="15">
        <v>97314062.77</v>
      </c>
      <c r="M154" s="90">
        <f t="shared" si="66"/>
        <v>23733099.120000005</v>
      </c>
      <c r="N154" s="103">
        <f t="shared" si="67"/>
        <v>0.24388149507325318</v>
      </c>
      <c r="O154" s="104"/>
      <c r="P154" s="15">
        <v>53642325.88</v>
      </c>
      <c r="Q154" s="15">
        <v>37685928.25</v>
      </c>
      <c r="R154" s="90">
        <f t="shared" si="68"/>
        <v>15956397.630000003</v>
      </c>
      <c r="S154" s="103">
        <f t="shared" si="69"/>
        <v>0.42340465980163305</v>
      </c>
      <c r="T154" s="104"/>
      <c r="U154" s="15">
        <v>193043743.66</v>
      </c>
      <c r="V154" s="15">
        <v>164422532.62</v>
      </c>
      <c r="W154" s="90">
        <f t="shared" si="70"/>
        <v>28621211.03999999</v>
      </c>
      <c r="X154" s="103">
        <f t="shared" si="71"/>
        <v>0.17407109952592087</v>
      </c>
    </row>
    <row r="155" spans="1:24" s="14" customFormat="1" ht="12.75" hidden="1" outlineLevel="2">
      <c r="A155" s="14" t="s">
        <v>761</v>
      </c>
      <c r="B155" s="14" t="s">
        <v>762</v>
      </c>
      <c r="C155" s="54" t="s">
        <v>1440</v>
      </c>
      <c r="D155" s="15"/>
      <c r="E155" s="15"/>
      <c r="F155" s="15">
        <v>440543.32</v>
      </c>
      <c r="G155" s="15">
        <v>433108.58</v>
      </c>
      <c r="H155" s="90">
        <f t="shared" si="64"/>
        <v>7434.739999999991</v>
      </c>
      <c r="I155" s="103">
        <f t="shared" si="65"/>
        <v>0.01716599564940503</v>
      </c>
      <c r="J155" s="104"/>
      <c r="K155" s="15">
        <v>1951289.05</v>
      </c>
      <c r="L155" s="15">
        <v>1947912.42</v>
      </c>
      <c r="M155" s="90">
        <f t="shared" si="66"/>
        <v>3376.630000000121</v>
      </c>
      <c r="N155" s="103">
        <f t="shared" si="67"/>
        <v>0.0017334608914296677</v>
      </c>
      <c r="O155" s="104"/>
      <c r="P155" s="15">
        <v>976575.5</v>
      </c>
      <c r="Q155" s="15">
        <v>795546.97</v>
      </c>
      <c r="R155" s="90">
        <f t="shared" si="68"/>
        <v>181028.53000000003</v>
      </c>
      <c r="S155" s="103">
        <f t="shared" si="69"/>
        <v>0.2275522839336564</v>
      </c>
      <c r="T155" s="104"/>
      <c r="U155" s="15">
        <v>3392535.16</v>
      </c>
      <c r="V155" s="15">
        <v>3045156.92</v>
      </c>
      <c r="W155" s="90">
        <f t="shared" si="70"/>
        <v>347378.2400000002</v>
      </c>
      <c r="X155" s="103">
        <f t="shared" si="71"/>
        <v>0.11407564507381782</v>
      </c>
    </row>
    <row r="156" spans="1:24" s="14" customFormat="1" ht="12.75" hidden="1" outlineLevel="2">
      <c r="A156" s="14" t="s">
        <v>763</v>
      </c>
      <c r="B156" s="14" t="s">
        <v>764</v>
      </c>
      <c r="C156" s="54" t="s">
        <v>1441</v>
      </c>
      <c r="D156" s="15"/>
      <c r="E156" s="15"/>
      <c r="F156" s="15">
        <v>-538073</v>
      </c>
      <c r="G156" s="15">
        <v>4750448</v>
      </c>
      <c r="H156" s="90">
        <f t="shared" si="64"/>
        <v>-5288521</v>
      </c>
      <c r="I156" s="103">
        <f t="shared" si="65"/>
        <v>-1.11326784336972</v>
      </c>
      <c r="J156" s="104"/>
      <c r="K156" s="15">
        <v>-471417</v>
      </c>
      <c r="L156" s="15">
        <v>4370742</v>
      </c>
      <c r="M156" s="90">
        <f t="shared" si="66"/>
        <v>-4842159</v>
      </c>
      <c r="N156" s="103">
        <f t="shared" si="67"/>
        <v>-1.1078574301571678</v>
      </c>
      <c r="O156" s="104"/>
      <c r="P156" s="15">
        <v>-3086</v>
      </c>
      <c r="Q156" s="15">
        <v>3804398</v>
      </c>
      <c r="R156" s="90">
        <f t="shared" si="68"/>
        <v>-3807484</v>
      </c>
      <c r="S156" s="103">
        <f t="shared" si="69"/>
        <v>-1.0008111664447306</v>
      </c>
      <c r="T156" s="104"/>
      <c r="U156" s="15">
        <v>-5764940</v>
      </c>
      <c r="V156" s="15">
        <v>6244417</v>
      </c>
      <c r="W156" s="90">
        <f t="shared" si="70"/>
        <v>-12009357</v>
      </c>
      <c r="X156" s="103">
        <f t="shared" si="71"/>
        <v>-1.9232150895752158</v>
      </c>
    </row>
    <row r="157" spans="1:24" s="14" customFormat="1" ht="12.75" hidden="1" outlineLevel="2">
      <c r="A157" s="14" t="s">
        <v>765</v>
      </c>
      <c r="B157" s="14" t="s">
        <v>766</v>
      </c>
      <c r="C157" s="54" t="s">
        <v>1442</v>
      </c>
      <c r="D157" s="15"/>
      <c r="E157" s="15"/>
      <c r="F157" s="15">
        <v>0</v>
      </c>
      <c r="G157" s="15">
        <v>0</v>
      </c>
      <c r="H157" s="90">
        <f t="shared" si="64"/>
        <v>0</v>
      </c>
      <c r="I157" s="103">
        <f t="shared" si="65"/>
        <v>0</v>
      </c>
      <c r="J157" s="104"/>
      <c r="K157" s="15">
        <v>0</v>
      </c>
      <c r="L157" s="15">
        <v>-1</v>
      </c>
      <c r="M157" s="90">
        <f t="shared" si="66"/>
        <v>1</v>
      </c>
      <c r="N157" s="103" t="str">
        <f t="shared" si="67"/>
        <v>N.M.</v>
      </c>
      <c r="O157" s="104"/>
      <c r="P157" s="15">
        <v>0</v>
      </c>
      <c r="Q157" s="15">
        <v>-1</v>
      </c>
      <c r="R157" s="90">
        <f t="shared" si="68"/>
        <v>1</v>
      </c>
      <c r="S157" s="103" t="str">
        <f t="shared" si="69"/>
        <v>N.M.</v>
      </c>
      <c r="T157" s="104"/>
      <c r="U157" s="15">
        <v>1</v>
      </c>
      <c r="V157" s="15">
        <v>-1</v>
      </c>
      <c r="W157" s="90">
        <f t="shared" si="70"/>
        <v>2</v>
      </c>
      <c r="X157" s="103">
        <f t="shared" si="71"/>
        <v>2</v>
      </c>
    </row>
    <row r="158" spans="1:24" s="14" customFormat="1" ht="12.75" hidden="1" outlineLevel="2">
      <c r="A158" s="14" t="s">
        <v>767</v>
      </c>
      <c r="B158" s="14" t="s">
        <v>768</v>
      </c>
      <c r="C158" s="54" t="s">
        <v>1443</v>
      </c>
      <c r="D158" s="15"/>
      <c r="E158" s="15"/>
      <c r="F158" s="15">
        <v>40002.15</v>
      </c>
      <c r="G158" s="15">
        <v>63925.58</v>
      </c>
      <c r="H158" s="90">
        <f t="shared" si="64"/>
        <v>-23923.43</v>
      </c>
      <c r="I158" s="103">
        <f t="shared" si="65"/>
        <v>-0.37423876326190547</v>
      </c>
      <c r="J158" s="104"/>
      <c r="K158" s="15">
        <v>1393353.7</v>
      </c>
      <c r="L158" s="15">
        <v>725172.79</v>
      </c>
      <c r="M158" s="90">
        <f t="shared" si="66"/>
        <v>668180.9099999999</v>
      </c>
      <c r="N158" s="103">
        <f t="shared" si="67"/>
        <v>0.9214092409617298</v>
      </c>
      <c r="O158" s="104"/>
      <c r="P158" s="15">
        <v>541473.2</v>
      </c>
      <c r="Q158" s="15">
        <v>609733.6</v>
      </c>
      <c r="R158" s="90">
        <f t="shared" si="68"/>
        <v>-68260.40000000002</v>
      </c>
      <c r="S158" s="103">
        <f t="shared" si="69"/>
        <v>-0.11195118655097902</v>
      </c>
      <c r="T158" s="104"/>
      <c r="U158" s="15">
        <v>2292510.34</v>
      </c>
      <c r="V158" s="15">
        <v>1499693.9500000002</v>
      </c>
      <c r="W158" s="90">
        <f t="shared" si="70"/>
        <v>792816.3899999997</v>
      </c>
      <c r="X158" s="103">
        <f t="shared" si="71"/>
        <v>0.5286521226547587</v>
      </c>
    </row>
    <row r="159" spans="1:24" ht="12.75" hidden="1" outlineLevel="1">
      <c r="A159" s="9" t="s">
        <v>413</v>
      </c>
      <c r="C159" s="66" t="s">
        <v>351</v>
      </c>
      <c r="D159" s="28"/>
      <c r="E159" s="28"/>
      <c r="F159" s="17">
        <v>20816472.22</v>
      </c>
      <c r="G159" s="17">
        <v>21273433.439999998</v>
      </c>
      <c r="H159" s="35">
        <f>+F159-G159</f>
        <v>-456961.2199999988</v>
      </c>
      <c r="I159" s="95">
        <f>IF(G159&lt;0,IF(H159=0,0,IF(OR(G159=0,F159=0),"N.M.",IF(ABS(H159/G159)&gt;=10,"N.M.",H159/(-G159)))),IF(H159=0,0,IF(OR(G159=0,F159=0),"N.M.",IF(ABS(H159/G159)&gt;=10,"N.M.",H159/G159))))</f>
        <v>-0.021480369931295814</v>
      </c>
      <c r="K159" s="17">
        <v>124239387.72</v>
      </c>
      <c r="L159" s="17">
        <v>104665971.49000001</v>
      </c>
      <c r="M159" s="35">
        <f>+K159-L159</f>
        <v>19573416.22999999</v>
      </c>
      <c r="N159" s="95">
        <f>IF(L159&lt;0,IF(M159=0,0,IF(OR(L159=0,K159=0),"N.M.",IF(ABS(M159/L159)&gt;=10,"N.M.",M159/(-L159)))),IF(M159=0,0,IF(OR(L159=0,K159=0),"N.M.",IF(ABS(M159/L159)&gt;=10,"N.M.",M159/L159))))</f>
        <v>0.18700840350839404</v>
      </c>
      <c r="P159" s="17">
        <v>55288279.410000004</v>
      </c>
      <c r="Q159" s="17">
        <v>43064879.19</v>
      </c>
      <c r="R159" s="35">
        <f>+P159-Q159</f>
        <v>12223400.220000006</v>
      </c>
      <c r="S159" s="95">
        <f>IF(Q159&lt;0,IF(R159=0,0,IF(OR(Q159=0,P159=0),"N.M.",IF(ABS(R159/Q159)&gt;=10,"N.M.",R159/(-Q159)))),IF(R159=0,0,IF(OR(Q159=0,P159=0),"N.M.",IF(ABS(R159/Q159)&gt;=10,"N.M.",R159/Q159))))</f>
        <v>0.2838368631215939</v>
      </c>
      <c r="U159" s="17">
        <v>193577107.241</v>
      </c>
      <c r="V159" s="17">
        <v>175771426.58999997</v>
      </c>
      <c r="W159" s="35">
        <f>+U159-V159</f>
        <v>17805680.651000023</v>
      </c>
      <c r="X159" s="95">
        <f>IF(V159&lt;0,IF(W159=0,0,IF(OR(V159=0,U159=0),"N.M.",IF(ABS(W159/V159)&gt;=10,"N.M.",W159/(-V159)))),IF(W159=0,0,IF(OR(V159=0,U159=0),"N.M.",IF(ABS(W159/V159)&gt;=10,"N.M.",W159/V159))))</f>
        <v>0.10130019990412382</v>
      </c>
    </row>
    <row r="160" spans="1:24" ht="12.75" hidden="1" outlineLevel="1">
      <c r="A160" s="9" t="s">
        <v>414</v>
      </c>
      <c r="C160" s="66" t="s">
        <v>352</v>
      </c>
      <c r="D160" s="28"/>
      <c r="E160" s="28"/>
      <c r="F160" s="17">
        <v>0</v>
      </c>
      <c r="G160" s="17">
        <v>0</v>
      </c>
      <c r="H160" s="35">
        <f>+F160-G160</f>
        <v>0</v>
      </c>
      <c r="I160" s="95">
        <f>IF(G160&lt;0,IF(H160=0,0,IF(OR(G160=0,F160=0),"N.M.",IF(ABS(H160/G160)&gt;=10,"N.M.",H160/(-G160)))),IF(H160=0,0,IF(OR(G160=0,F160=0),"N.M.",IF(ABS(H160/G160)&gt;=10,"N.M.",H160/G160))))</f>
        <v>0</v>
      </c>
      <c r="K160" s="17">
        <v>0</v>
      </c>
      <c r="L160" s="17">
        <v>0</v>
      </c>
      <c r="M160" s="35">
        <f>+K160-L160</f>
        <v>0</v>
      </c>
      <c r="N160" s="95">
        <f>IF(L160&lt;0,IF(M160=0,0,IF(OR(L160=0,K160=0),"N.M.",IF(ABS(M160/L160)&gt;=10,"N.M.",M160/(-L160)))),IF(M160=0,0,IF(OR(L160=0,K160=0),"N.M.",IF(ABS(M160/L160)&gt;=10,"N.M.",M160/L160))))</f>
        <v>0</v>
      </c>
      <c r="P160" s="17">
        <v>0</v>
      </c>
      <c r="Q160" s="17">
        <v>0</v>
      </c>
      <c r="R160" s="35">
        <f>+P160-Q160</f>
        <v>0</v>
      </c>
      <c r="S160" s="95">
        <f>IF(Q160&lt;0,IF(R160=0,0,IF(OR(Q160=0,P160=0),"N.M.",IF(ABS(R160/Q160)&gt;=10,"N.M.",R160/(-Q160)))),IF(R160=0,0,IF(OR(Q160=0,P160=0),"N.M.",IF(ABS(R160/Q160)&gt;=10,"N.M.",R160/Q160))))</f>
        <v>0</v>
      </c>
      <c r="U160" s="17">
        <v>0</v>
      </c>
      <c r="V160" s="17">
        <v>0</v>
      </c>
      <c r="W160" s="35">
        <f>+U160-V160</f>
        <v>0</v>
      </c>
      <c r="X160" s="95">
        <f>IF(V160&lt;0,IF(W160=0,0,IF(OR(V160=0,U160=0),"N.M.",IF(ABS(W160/V160)&gt;=10,"N.M.",W160/(-V160)))),IF(W160=0,0,IF(OR(V160=0,U160=0),"N.M.",IF(ABS(W160/V160)&gt;=10,"N.M.",W160/V160))))</f>
        <v>0</v>
      </c>
    </row>
    <row r="161" spans="1:24" ht="12.75" hidden="1" outlineLevel="1">
      <c r="A161" s="9" t="s">
        <v>415</v>
      </c>
      <c r="C161" s="66" t="s">
        <v>353</v>
      </c>
      <c r="D161" s="28"/>
      <c r="E161" s="28"/>
      <c r="F161" s="17">
        <v>0</v>
      </c>
      <c r="G161" s="17">
        <v>0</v>
      </c>
      <c r="H161" s="35">
        <f>+F161-G161</f>
        <v>0</v>
      </c>
      <c r="I161" s="95">
        <f>IF(G161&lt;0,IF(H161=0,0,IF(OR(G161=0,F161=0),"N.M.",IF(ABS(H161/G161)&gt;=10,"N.M.",H161/(-G161)))),IF(H161=0,0,IF(OR(G161=0,F161=0),"N.M.",IF(ABS(H161/G161)&gt;=10,"N.M.",H161/G161))))</f>
        <v>0</v>
      </c>
      <c r="K161" s="17">
        <v>0</v>
      </c>
      <c r="L161" s="17">
        <v>0</v>
      </c>
      <c r="M161" s="35">
        <f>+K161-L161</f>
        <v>0</v>
      </c>
      <c r="N161" s="95">
        <f>IF(L161&lt;0,IF(M161=0,0,IF(OR(L161=0,K161=0),"N.M.",IF(ABS(M161/L161)&gt;=10,"N.M.",M161/(-L161)))),IF(M161=0,0,IF(OR(L161=0,K161=0),"N.M.",IF(ABS(M161/L161)&gt;=10,"N.M.",M161/L161))))</f>
        <v>0</v>
      </c>
      <c r="P161" s="17">
        <v>0</v>
      </c>
      <c r="Q161" s="17">
        <v>0</v>
      </c>
      <c r="R161" s="35">
        <f>+P161-Q161</f>
        <v>0</v>
      </c>
      <c r="S161" s="95">
        <f>IF(Q161&lt;0,IF(R161=0,0,IF(OR(Q161=0,P161=0),"N.M.",IF(ABS(R161/Q161)&gt;=10,"N.M.",R161/(-Q161)))),IF(R161=0,0,IF(OR(Q161=0,P161=0),"N.M.",IF(ABS(R161/Q161)&gt;=10,"N.M.",R161/Q161))))</f>
        <v>0</v>
      </c>
      <c r="U161" s="17">
        <v>0</v>
      </c>
      <c r="V161" s="17">
        <v>0</v>
      </c>
      <c r="W161" s="35">
        <f>+U161-V161</f>
        <v>0</v>
      </c>
      <c r="X161" s="95">
        <f>IF(V161&lt;0,IF(W161=0,0,IF(OR(V161=0,U161=0),"N.M.",IF(ABS(W161/V161)&gt;=10,"N.M.",W161/(-V161)))),IF(W161=0,0,IF(OR(V161=0,U161=0),"N.M.",IF(ABS(W161/V161)&gt;=10,"N.M.",W161/V161))))</f>
        <v>0</v>
      </c>
    </row>
    <row r="162" spans="1:24" s="13" customFormat="1" ht="12.75" collapsed="1">
      <c r="A162" s="13" t="s">
        <v>416</v>
      </c>
      <c r="B162" s="11"/>
      <c r="C162" s="56" t="s">
        <v>277</v>
      </c>
      <c r="D162" s="29"/>
      <c r="E162" s="29"/>
      <c r="F162" s="29">
        <v>20816472.22</v>
      </c>
      <c r="G162" s="29">
        <v>21273433.44</v>
      </c>
      <c r="H162" s="29">
        <f>+F162-G162</f>
        <v>-456961.22000000253</v>
      </c>
      <c r="I162" s="98">
        <f>IF(G162&lt;0,IF(H162=0,0,IF(OR(G162=0,F162=0),"N.M.",IF(ABS(H162/G162)&gt;=10,"N.M.",H162/(-G162)))),IF(H162=0,0,IF(OR(G162=0,F162=0),"N.M.",IF(ABS(H162/G162)&gt;=10,"N.M.",H162/G162))))</f>
        <v>-0.021480369931295984</v>
      </c>
      <c r="J162" s="115"/>
      <c r="K162" s="29">
        <v>124239387.72</v>
      </c>
      <c r="L162" s="29">
        <v>104665971.49</v>
      </c>
      <c r="M162" s="29">
        <f>+K162-L162</f>
        <v>19573416.230000004</v>
      </c>
      <c r="N162" s="98">
        <f>IF(L162&lt;0,IF(M162=0,0,IF(OR(L162=0,K162=0),"N.M.",IF(ABS(M162/L162)&gt;=10,"N.M.",M162/(-L162)))),IF(M162=0,0,IF(OR(L162=0,K162=0),"N.M.",IF(ABS(M162/L162)&gt;=10,"N.M.",M162/L162))))</f>
        <v>0.1870084035083942</v>
      </c>
      <c r="O162" s="115"/>
      <c r="P162" s="29">
        <v>55288279.41</v>
      </c>
      <c r="Q162" s="29">
        <v>43064879.19</v>
      </c>
      <c r="R162" s="29">
        <f>+P162-Q162</f>
        <v>12223400.219999999</v>
      </c>
      <c r="S162" s="98">
        <f>IF(Q162&lt;0,IF(R162=0,0,IF(OR(Q162=0,P162=0),"N.M.",IF(ABS(R162/Q162)&gt;=10,"N.M.",R162/(-Q162)))),IF(R162=0,0,IF(OR(Q162=0,P162=0),"N.M.",IF(ABS(R162/Q162)&gt;=10,"N.M.",R162/Q162))))</f>
        <v>0.28383686312159373</v>
      </c>
      <c r="T162" s="115"/>
      <c r="U162" s="29">
        <v>193577107.241</v>
      </c>
      <c r="V162" s="29">
        <v>175771426.58999997</v>
      </c>
      <c r="W162" s="29">
        <f>+U162-V162</f>
        <v>17805680.651000023</v>
      </c>
      <c r="X162" s="98">
        <f>IF(V162&lt;0,IF(W162=0,0,IF(OR(V162=0,U162=0),"N.M.",IF(ABS(W162/V162)&gt;=10,"N.M.",W162/(-V162)))),IF(W162=0,0,IF(OR(V162=0,U162=0),"N.M.",IF(ABS(W162/V162)&gt;=10,"N.M.",W162/V162))))</f>
        <v>0.10130019990412382</v>
      </c>
    </row>
    <row r="163" spans="2:24" s="13" customFormat="1" ht="0.75" customHeight="1" hidden="1" outlineLevel="1">
      <c r="B163" s="11"/>
      <c r="C163" s="56"/>
      <c r="D163" s="29"/>
      <c r="E163" s="29"/>
      <c r="F163" s="29"/>
      <c r="G163" s="29"/>
      <c r="H163" s="29"/>
      <c r="I163" s="98"/>
      <c r="J163" s="115"/>
      <c r="K163" s="29"/>
      <c r="L163" s="29"/>
      <c r="M163" s="29"/>
      <c r="N163" s="98"/>
      <c r="O163" s="115"/>
      <c r="P163" s="29"/>
      <c r="Q163" s="29"/>
      <c r="R163" s="29"/>
      <c r="S163" s="98"/>
      <c r="T163" s="115"/>
      <c r="U163" s="29"/>
      <c r="V163" s="29"/>
      <c r="W163" s="29"/>
      <c r="X163" s="98"/>
    </row>
    <row r="164" spans="1:24" s="14" customFormat="1" ht="12.75" hidden="1" outlineLevel="2">
      <c r="A164" s="14" t="s">
        <v>769</v>
      </c>
      <c r="B164" s="14" t="s">
        <v>770</v>
      </c>
      <c r="C164" s="54" t="s">
        <v>1444</v>
      </c>
      <c r="D164" s="15"/>
      <c r="E164" s="15"/>
      <c r="F164" s="15">
        <v>24123.58</v>
      </c>
      <c r="G164" s="15">
        <v>9537</v>
      </c>
      <c r="H164" s="90">
        <f aca="true" t="shared" si="72" ref="H164:H190">+F164-G164</f>
        <v>14586.580000000002</v>
      </c>
      <c r="I164" s="103">
        <f aca="true" t="shared" si="73" ref="I164:I190">IF(G164&lt;0,IF(H164=0,0,IF(OR(G164=0,F164=0),"N.M.",IF(ABS(H164/G164)&gt;=10,"N.M.",H164/(-G164)))),IF(H164=0,0,IF(OR(G164=0,F164=0),"N.M.",IF(ABS(H164/G164)&gt;=10,"N.M.",H164/G164))))</f>
        <v>1.529472580476041</v>
      </c>
      <c r="J164" s="104"/>
      <c r="K164" s="15">
        <v>3386508.803</v>
      </c>
      <c r="L164" s="15">
        <v>1916550.49</v>
      </c>
      <c r="M164" s="90">
        <f aca="true" t="shared" si="74" ref="M164:M190">+K164-L164</f>
        <v>1469958.3129999998</v>
      </c>
      <c r="N164" s="103">
        <f aca="true" t="shared" si="75" ref="N164:N190">IF(L164&lt;0,IF(M164=0,0,IF(OR(L164=0,K164=0),"N.M.",IF(ABS(M164/L164)&gt;=10,"N.M.",M164/(-L164)))),IF(M164=0,0,IF(OR(L164=0,K164=0),"N.M.",IF(ABS(M164/L164)&gt;=10,"N.M.",M164/L164))))</f>
        <v>0.7669812617355047</v>
      </c>
      <c r="O164" s="104"/>
      <c r="P164" s="15">
        <v>1929668.8</v>
      </c>
      <c r="Q164" s="15">
        <v>776261.47</v>
      </c>
      <c r="R164" s="90">
        <f aca="true" t="shared" si="76" ref="R164:R190">+P164-Q164</f>
        <v>1153407.33</v>
      </c>
      <c r="S164" s="103">
        <f aca="true" t="shared" si="77" ref="S164:S190">IF(Q164&lt;0,IF(R164=0,0,IF(OR(Q164=0,P164=0),"N.M.",IF(ABS(R164/Q164)&gt;=10,"N.M.",R164/(-Q164)))),IF(R164=0,0,IF(OR(Q164=0,P164=0),"N.M.",IF(ABS(R164/Q164)&gt;=10,"N.M.",R164/Q164))))</f>
        <v>1.4858490013680572</v>
      </c>
      <c r="T164" s="104"/>
      <c r="U164" s="15">
        <v>7294927.387</v>
      </c>
      <c r="V164" s="15">
        <v>5101788</v>
      </c>
      <c r="W164" s="90">
        <f aca="true" t="shared" si="78" ref="W164:W190">+U164-V164</f>
        <v>2193139.387</v>
      </c>
      <c r="X164" s="103">
        <f aca="true" t="shared" si="79" ref="X164:X190">IF(V164&lt;0,IF(W164=0,0,IF(OR(V164=0,U164=0),"N.M.",IF(ABS(W164/V164)&gt;=10,"N.M.",W164/(-V164)))),IF(W164=0,0,IF(OR(V164=0,U164=0),"N.M.",IF(ABS(W164/V164)&gt;=10,"N.M.",W164/V164))))</f>
        <v>0.4298766210983287</v>
      </c>
    </row>
    <row r="165" spans="1:24" s="14" customFormat="1" ht="12.75" hidden="1" outlineLevel="2">
      <c r="A165" s="14" t="s">
        <v>771</v>
      </c>
      <c r="B165" s="14" t="s">
        <v>772</v>
      </c>
      <c r="C165" s="54" t="s">
        <v>1445</v>
      </c>
      <c r="D165" s="15"/>
      <c r="E165" s="15"/>
      <c r="F165" s="15">
        <v>67050.75</v>
      </c>
      <c r="G165" s="15">
        <v>68191.5</v>
      </c>
      <c r="H165" s="90">
        <f t="shared" si="72"/>
        <v>-1140.75</v>
      </c>
      <c r="I165" s="103">
        <f t="shared" si="73"/>
        <v>-0.016728624535315983</v>
      </c>
      <c r="J165" s="104"/>
      <c r="K165" s="15">
        <v>468624</v>
      </c>
      <c r="L165" s="15">
        <v>476433.75</v>
      </c>
      <c r="M165" s="90">
        <f t="shared" si="74"/>
        <v>-7809.75</v>
      </c>
      <c r="N165" s="103">
        <f t="shared" si="75"/>
        <v>-0.016392100685562263</v>
      </c>
      <c r="O165" s="104"/>
      <c r="P165" s="15">
        <v>201152.25</v>
      </c>
      <c r="Q165" s="15">
        <v>203229</v>
      </c>
      <c r="R165" s="90">
        <f t="shared" si="76"/>
        <v>-2076.75</v>
      </c>
      <c r="S165" s="103">
        <f t="shared" si="77"/>
        <v>-0.010218767990788717</v>
      </c>
      <c r="T165" s="104"/>
      <c r="U165" s="15">
        <v>795931.5</v>
      </c>
      <c r="V165" s="15">
        <v>824762.3500000001</v>
      </c>
      <c r="W165" s="90">
        <f t="shared" si="78"/>
        <v>-28830.850000000093</v>
      </c>
      <c r="X165" s="103">
        <f t="shared" si="79"/>
        <v>-0.034956554454746984</v>
      </c>
    </row>
    <row r="166" spans="1:24" s="14" customFormat="1" ht="12.75" hidden="1" outlineLevel="2">
      <c r="A166" s="14" t="s">
        <v>773</v>
      </c>
      <c r="B166" s="14" t="s">
        <v>774</v>
      </c>
      <c r="C166" s="54" t="s">
        <v>1446</v>
      </c>
      <c r="D166" s="15"/>
      <c r="E166" s="15"/>
      <c r="F166" s="15">
        <v>137550.01</v>
      </c>
      <c r="G166" s="15">
        <v>59803.21</v>
      </c>
      <c r="H166" s="90">
        <f t="shared" si="72"/>
        <v>77746.80000000002</v>
      </c>
      <c r="I166" s="103">
        <f t="shared" si="73"/>
        <v>1.3000439274079103</v>
      </c>
      <c r="J166" s="104"/>
      <c r="K166" s="15">
        <v>233701.93</v>
      </c>
      <c r="L166" s="15">
        <v>142177.87</v>
      </c>
      <c r="M166" s="90">
        <f t="shared" si="74"/>
        <v>91524.06</v>
      </c>
      <c r="N166" s="103">
        <f t="shared" si="75"/>
        <v>0.6437292948614296</v>
      </c>
      <c r="O166" s="104"/>
      <c r="P166" s="15">
        <v>169122.12</v>
      </c>
      <c r="Q166" s="15">
        <v>106872.87</v>
      </c>
      <c r="R166" s="90">
        <f t="shared" si="76"/>
        <v>62249.25</v>
      </c>
      <c r="S166" s="103">
        <f t="shared" si="77"/>
        <v>0.5824607311472032</v>
      </c>
      <c r="T166" s="104"/>
      <c r="U166" s="15">
        <v>400505.12</v>
      </c>
      <c r="V166" s="15">
        <v>196814.11</v>
      </c>
      <c r="W166" s="90">
        <f t="shared" si="78"/>
        <v>203691.01</v>
      </c>
      <c r="X166" s="103">
        <f t="shared" si="79"/>
        <v>1.0349410923840776</v>
      </c>
    </row>
    <row r="167" spans="1:24" s="14" customFormat="1" ht="12.75" hidden="1" outlineLevel="2">
      <c r="A167" s="14" t="s">
        <v>775</v>
      </c>
      <c r="B167" s="14" t="s">
        <v>776</v>
      </c>
      <c r="C167" s="54" t="s">
        <v>1447</v>
      </c>
      <c r="D167" s="15"/>
      <c r="E167" s="15"/>
      <c r="F167" s="15">
        <v>0</v>
      </c>
      <c r="G167" s="15">
        <v>0</v>
      </c>
      <c r="H167" s="90">
        <f t="shared" si="72"/>
        <v>0</v>
      </c>
      <c r="I167" s="103">
        <f t="shared" si="73"/>
        <v>0</v>
      </c>
      <c r="J167" s="104"/>
      <c r="K167" s="15">
        <v>0</v>
      </c>
      <c r="L167" s="15">
        <v>0</v>
      </c>
      <c r="M167" s="90">
        <f t="shared" si="74"/>
        <v>0</v>
      </c>
      <c r="N167" s="103">
        <f t="shared" si="75"/>
        <v>0</v>
      </c>
      <c r="O167" s="104"/>
      <c r="P167" s="15">
        <v>0</v>
      </c>
      <c r="Q167" s="15">
        <v>0</v>
      </c>
      <c r="R167" s="90">
        <f t="shared" si="76"/>
        <v>0</v>
      </c>
      <c r="S167" s="103">
        <f t="shared" si="77"/>
        <v>0</v>
      </c>
      <c r="T167" s="104"/>
      <c r="U167" s="15">
        <v>0</v>
      </c>
      <c r="V167" s="15">
        <v>-569.32</v>
      </c>
      <c r="W167" s="90">
        <f t="shared" si="78"/>
        <v>569.32</v>
      </c>
      <c r="X167" s="103" t="str">
        <f t="shared" si="79"/>
        <v>N.M.</v>
      </c>
    </row>
    <row r="168" spans="1:24" s="14" customFormat="1" ht="12.75" hidden="1" outlineLevel="2">
      <c r="A168" s="14" t="s">
        <v>777</v>
      </c>
      <c r="B168" s="14" t="s">
        <v>778</v>
      </c>
      <c r="C168" s="54" t="s">
        <v>1448</v>
      </c>
      <c r="D168" s="15"/>
      <c r="E168" s="15"/>
      <c r="F168" s="15">
        <v>0</v>
      </c>
      <c r="G168" s="15">
        <v>0</v>
      </c>
      <c r="H168" s="90">
        <f t="shared" si="72"/>
        <v>0</v>
      </c>
      <c r="I168" s="103">
        <f t="shared" si="73"/>
        <v>0</v>
      </c>
      <c r="J168" s="104"/>
      <c r="K168" s="15">
        <v>-3.6</v>
      </c>
      <c r="L168" s="15">
        <v>27497.2</v>
      </c>
      <c r="M168" s="90">
        <f t="shared" si="74"/>
        <v>-27500.8</v>
      </c>
      <c r="N168" s="103">
        <f t="shared" si="75"/>
        <v>-1.0001309224211918</v>
      </c>
      <c r="O168" s="104"/>
      <c r="P168" s="15">
        <v>0</v>
      </c>
      <c r="Q168" s="15">
        <v>0</v>
      </c>
      <c r="R168" s="90">
        <f t="shared" si="76"/>
        <v>0</v>
      </c>
      <c r="S168" s="103">
        <f t="shared" si="77"/>
        <v>0</v>
      </c>
      <c r="T168" s="104"/>
      <c r="U168" s="15">
        <v>0</v>
      </c>
      <c r="V168" s="15">
        <v>27872.25</v>
      </c>
      <c r="W168" s="90">
        <f t="shared" si="78"/>
        <v>-27872.25</v>
      </c>
      <c r="X168" s="103" t="str">
        <f t="shared" si="79"/>
        <v>N.M.</v>
      </c>
    </row>
    <row r="169" spans="1:24" s="14" customFormat="1" ht="12.75" hidden="1" outlineLevel="2">
      <c r="A169" s="14" t="s">
        <v>779</v>
      </c>
      <c r="B169" s="14" t="s">
        <v>780</v>
      </c>
      <c r="C169" s="54" t="s">
        <v>1449</v>
      </c>
      <c r="D169" s="15"/>
      <c r="E169" s="15"/>
      <c r="F169" s="15">
        <v>17212.35</v>
      </c>
      <c r="G169" s="15">
        <v>-1885.6000000000001</v>
      </c>
      <c r="H169" s="90">
        <f t="shared" si="72"/>
        <v>19097.949999999997</v>
      </c>
      <c r="I169" s="103" t="str">
        <f t="shared" si="73"/>
        <v>N.M.</v>
      </c>
      <c r="J169" s="104"/>
      <c r="K169" s="15">
        <v>25185.08</v>
      </c>
      <c r="L169" s="15">
        <v>-8915.49</v>
      </c>
      <c r="M169" s="90">
        <f t="shared" si="74"/>
        <v>34100.57</v>
      </c>
      <c r="N169" s="103">
        <f t="shared" si="75"/>
        <v>3.824867730208884</v>
      </c>
      <c r="O169" s="104"/>
      <c r="P169" s="15">
        <v>20945.260000000002</v>
      </c>
      <c r="Q169" s="15">
        <v>-5254.2</v>
      </c>
      <c r="R169" s="90">
        <f t="shared" si="76"/>
        <v>26199.460000000003</v>
      </c>
      <c r="S169" s="103">
        <f t="shared" si="77"/>
        <v>4.986384225952572</v>
      </c>
      <c r="T169" s="104"/>
      <c r="U169" s="15">
        <v>19077.120000000003</v>
      </c>
      <c r="V169" s="15">
        <v>-11895.39</v>
      </c>
      <c r="W169" s="90">
        <f t="shared" si="78"/>
        <v>30972.510000000002</v>
      </c>
      <c r="X169" s="103">
        <f t="shared" si="79"/>
        <v>2.603740608756838</v>
      </c>
    </row>
    <row r="170" spans="1:24" s="14" customFormat="1" ht="12.75" hidden="1" outlineLevel="2">
      <c r="A170" s="14" t="s">
        <v>781</v>
      </c>
      <c r="B170" s="14" t="s">
        <v>782</v>
      </c>
      <c r="C170" s="54" t="s">
        <v>1450</v>
      </c>
      <c r="D170" s="15"/>
      <c r="E170" s="15"/>
      <c r="F170" s="15">
        <v>37901.46</v>
      </c>
      <c r="G170" s="15">
        <v>-18542.39</v>
      </c>
      <c r="H170" s="90">
        <f t="shared" si="72"/>
        <v>56443.85</v>
      </c>
      <c r="I170" s="103">
        <f t="shared" si="73"/>
        <v>3.044043944712629</v>
      </c>
      <c r="J170" s="104"/>
      <c r="K170" s="15">
        <v>196750.84</v>
      </c>
      <c r="L170" s="15">
        <v>-96674.96</v>
      </c>
      <c r="M170" s="90">
        <f t="shared" si="74"/>
        <v>293425.8</v>
      </c>
      <c r="N170" s="103">
        <f t="shared" si="75"/>
        <v>3.0351789129263667</v>
      </c>
      <c r="O170" s="104"/>
      <c r="P170" s="15">
        <v>105665.23</v>
      </c>
      <c r="Q170" s="15">
        <v>-48725.56</v>
      </c>
      <c r="R170" s="90">
        <f t="shared" si="76"/>
        <v>154390.78999999998</v>
      </c>
      <c r="S170" s="103">
        <f t="shared" si="77"/>
        <v>3.168579078413875</v>
      </c>
      <c r="T170" s="104"/>
      <c r="U170" s="15">
        <v>144209.1</v>
      </c>
      <c r="V170" s="15">
        <v>-126430.51000000001</v>
      </c>
      <c r="W170" s="90">
        <f t="shared" si="78"/>
        <v>270639.61</v>
      </c>
      <c r="X170" s="103">
        <f t="shared" si="79"/>
        <v>2.1406194596541606</v>
      </c>
    </row>
    <row r="171" spans="1:24" s="14" customFormat="1" ht="12.75" hidden="1" outlineLevel="2">
      <c r="A171" s="14" t="s">
        <v>783</v>
      </c>
      <c r="B171" s="14" t="s">
        <v>784</v>
      </c>
      <c r="C171" s="54" t="s">
        <v>1451</v>
      </c>
      <c r="D171" s="15"/>
      <c r="E171" s="15"/>
      <c r="F171" s="15">
        <v>3971.2000000000003</v>
      </c>
      <c r="G171" s="15">
        <v>25.39</v>
      </c>
      <c r="H171" s="90">
        <f t="shared" si="72"/>
        <v>3945.8100000000004</v>
      </c>
      <c r="I171" s="103" t="str">
        <f t="shared" si="73"/>
        <v>N.M.</v>
      </c>
      <c r="J171" s="104"/>
      <c r="K171" s="15">
        <v>8484.64</v>
      </c>
      <c r="L171" s="15">
        <v>7648.1</v>
      </c>
      <c r="M171" s="90">
        <f t="shared" si="74"/>
        <v>836.539999999999</v>
      </c>
      <c r="N171" s="103">
        <f t="shared" si="75"/>
        <v>0.10937879996338948</v>
      </c>
      <c r="O171" s="104"/>
      <c r="P171" s="15">
        <v>4464.14</v>
      </c>
      <c r="Q171" s="15">
        <v>3250.64</v>
      </c>
      <c r="R171" s="90">
        <f t="shared" si="76"/>
        <v>1213.5000000000005</v>
      </c>
      <c r="S171" s="103">
        <f t="shared" si="77"/>
        <v>0.37331110181379684</v>
      </c>
      <c r="T171" s="104"/>
      <c r="U171" s="15">
        <v>10391.21</v>
      </c>
      <c r="V171" s="15">
        <v>9186.95</v>
      </c>
      <c r="W171" s="90">
        <f t="shared" si="78"/>
        <v>1204.2599999999984</v>
      </c>
      <c r="X171" s="103">
        <f t="shared" si="79"/>
        <v>0.13108376555875434</v>
      </c>
    </row>
    <row r="172" spans="1:24" s="14" customFormat="1" ht="12.75" hidden="1" outlineLevel="2">
      <c r="A172" s="14" t="s">
        <v>785</v>
      </c>
      <c r="B172" s="14" t="s">
        <v>786</v>
      </c>
      <c r="C172" s="54" t="s">
        <v>1452</v>
      </c>
      <c r="D172" s="15"/>
      <c r="E172" s="15"/>
      <c r="F172" s="15">
        <v>-842.45</v>
      </c>
      <c r="G172" s="15">
        <v>186418.72</v>
      </c>
      <c r="H172" s="90">
        <f t="shared" si="72"/>
        <v>-187261.17</v>
      </c>
      <c r="I172" s="103">
        <f t="shared" si="73"/>
        <v>-1.0045191276927554</v>
      </c>
      <c r="J172" s="104"/>
      <c r="K172" s="15">
        <v>1203024.65</v>
      </c>
      <c r="L172" s="15">
        <v>1370844.3</v>
      </c>
      <c r="M172" s="90">
        <f t="shared" si="74"/>
        <v>-167819.65000000014</v>
      </c>
      <c r="N172" s="103">
        <f t="shared" si="75"/>
        <v>-0.12242064981413289</v>
      </c>
      <c r="O172" s="104"/>
      <c r="P172" s="15">
        <v>392661.33</v>
      </c>
      <c r="Q172" s="15">
        <v>578489.41</v>
      </c>
      <c r="R172" s="90">
        <f t="shared" si="76"/>
        <v>-185828.08000000002</v>
      </c>
      <c r="S172" s="103">
        <f t="shared" si="77"/>
        <v>-0.32122987350796967</v>
      </c>
      <c r="T172" s="104"/>
      <c r="U172" s="15">
        <v>2150030.8899999997</v>
      </c>
      <c r="V172" s="15">
        <v>2406590.17</v>
      </c>
      <c r="W172" s="90">
        <f t="shared" si="78"/>
        <v>-256559.28000000026</v>
      </c>
      <c r="X172" s="103">
        <f t="shared" si="79"/>
        <v>-0.10660696748379067</v>
      </c>
    </row>
    <row r="173" spans="1:24" s="14" customFormat="1" ht="12.75" hidden="1" outlineLevel="2">
      <c r="A173" s="14" t="s">
        <v>787</v>
      </c>
      <c r="B173" s="14" t="s">
        <v>788</v>
      </c>
      <c r="C173" s="54" t="s">
        <v>1453</v>
      </c>
      <c r="D173" s="15"/>
      <c r="E173" s="15"/>
      <c r="F173" s="15">
        <v>6963.7</v>
      </c>
      <c r="G173" s="15">
        <v>-191991.77</v>
      </c>
      <c r="H173" s="90">
        <f t="shared" si="72"/>
        <v>198955.47</v>
      </c>
      <c r="I173" s="103">
        <f t="shared" si="73"/>
        <v>1.0362708255671584</v>
      </c>
      <c r="J173" s="104"/>
      <c r="K173" s="15">
        <v>-1131737.92</v>
      </c>
      <c r="L173" s="15">
        <v>-1341555.95</v>
      </c>
      <c r="M173" s="90">
        <f t="shared" si="74"/>
        <v>209818.03000000003</v>
      </c>
      <c r="N173" s="103">
        <f t="shared" si="75"/>
        <v>0.15639901563553874</v>
      </c>
      <c r="O173" s="104"/>
      <c r="P173" s="15">
        <v>-370596.21</v>
      </c>
      <c r="Q173" s="15">
        <v>-572187.11</v>
      </c>
      <c r="R173" s="90">
        <f t="shared" si="76"/>
        <v>201590.89999999997</v>
      </c>
      <c r="S173" s="103">
        <f t="shared" si="77"/>
        <v>0.35231639524350694</v>
      </c>
      <c r="T173" s="104"/>
      <c r="U173" s="15">
        <v>-2053265.5299999998</v>
      </c>
      <c r="V173" s="15">
        <v>-2323193.71</v>
      </c>
      <c r="W173" s="90">
        <f t="shared" si="78"/>
        <v>269928.18000000017</v>
      </c>
      <c r="X173" s="103">
        <f t="shared" si="79"/>
        <v>0.11618840858518</v>
      </c>
    </row>
    <row r="174" spans="1:24" s="14" customFormat="1" ht="12.75" hidden="1" outlineLevel="2">
      <c r="A174" s="14" t="s">
        <v>789</v>
      </c>
      <c r="B174" s="14" t="s">
        <v>790</v>
      </c>
      <c r="C174" s="54" t="s">
        <v>1454</v>
      </c>
      <c r="D174" s="15"/>
      <c r="E174" s="15"/>
      <c r="F174" s="15">
        <v>3198.64</v>
      </c>
      <c r="G174" s="15">
        <v>3796.27</v>
      </c>
      <c r="H174" s="90">
        <f t="shared" si="72"/>
        <v>-597.6300000000001</v>
      </c>
      <c r="I174" s="103">
        <f t="shared" si="73"/>
        <v>-0.1574255782649812</v>
      </c>
      <c r="J174" s="104"/>
      <c r="K174" s="15">
        <v>22325.420000000002</v>
      </c>
      <c r="L174" s="15">
        <v>28430.58</v>
      </c>
      <c r="M174" s="90">
        <f t="shared" si="74"/>
        <v>-6105.16</v>
      </c>
      <c r="N174" s="103">
        <f t="shared" si="75"/>
        <v>-0.2147391998334188</v>
      </c>
      <c r="O174" s="104"/>
      <c r="P174" s="15">
        <v>9391.210000000001</v>
      </c>
      <c r="Q174" s="15">
        <v>11947.22</v>
      </c>
      <c r="R174" s="90">
        <f t="shared" si="76"/>
        <v>-2556.0099999999984</v>
      </c>
      <c r="S174" s="103">
        <f t="shared" si="77"/>
        <v>-0.21394182077504212</v>
      </c>
      <c r="T174" s="104"/>
      <c r="U174" s="15">
        <v>35702.47</v>
      </c>
      <c r="V174" s="15">
        <v>50437.240000000005</v>
      </c>
      <c r="W174" s="90">
        <f t="shared" si="78"/>
        <v>-14734.770000000004</v>
      </c>
      <c r="X174" s="103">
        <f t="shared" si="79"/>
        <v>-0.2921406881106104</v>
      </c>
    </row>
    <row r="175" spans="1:24" s="14" customFormat="1" ht="12.75" hidden="1" outlineLevel="2">
      <c r="A175" s="14" t="s">
        <v>791</v>
      </c>
      <c r="B175" s="14" t="s">
        <v>792</v>
      </c>
      <c r="C175" s="54" t="s">
        <v>1455</v>
      </c>
      <c r="D175" s="15"/>
      <c r="E175" s="15"/>
      <c r="F175" s="15">
        <v>-2257.4500000000003</v>
      </c>
      <c r="G175" s="15">
        <v>-1996.94</v>
      </c>
      <c r="H175" s="90">
        <f t="shared" si="72"/>
        <v>-260.5100000000002</v>
      </c>
      <c r="I175" s="103">
        <f t="shared" si="73"/>
        <v>-0.1304545955311628</v>
      </c>
      <c r="J175" s="104"/>
      <c r="K175" s="15">
        <v>-15079.28</v>
      </c>
      <c r="L175" s="15">
        <v>-13557.41</v>
      </c>
      <c r="M175" s="90">
        <f t="shared" si="74"/>
        <v>-1521.8700000000008</v>
      </c>
      <c r="N175" s="103">
        <f t="shared" si="75"/>
        <v>-0.11225374168074882</v>
      </c>
      <c r="O175" s="104"/>
      <c r="P175" s="15">
        <v>-6478.13</v>
      </c>
      <c r="Q175" s="15">
        <v>-5782.36</v>
      </c>
      <c r="R175" s="90">
        <f t="shared" si="76"/>
        <v>-695.7700000000004</v>
      </c>
      <c r="S175" s="103">
        <f t="shared" si="77"/>
        <v>-0.12032630275527648</v>
      </c>
      <c r="T175" s="104"/>
      <c r="U175" s="15">
        <v>-25921.67</v>
      </c>
      <c r="V175" s="15">
        <v>-23480.08</v>
      </c>
      <c r="W175" s="90">
        <f t="shared" si="78"/>
        <v>-2441.5899999999965</v>
      </c>
      <c r="X175" s="103">
        <f t="shared" si="79"/>
        <v>-0.10398559119048982</v>
      </c>
    </row>
    <row r="176" spans="1:24" s="14" customFormat="1" ht="12.75" hidden="1" outlineLevel="2">
      <c r="A176" s="14" t="s">
        <v>793</v>
      </c>
      <c r="B176" s="14" t="s">
        <v>794</v>
      </c>
      <c r="C176" s="54" t="s">
        <v>1456</v>
      </c>
      <c r="D176" s="15"/>
      <c r="E176" s="15"/>
      <c r="F176" s="15">
        <v>326044.76</v>
      </c>
      <c r="G176" s="15">
        <v>376343.34</v>
      </c>
      <c r="H176" s="90">
        <f t="shared" si="72"/>
        <v>-50298.580000000016</v>
      </c>
      <c r="I176" s="103">
        <f t="shared" si="73"/>
        <v>-0.13365077750545556</v>
      </c>
      <c r="J176" s="104"/>
      <c r="K176" s="15">
        <v>1682166.3399999999</v>
      </c>
      <c r="L176" s="15">
        <v>1696188.6</v>
      </c>
      <c r="M176" s="90">
        <f t="shared" si="74"/>
        <v>-14022.260000000242</v>
      </c>
      <c r="N176" s="103">
        <f t="shared" si="75"/>
        <v>-0.008266922675933703</v>
      </c>
      <c r="O176" s="104"/>
      <c r="P176" s="15">
        <v>891890.89</v>
      </c>
      <c r="Q176" s="15">
        <v>782080.4500000001</v>
      </c>
      <c r="R176" s="90">
        <f t="shared" si="76"/>
        <v>109810.43999999994</v>
      </c>
      <c r="S176" s="103">
        <f t="shared" si="77"/>
        <v>0.14040811274594567</v>
      </c>
      <c r="T176" s="104"/>
      <c r="U176" s="15">
        <v>2817821.0999999996</v>
      </c>
      <c r="V176" s="15">
        <v>2729674.88</v>
      </c>
      <c r="W176" s="90">
        <f t="shared" si="78"/>
        <v>88146.21999999974</v>
      </c>
      <c r="X176" s="103">
        <f t="shared" si="79"/>
        <v>0.03229183835988546</v>
      </c>
    </row>
    <row r="177" spans="1:24" s="14" customFormat="1" ht="12.75" hidden="1" outlineLevel="2">
      <c r="A177" s="14" t="s">
        <v>795</v>
      </c>
      <c r="B177" s="14" t="s">
        <v>796</v>
      </c>
      <c r="C177" s="54" t="s">
        <v>1457</v>
      </c>
      <c r="D177" s="15"/>
      <c r="E177" s="15"/>
      <c r="F177" s="15">
        <v>-128745.26000000001</v>
      </c>
      <c r="G177" s="15">
        <v>-131428.87</v>
      </c>
      <c r="H177" s="90">
        <f t="shared" si="72"/>
        <v>2683.609999999986</v>
      </c>
      <c r="I177" s="103">
        <f t="shared" si="73"/>
        <v>0.02041872535311295</v>
      </c>
      <c r="J177" s="104"/>
      <c r="K177" s="15">
        <v>-556333.28</v>
      </c>
      <c r="L177" s="15">
        <v>-615920.74</v>
      </c>
      <c r="M177" s="90">
        <f t="shared" si="74"/>
        <v>59587.45999999996</v>
      </c>
      <c r="N177" s="103">
        <f t="shared" si="75"/>
        <v>0.096745337719915</v>
      </c>
      <c r="O177" s="104"/>
      <c r="P177" s="15">
        <v>-321635.54</v>
      </c>
      <c r="Q177" s="15">
        <v>-328179.22000000003</v>
      </c>
      <c r="R177" s="90">
        <f t="shared" si="76"/>
        <v>6543.680000000051</v>
      </c>
      <c r="S177" s="103">
        <f t="shared" si="77"/>
        <v>0.019939348993516563</v>
      </c>
      <c r="T177" s="104"/>
      <c r="U177" s="15">
        <v>-907018.8500000001</v>
      </c>
      <c r="V177" s="15">
        <v>-964391.21</v>
      </c>
      <c r="W177" s="90">
        <f t="shared" si="78"/>
        <v>57372.35999999987</v>
      </c>
      <c r="X177" s="103">
        <f t="shared" si="79"/>
        <v>0.05949075375749212</v>
      </c>
    </row>
    <row r="178" spans="1:24" s="14" customFormat="1" ht="12.75" hidden="1" outlineLevel="2">
      <c r="A178" s="14" t="s">
        <v>797</v>
      </c>
      <c r="B178" s="14" t="s">
        <v>798</v>
      </c>
      <c r="C178" s="54" t="s">
        <v>1458</v>
      </c>
      <c r="D178" s="15"/>
      <c r="E178" s="15"/>
      <c r="F178" s="15">
        <v>1150527.7</v>
      </c>
      <c r="G178" s="15">
        <v>1018994.45</v>
      </c>
      <c r="H178" s="90">
        <f t="shared" si="72"/>
        <v>131533.25</v>
      </c>
      <c r="I178" s="103">
        <f t="shared" si="73"/>
        <v>0.12908141943265736</v>
      </c>
      <c r="J178" s="104"/>
      <c r="K178" s="15">
        <v>6134660.41</v>
      </c>
      <c r="L178" s="15">
        <v>6842252.04</v>
      </c>
      <c r="M178" s="90">
        <f t="shared" si="74"/>
        <v>-707591.6299999999</v>
      </c>
      <c r="N178" s="103">
        <f t="shared" si="75"/>
        <v>-0.10341501977176507</v>
      </c>
      <c r="O178" s="104"/>
      <c r="P178" s="15">
        <v>3583731.62</v>
      </c>
      <c r="Q178" s="15">
        <v>3084824.15</v>
      </c>
      <c r="R178" s="90">
        <f t="shared" si="76"/>
        <v>498907.4700000002</v>
      </c>
      <c r="S178" s="103">
        <f t="shared" si="77"/>
        <v>0.1617296305204302</v>
      </c>
      <c r="T178" s="104"/>
      <c r="U178" s="15">
        <v>12892886</v>
      </c>
      <c r="V178" s="15">
        <v>10348667.09</v>
      </c>
      <c r="W178" s="90">
        <f t="shared" si="78"/>
        <v>2544218.91</v>
      </c>
      <c r="X178" s="103">
        <f t="shared" si="79"/>
        <v>0.24584991360467082</v>
      </c>
    </row>
    <row r="179" spans="1:24" s="14" customFormat="1" ht="12.75" hidden="1" outlineLevel="2">
      <c r="A179" s="14" t="s">
        <v>799</v>
      </c>
      <c r="B179" s="14" t="s">
        <v>800</v>
      </c>
      <c r="C179" s="54" t="s">
        <v>1459</v>
      </c>
      <c r="D179" s="15"/>
      <c r="E179" s="15"/>
      <c r="F179" s="15">
        <v>11070.65</v>
      </c>
      <c r="G179" s="15">
        <v>8523.86</v>
      </c>
      <c r="H179" s="90">
        <f t="shared" si="72"/>
        <v>2546.789999999999</v>
      </c>
      <c r="I179" s="103">
        <f t="shared" si="73"/>
        <v>0.2987836496610689</v>
      </c>
      <c r="J179" s="104"/>
      <c r="K179" s="15">
        <v>93629.48</v>
      </c>
      <c r="L179" s="15">
        <v>98645.08</v>
      </c>
      <c r="M179" s="90">
        <f t="shared" si="74"/>
        <v>-5015.600000000006</v>
      </c>
      <c r="N179" s="103">
        <f t="shared" si="75"/>
        <v>-0.05084490782510396</v>
      </c>
      <c r="O179" s="104"/>
      <c r="P179" s="15">
        <v>43091.07</v>
      </c>
      <c r="Q179" s="15">
        <v>36634.24</v>
      </c>
      <c r="R179" s="90">
        <f t="shared" si="76"/>
        <v>6456.830000000002</v>
      </c>
      <c r="S179" s="103">
        <f t="shared" si="77"/>
        <v>0.17625123381841692</v>
      </c>
      <c r="T179" s="104"/>
      <c r="U179" s="15">
        <v>173083.13</v>
      </c>
      <c r="V179" s="15">
        <v>131798.61</v>
      </c>
      <c r="W179" s="90">
        <f t="shared" si="78"/>
        <v>41284.52000000002</v>
      </c>
      <c r="X179" s="103">
        <f t="shared" si="79"/>
        <v>0.31323941883757367</v>
      </c>
    </row>
    <row r="180" spans="1:24" s="14" customFormat="1" ht="12.75" hidden="1" outlineLevel="2">
      <c r="A180" s="14" t="s">
        <v>801</v>
      </c>
      <c r="B180" s="14" t="s">
        <v>802</v>
      </c>
      <c r="C180" s="54" t="s">
        <v>1460</v>
      </c>
      <c r="D180" s="15"/>
      <c r="E180" s="15"/>
      <c r="F180" s="15">
        <v>-482.76</v>
      </c>
      <c r="G180" s="15">
        <v>-18182.350000000002</v>
      </c>
      <c r="H180" s="90">
        <f t="shared" si="72"/>
        <v>17699.590000000004</v>
      </c>
      <c r="I180" s="103">
        <f t="shared" si="73"/>
        <v>0.973448976617434</v>
      </c>
      <c r="J180" s="104"/>
      <c r="K180" s="15">
        <v>-4166.11</v>
      </c>
      <c r="L180" s="15">
        <v>-33603.5</v>
      </c>
      <c r="M180" s="90">
        <f t="shared" si="74"/>
        <v>29437.39</v>
      </c>
      <c r="N180" s="103">
        <f t="shared" si="75"/>
        <v>0.8760215453747378</v>
      </c>
      <c r="O180" s="104"/>
      <c r="P180" s="15">
        <v>-2271.08</v>
      </c>
      <c r="Q180" s="15">
        <v>-21782.78</v>
      </c>
      <c r="R180" s="90">
        <f t="shared" si="76"/>
        <v>19511.699999999997</v>
      </c>
      <c r="S180" s="103">
        <f t="shared" si="77"/>
        <v>0.8957396622469674</v>
      </c>
      <c r="T180" s="104"/>
      <c r="U180" s="15">
        <v>-11952.58</v>
      </c>
      <c r="V180" s="15">
        <v>-29364.739999999998</v>
      </c>
      <c r="W180" s="90">
        <f t="shared" si="78"/>
        <v>17412.159999999996</v>
      </c>
      <c r="X180" s="103">
        <f t="shared" si="79"/>
        <v>0.5929614905495502</v>
      </c>
    </row>
    <row r="181" spans="1:24" s="14" customFormat="1" ht="12.75" hidden="1" outlineLevel="2">
      <c r="A181" s="14" t="s">
        <v>803</v>
      </c>
      <c r="B181" s="14" t="s">
        <v>804</v>
      </c>
      <c r="C181" s="54" t="s">
        <v>1461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0</v>
      </c>
      <c r="M181" s="90">
        <f t="shared" si="74"/>
        <v>0</v>
      </c>
      <c r="N181" s="103">
        <f t="shared" si="75"/>
        <v>0</v>
      </c>
      <c r="O181" s="104"/>
      <c r="P181" s="15">
        <v>0</v>
      </c>
      <c r="Q181" s="15">
        <v>0</v>
      </c>
      <c r="R181" s="90">
        <f t="shared" si="76"/>
        <v>0</v>
      </c>
      <c r="S181" s="103">
        <f t="shared" si="77"/>
        <v>0</v>
      </c>
      <c r="T181" s="104"/>
      <c r="U181" s="15">
        <v>0</v>
      </c>
      <c r="V181" s="15">
        <v>57554.76</v>
      </c>
      <c r="W181" s="90">
        <f t="shared" si="78"/>
        <v>-57554.76</v>
      </c>
      <c r="X181" s="103" t="str">
        <f t="shared" si="79"/>
        <v>N.M.</v>
      </c>
    </row>
    <row r="182" spans="1:24" s="14" customFormat="1" ht="12.75" hidden="1" outlineLevel="2">
      <c r="A182" s="14" t="s">
        <v>805</v>
      </c>
      <c r="B182" s="14" t="s">
        <v>806</v>
      </c>
      <c r="C182" s="54" t="s">
        <v>1462</v>
      </c>
      <c r="D182" s="15"/>
      <c r="E182" s="15"/>
      <c r="F182" s="15">
        <v>198864.28</v>
      </c>
      <c r="G182" s="15">
        <v>9087.210000000001</v>
      </c>
      <c r="H182" s="90">
        <f t="shared" si="72"/>
        <v>189777.07</v>
      </c>
      <c r="I182" s="103" t="str">
        <f t="shared" si="73"/>
        <v>N.M.</v>
      </c>
      <c r="J182" s="104"/>
      <c r="K182" s="15">
        <v>302418.73</v>
      </c>
      <c r="L182" s="15">
        <v>15735.380000000001</v>
      </c>
      <c r="M182" s="90">
        <f t="shared" si="74"/>
        <v>286683.35</v>
      </c>
      <c r="N182" s="103" t="str">
        <f t="shared" si="75"/>
        <v>N.M.</v>
      </c>
      <c r="O182" s="104"/>
      <c r="P182" s="15">
        <v>299139.54</v>
      </c>
      <c r="Q182" s="15">
        <v>11440.84</v>
      </c>
      <c r="R182" s="90">
        <f t="shared" si="76"/>
        <v>287698.69999999995</v>
      </c>
      <c r="S182" s="103" t="str">
        <f t="shared" si="77"/>
        <v>N.M.</v>
      </c>
      <c r="T182" s="104"/>
      <c r="U182" s="15">
        <v>364131.44</v>
      </c>
      <c r="V182" s="15">
        <v>43559.770000000004</v>
      </c>
      <c r="W182" s="90">
        <f t="shared" si="78"/>
        <v>320571.67</v>
      </c>
      <c r="X182" s="103">
        <f t="shared" si="79"/>
        <v>7.359351759662641</v>
      </c>
    </row>
    <row r="183" spans="1:24" s="14" customFormat="1" ht="12.75" hidden="1" outlineLevel="2">
      <c r="A183" s="14" t="s">
        <v>807</v>
      </c>
      <c r="B183" s="14" t="s">
        <v>808</v>
      </c>
      <c r="C183" s="54" t="s">
        <v>1463</v>
      </c>
      <c r="D183" s="15"/>
      <c r="E183" s="15"/>
      <c r="F183" s="15">
        <v>0</v>
      </c>
      <c r="G183" s="15">
        <v>0</v>
      </c>
      <c r="H183" s="90">
        <f t="shared" si="72"/>
        <v>0</v>
      </c>
      <c r="I183" s="103">
        <f t="shared" si="73"/>
        <v>0</v>
      </c>
      <c r="J183" s="104"/>
      <c r="K183" s="15">
        <v>0</v>
      </c>
      <c r="L183" s="15">
        <v>0</v>
      </c>
      <c r="M183" s="90">
        <f t="shared" si="74"/>
        <v>0</v>
      </c>
      <c r="N183" s="103">
        <f t="shared" si="75"/>
        <v>0</v>
      </c>
      <c r="O183" s="104"/>
      <c r="P183" s="15">
        <v>0</v>
      </c>
      <c r="Q183" s="15">
        <v>0</v>
      </c>
      <c r="R183" s="90">
        <f t="shared" si="76"/>
        <v>0</v>
      </c>
      <c r="S183" s="103">
        <f t="shared" si="77"/>
        <v>0</v>
      </c>
      <c r="T183" s="104"/>
      <c r="U183" s="15">
        <v>0</v>
      </c>
      <c r="V183" s="15">
        <v>-840726.3300000001</v>
      </c>
      <c r="W183" s="90">
        <f t="shared" si="78"/>
        <v>840726.3300000001</v>
      </c>
      <c r="X183" s="103" t="str">
        <f t="shared" si="79"/>
        <v>N.M.</v>
      </c>
    </row>
    <row r="184" spans="1:24" s="14" customFormat="1" ht="12.75" hidden="1" outlineLevel="2">
      <c r="A184" s="14" t="s">
        <v>809</v>
      </c>
      <c r="B184" s="14" t="s">
        <v>810</v>
      </c>
      <c r="C184" s="54" t="s">
        <v>1464</v>
      </c>
      <c r="D184" s="15"/>
      <c r="E184" s="15"/>
      <c r="F184" s="15">
        <v>313780.08</v>
      </c>
      <c r="G184" s="15">
        <v>2340635.02</v>
      </c>
      <c r="H184" s="90">
        <f t="shared" si="72"/>
        <v>-2026854.94</v>
      </c>
      <c r="I184" s="103">
        <f t="shared" si="73"/>
        <v>-0.865942328761705</v>
      </c>
      <c r="J184" s="104"/>
      <c r="K184" s="15">
        <v>832448.377</v>
      </c>
      <c r="L184" s="15">
        <v>10556828.58</v>
      </c>
      <c r="M184" s="90">
        <f t="shared" si="74"/>
        <v>-9724380.203</v>
      </c>
      <c r="N184" s="103">
        <f t="shared" si="75"/>
        <v>-0.921145979524847</v>
      </c>
      <c r="O184" s="104"/>
      <c r="P184" s="15">
        <v>420044.95</v>
      </c>
      <c r="Q184" s="15">
        <v>4974029.84</v>
      </c>
      <c r="R184" s="90">
        <f t="shared" si="76"/>
        <v>-4553984.89</v>
      </c>
      <c r="S184" s="103">
        <f t="shared" si="77"/>
        <v>-0.9155523863925995</v>
      </c>
      <c r="T184" s="104"/>
      <c r="U184" s="15">
        <v>4170762.823</v>
      </c>
      <c r="V184" s="15">
        <v>15664125.48</v>
      </c>
      <c r="W184" s="90">
        <f t="shared" si="78"/>
        <v>-11493362.657000002</v>
      </c>
      <c r="X184" s="103">
        <f t="shared" si="79"/>
        <v>-0.7337379077864742</v>
      </c>
    </row>
    <row r="185" spans="1:24" s="14" customFormat="1" ht="12.75" hidden="1" outlineLevel="2">
      <c r="A185" s="14" t="s">
        <v>811</v>
      </c>
      <c r="B185" s="14" t="s">
        <v>812</v>
      </c>
      <c r="C185" s="54" t="s">
        <v>1465</v>
      </c>
      <c r="D185" s="15"/>
      <c r="E185" s="15"/>
      <c r="F185" s="15">
        <v>0</v>
      </c>
      <c r="G185" s="15">
        <v>0</v>
      </c>
      <c r="H185" s="90">
        <f t="shared" si="72"/>
        <v>0</v>
      </c>
      <c r="I185" s="103">
        <f t="shared" si="73"/>
        <v>0</v>
      </c>
      <c r="J185" s="104"/>
      <c r="K185" s="15">
        <v>0</v>
      </c>
      <c r="L185" s="15">
        <v>0</v>
      </c>
      <c r="M185" s="90">
        <f t="shared" si="74"/>
        <v>0</v>
      </c>
      <c r="N185" s="103">
        <f t="shared" si="75"/>
        <v>0</v>
      </c>
      <c r="O185" s="104"/>
      <c r="P185" s="15">
        <v>0</v>
      </c>
      <c r="Q185" s="15">
        <v>0</v>
      </c>
      <c r="R185" s="90">
        <f t="shared" si="76"/>
        <v>0</v>
      </c>
      <c r="S185" s="103">
        <f t="shared" si="77"/>
        <v>0</v>
      </c>
      <c r="T185" s="104"/>
      <c r="U185" s="15">
        <v>0</v>
      </c>
      <c r="V185" s="15">
        <v>284.39</v>
      </c>
      <c r="W185" s="90">
        <f t="shared" si="78"/>
        <v>-284.39</v>
      </c>
      <c r="X185" s="103" t="str">
        <f t="shared" si="79"/>
        <v>N.M.</v>
      </c>
    </row>
    <row r="186" spans="1:24" s="14" customFormat="1" ht="12.75" hidden="1" outlineLevel="2">
      <c r="A186" s="14" t="s">
        <v>813</v>
      </c>
      <c r="B186" s="14" t="s">
        <v>814</v>
      </c>
      <c r="C186" s="54" t="s">
        <v>1466</v>
      </c>
      <c r="D186" s="15"/>
      <c r="E186" s="15"/>
      <c r="F186" s="15">
        <v>1359878.74</v>
      </c>
      <c r="G186" s="15">
        <v>1272413.19</v>
      </c>
      <c r="H186" s="90">
        <f t="shared" si="72"/>
        <v>87465.55000000005</v>
      </c>
      <c r="I186" s="103">
        <f t="shared" si="73"/>
        <v>0.06873989572522433</v>
      </c>
      <c r="J186" s="104"/>
      <c r="K186" s="15">
        <v>6096939.77</v>
      </c>
      <c r="L186" s="15">
        <v>5787092.501</v>
      </c>
      <c r="M186" s="90">
        <f t="shared" si="74"/>
        <v>309847.2689999994</v>
      </c>
      <c r="N186" s="103">
        <f t="shared" si="75"/>
        <v>0.05354109493609412</v>
      </c>
      <c r="O186" s="104"/>
      <c r="P186" s="15">
        <v>3214311.92</v>
      </c>
      <c r="Q186" s="15">
        <v>2826461.74</v>
      </c>
      <c r="R186" s="90">
        <f t="shared" si="76"/>
        <v>387850.1799999997</v>
      </c>
      <c r="S186" s="103">
        <f t="shared" si="77"/>
        <v>0.13722109679078823</v>
      </c>
      <c r="T186" s="104"/>
      <c r="U186" s="15">
        <v>9522015.959999999</v>
      </c>
      <c r="V186" s="15">
        <v>9515007.211</v>
      </c>
      <c r="W186" s="90">
        <f t="shared" si="78"/>
        <v>7008.748999999836</v>
      </c>
      <c r="X186" s="103">
        <f t="shared" si="79"/>
        <v>0.000736599441763664</v>
      </c>
    </row>
    <row r="187" spans="1:24" s="14" customFormat="1" ht="12.75" hidden="1" outlineLevel="2">
      <c r="A187" s="14" t="s">
        <v>815</v>
      </c>
      <c r="B187" s="14" t="s">
        <v>816</v>
      </c>
      <c r="C187" s="54" t="s">
        <v>1467</v>
      </c>
      <c r="D187" s="15"/>
      <c r="E187" s="15"/>
      <c r="F187" s="15">
        <v>34600.79</v>
      </c>
      <c r="G187" s="15">
        <v>152663.88</v>
      </c>
      <c r="H187" s="90">
        <f t="shared" si="72"/>
        <v>-118063.09</v>
      </c>
      <c r="I187" s="103">
        <f t="shared" si="73"/>
        <v>-0.7733531336947548</v>
      </c>
      <c r="J187" s="104"/>
      <c r="K187" s="15">
        <v>656475.58</v>
      </c>
      <c r="L187" s="15">
        <v>553683.801</v>
      </c>
      <c r="M187" s="90">
        <f t="shared" si="74"/>
        <v>102791.77899999998</v>
      </c>
      <c r="N187" s="103">
        <f t="shared" si="75"/>
        <v>0.18565068874030502</v>
      </c>
      <c r="O187" s="104"/>
      <c r="P187" s="15">
        <v>164832.77</v>
      </c>
      <c r="Q187" s="15">
        <v>279671.16000000003</v>
      </c>
      <c r="R187" s="90">
        <f t="shared" si="76"/>
        <v>-114838.39000000004</v>
      </c>
      <c r="S187" s="103">
        <f t="shared" si="77"/>
        <v>-0.41061935023976026</v>
      </c>
      <c r="T187" s="104"/>
      <c r="U187" s="15">
        <v>1064093.49</v>
      </c>
      <c r="V187" s="15">
        <v>847103.4269999999</v>
      </c>
      <c r="W187" s="90">
        <f t="shared" si="78"/>
        <v>216990.06300000008</v>
      </c>
      <c r="X187" s="103">
        <f t="shared" si="79"/>
        <v>0.2561553360354899</v>
      </c>
    </row>
    <row r="188" spans="1:24" s="14" customFormat="1" ht="12.75" hidden="1" outlineLevel="2">
      <c r="A188" s="14" t="s">
        <v>817</v>
      </c>
      <c r="B188" s="14" t="s">
        <v>818</v>
      </c>
      <c r="C188" s="54" t="s">
        <v>1468</v>
      </c>
      <c r="D188" s="15"/>
      <c r="E188" s="15"/>
      <c r="F188" s="15">
        <v>22116</v>
      </c>
      <c r="G188" s="15">
        <v>72566</v>
      </c>
      <c r="H188" s="90">
        <f t="shared" si="72"/>
        <v>-50450</v>
      </c>
      <c r="I188" s="103">
        <f t="shared" si="73"/>
        <v>-0.6952291706859962</v>
      </c>
      <c r="J188" s="104"/>
      <c r="K188" s="15">
        <v>1373541</v>
      </c>
      <c r="L188" s="15">
        <v>1135802</v>
      </c>
      <c r="M188" s="90">
        <f t="shared" si="74"/>
        <v>237739</v>
      </c>
      <c r="N188" s="103">
        <f t="shared" si="75"/>
        <v>0.2093137712382968</v>
      </c>
      <c r="O188" s="104"/>
      <c r="P188" s="15">
        <v>362994</v>
      </c>
      <c r="Q188" s="15">
        <v>915621</v>
      </c>
      <c r="R188" s="90">
        <f t="shared" si="76"/>
        <v>-552627</v>
      </c>
      <c r="S188" s="103">
        <f t="shared" si="77"/>
        <v>-0.6035543090427152</v>
      </c>
      <c r="T188" s="104"/>
      <c r="U188" s="15">
        <v>1764936</v>
      </c>
      <c r="V188" s="15">
        <v>1366965.3900000001</v>
      </c>
      <c r="W188" s="90">
        <f t="shared" si="78"/>
        <v>397970.60999999987</v>
      </c>
      <c r="X188" s="103">
        <f t="shared" si="79"/>
        <v>0.29113437173416645</v>
      </c>
    </row>
    <row r="189" spans="1:24" s="14" customFormat="1" ht="12.75" hidden="1" outlineLevel="2">
      <c r="A189" s="14" t="s">
        <v>819</v>
      </c>
      <c r="B189" s="14" t="s">
        <v>820</v>
      </c>
      <c r="C189" s="54" t="s">
        <v>1469</v>
      </c>
      <c r="D189" s="15"/>
      <c r="E189" s="15"/>
      <c r="F189" s="15">
        <v>7284877</v>
      </c>
      <c r="G189" s="15">
        <v>5946991</v>
      </c>
      <c r="H189" s="90">
        <f t="shared" si="72"/>
        <v>1337886</v>
      </c>
      <c r="I189" s="103">
        <f t="shared" si="73"/>
        <v>0.22496855973045865</v>
      </c>
      <c r="J189" s="104"/>
      <c r="K189" s="15">
        <v>29249283</v>
      </c>
      <c r="L189" s="15">
        <v>23766163</v>
      </c>
      <c r="M189" s="90">
        <f t="shared" si="74"/>
        <v>5483120</v>
      </c>
      <c r="N189" s="103">
        <f t="shared" si="75"/>
        <v>0.2307112006258646</v>
      </c>
      <c r="O189" s="104"/>
      <c r="P189" s="15">
        <v>15472600</v>
      </c>
      <c r="Q189" s="15">
        <v>11903867</v>
      </c>
      <c r="R189" s="90">
        <f t="shared" si="76"/>
        <v>3568733</v>
      </c>
      <c r="S189" s="103">
        <f t="shared" si="77"/>
        <v>0.2997961082730511</v>
      </c>
      <c r="T189" s="104"/>
      <c r="U189" s="15">
        <v>41721711</v>
      </c>
      <c r="V189" s="15">
        <v>38073465</v>
      </c>
      <c r="W189" s="90">
        <f t="shared" si="78"/>
        <v>3648246</v>
      </c>
      <c r="X189" s="103">
        <f t="shared" si="79"/>
        <v>0.09582122352142101</v>
      </c>
    </row>
    <row r="190" spans="1:24" s="14" customFormat="1" ht="12.75" hidden="1" outlineLevel="2">
      <c r="A190" s="14" t="s">
        <v>821</v>
      </c>
      <c r="B190" s="14" t="s">
        <v>822</v>
      </c>
      <c r="C190" s="54" t="s">
        <v>1470</v>
      </c>
      <c r="D190" s="15"/>
      <c r="E190" s="15"/>
      <c r="F190" s="15">
        <v>140175.29</v>
      </c>
      <c r="G190" s="15">
        <v>144987.51</v>
      </c>
      <c r="H190" s="90">
        <f t="shared" si="72"/>
        <v>-4812.220000000001</v>
      </c>
      <c r="I190" s="103">
        <f t="shared" si="73"/>
        <v>-0.033190583106089626</v>
      </c>
      <c r="J190" s="104"/>
      <c r="K190" s="15">
        <v>1152453.95</v>
      </c>
      <c r="L190" s="15">
        <v>1253283.23</v>
      </c>
      <c r="M190" s="90">
        <f t="shared" si="74"/>
        <v>-100829.28000000003</v>
      </c>
      <c r="N190" s="103">
        <f t="shared" si="75"/>
        <v>-0.08045210977569693</v>
      </c>
      <c r="O190" s="104"/>
      <c r="P190" s="15">
        <v>466988.32</v>
      </c>
      <c r="Q190" s="15">
        <v>611190.77</v>
      </c>
      <c r="R190" s="90">
        <f t="shared" si="76"/>
        <v>-144202.45</v>
      </c>
      <c r="S190" s="103">
        <f t="shared" si="77"/>
        <v>-0.23593689086633296</v>
      </c>
      <c r="T190" s="104"/>
      <c r="U190" s="15">
        <v>2185197.69</v>
      </c>
      <c r="V190" s="15">
        <v>1762481.27</v>
      </c>
      <c r="W190" s="90">
        <f t="shared" si="78"/>
        <v>422716.4199999999</v>
      </c>
      <c r="X190" s="103">
        <f t="shared" si="79"/>
        <v>0.23984165233143154</v>
      </c>
    </row>
    <row r="191" spans="1:24" s="13" customFormat="1" ht="12.75" collapsed="1">
      <c r="A191" s="13" t="s">
        <v>234</v>
      </c>
      <c r="B191" s="11"/>
      <c r="C191" s="56" t="s">
        <v>406</v>
      </c>
      <c r="D191" s="29"/>
      <c r="E191" s="29"/>
      <c r="F191" s="29">
        <v>11007579.059999999</v>
      </c>
      <c r="G191" s="29">
        <v>11306949.63</v>
      </c>
      <c r="H191" s="29">
        <f>+F191-G191</f>
        <v>-299370.57000000216</v>
      </c>
      <c r="I191" s="98">
        <f>IF(G191&lt;0,IF(H191=0,0,IF(OR(G191=0,F191=0),"N.M.",IF(ABS(H191/G191)&gt;=10,"N.M.",H191/(-G191)))),IF(H191=0,0,IF(OR(G191=0,F191=0),"N.M.",IF(ABS(H191/G191)&gt;=10,"N.M.",H191/G191))))</f>
        <v>-0.02647668732915388</v>
      </c>
      <c r="J191" s="115"/>
      <c r="K191" s="29">
        <v>51411301.81</v>
      </c>
      <c r="L191" s="29">
        <v>53565028.452</v>
      </c>
      <c r="M191" s="29">
        <f>+K191-L191</f>
        <v>-2153726.641999997</v>
      </c>
      <c r="N191" s="98">
        <f>IF(L191&lt;0,IF(M191=0,0,IF(OR(L191=0,K191=0),"N.M.",IF(ABS(M191/L191)&gt;=10,"N.M.",M191/(-L191)))),IF(M191=0,0,IF(OR(L191=0,K191=0),"N.M.",IF(ABS(M191/L191)&gt;=10,"N.M.",M191/L191))))</f>
        <v>-0.04020770088696895</v>
      </c>
      <c r="O191" s="115"/>
      <c r="P191" s="29">
        <v>27051714.46</v>
      </c>
      <c r="Q191" s="29">
        <v>26123960.569999997</v>
      </c>
      <c r="R191" s="29">
        <f>+P191-Q191</f>
        <v>927753.8900000043</v>
      </c>
      <c r="S191" s="98">
        <f>IF(Q191&lt;0,IF(R191=0,0,IF(OR(Q191=0,P191=0),"N.M.",IF(ABS(R191/Q191)&gt;=10,"N.M.",R191/(-Q191)))),IF(R191=0,0,IF(OR(Q191=0,P191=0),"N.M.",IF(ABS(R191/Q191)&gt;=10,"N.M.",R191/Q191))))</f>
        <v>0.035513523591266256</v>
      </c>
      <c r="T191" s="115"/>
      <c r="U191" s="29">
        <v>84529254.79999998</v>
      </c>
      <c r="V191" s="29">
        <v>84838087.058</v>
      </c>
      <c r="W191" s="29">
        <f>+U191-V191</f>
        <v>-308832.2580000162</v>
      </c>
      <c r="X191" s="98">
        <f>IF(V191&lt;0,IF(W191=0,0,IF(OR(V191=0,U191=0),"N.M.",IF(ABS(W191/V191)&gt;=10,"N.M.",W191/(-V191)))),IF(W191=0,0,IF(OR(V191=0,U191=0),"N.M.",IF(ABS(W191/V191)&gt;=10,"N.M.",W191/V191))))</f>
        <v>-0.00364025485144286</v>
      </c>
    </row>
    <row r="192" spans="2:24" s="13" customFormat="1" ht="0.75" customHeight="1" hidden="1" outlineLevel="1">
      <c r="B192" s="11"/>
      <c r="C192" s="56"/>
      <c r="D192" s="29"/>
      <c r="E192" s="29"/>
      <c r="F192" s="29"/>
      <c r="G192" s="29"/>
      <c r="H192" s="29"/>
      <c r="I192" s="98"/>
      <c r="J192" s="115"/>
      <c r="K192" s="29"/>
      <c r="L192" s="29"/>
      <c r="M192" s="29"/>
      <c r="N192" s="98"/>
      <c r="O192" s="115"/>
      <c r="P192" s="29"/>
      <c r="Q192" s="29"/>
      <c r="R192" s="29"/>
      <c r="S192" s="98"/>
      <c r="T192" s="115"/>
      <c r="U192" s="29"/>
      <c r="V192" s="29"/>
      <c r="W192" s="29"/>
      <c r="X192" s="98"/>
    </row>
    <row r="193" spans="1:24" s="14" customFormat="1" ht="12.75" hidden="1" outlineLevel="2">
      <c r="A193" s="14" t="s">
        <v>823</v>
      </c>
      <c r="B193" s="14" t="s">
        <v>824</v>
      </c>
      <c r="C193" s="54" t="s">
        <v>1471</v>
      </c>
      <c r="D193" s="15"/>
      <c r="E193" s="15"/>
      <c r="F193" s="15">
        <v>4752723</v>
      </c>
      <c r="G193" s="15">
        <v>6223643</v>
      </c>
      <c r="H193" s="90">
        <f>+F193-G193</f>
        <v>-1470920</v>
      </c>
      <c r="I193" s="103">
        <f>IF(G193&lt;0,IF(H193=0,0,IF(OR(G193=0,F193=0),"N.M.",IF(ABS(H193/G193)&gt;=10,"N.M.",H193/(-G193)))),IF(H193=0,0,IF(OR(G193=0,F193=0),"N.M.",IF(ABS(H193/G193)&gt;=10,"N.M.",H193/G193))))</f>
        <v>-0.23634389054770655</v>
      </c>
      <c r="J193" s="104"/>
      <c r="K193" s="15">
        <v>34090977</v>
      </c>
      <c r="L193" s="15">
        <v>38665080</v>
      </c>
      <c r="M193" s="90">
        <f>+K193-L193</f>
        <v>-4574103</v>
      </c>
      <c r="N193" s="103">
        <f>IF(L193&lt;0,IF(M193=0,0,IF(OR(L193=0,K193=0),"N.M.",IF(ABS(M193/L193)&gt;=10,"N.M.",M193/(-L193)))),IF(M193=0,0,IF(OR(L193=0,K193=0),"N.M.",IF(ABS(M193/L193)&gt;=10,"N.M.",M193/L193))))</f>
        <v>-0.11830062164619859</v>
      </c>
      <c r="O193" s="104"/>
      <c r="P193" s="15">
        <v>14523693</v>
      </c>
      <c r="Q193" s="15">
        <v>16046041</v>
      </c>
      <c r="R193" s="90">
        <f>+P193-Q193</f>
        <v>-1522348</v>
      </c>
      <c r="S193" s="103">
        <f>IF(Q193&lt;0,IF(R193=0,0,IF(OR(Q193=0,P193=0),"N.M.",IF(ABS(R193/Q193)&gt;=10,"N.M.",R193/(-Q193)))),IF(R193=0,0,IF(OR(Q193=0,P193=0),"N.M.",IF(ABS(R193/Q193)&gt;=10,"N.M.",R193/Q193))))</f>
        <v>-0.09487374486952888</v>
      </c>
      <c r="T193" s="104"/>
      <c r="U193" s="15">
        <v>55242128</v>
      </c>
      <c r="V193" s="15">
        <v>63252880.760000005</v>
      </c>
      <c r="W193" s="90">
        <f>+U193-V193</f>
        <v>-8010752.760000005</v>
      </c>
      <c r="X193" s="103">
        <f>IF(V193&lt;0,IF(W193=0,0,IF(OR(V193=0,U193=0),"N.M.",IF(ABS(W193/V193)&gt;=10,"N.M.",W193/(-V193)))),IF(W193=0,0,IF(OR(V193=0,U193=0),"N.M.",IF(ABS(W193/V193)&gt;=10,"N.M.",W193/V193))))</f>
        <v>-0.1266464493592814</v>
      </c>
    </row>
    <row r="194" spans="1:24" s="14" customFormat="1" ht="12.75" hidden="1" outlineLevel="2">
      <c r="A194" s="14" t="s">
        <v>825</v>
      </c>
      <c r="B194" s="14" t="s">
        <v>826</v>
      </c>
      <c r="C194" s="54" t="s">
        <v>1472</v>
      </c>
      <c r="D194" s="15"/>
      <c r="E194" s="15"/>
      <c r="F194" s="15">
        <v>199995</v>
      </c>
      <c r="G194" s="15">
        <v>602233</v>
      </c>
      <c r="H194" s="90">
        <f>+F194-G194</f>
        <v>-402238</v>
      </c>
      <c r="I194" s="103">
        <f>IF(G194&lt;0,IF(H194=0,0,IF(OR(G194=0,F194=0),"N.M.",IF(ABS(H194/G194)&gt;=10,"N.M.",H194/(-G194)))),IF(H194=0,0,IF(OR(G194=0,F194=0),"N.M.",IF(ABS(H194/G194)&gt;=10,"N.M.",H194/G194))))</f>
        <v>-0.667910924841382</v>
      </c>
      <c r="J194" s="104"/>
      <c r="K194" s="15">
        <v>6805705</v>
      </c>
      <c r="L194" s="15">
        <v>7049543</v>
      </c>
      <c r="M194" s="90">
        <f>+K194-L194</f>
        <v>-243838</v>
      </c>
      <c r="N194" s="103">
        <f>IF(L194&lt;0,IF(M194=0,0,IF(OR(L194=0,K194=0),"N.M.",IF(ABS(M194/L194)&gt;=10,"N.M.",M194/(-L194)))),IF(M194=0,0,IF(OR(L194=0,K194=0),"N.M.",IF(ABS(M194/L194)&gt;=10,"N.M.",M194/L194))))</f>
        <v>-0.03458919251928813</v>
      </c>
      <c r="O194" s="104"/>
      <c r="P194" s="15">
        <v>1700264</v>
      </c>
      <c r="Q194" s="15">
        <v>5408950</v>
      </c>
      <c r="R194" s="90">
        <f>+P194-Q194</f>
        <v>-3708686</v>
      </c>
      <c r="S194" s="103">
        <f>IF(Q194&lt;0,IF(R194=0,0,IF(OR(Q194=0,P194=0),"N.M.",IF(ABS(R194/Q194)&gt;=10,"N.M.",R194/(-Q194)))),IF(R194=0,0,IF(OR(Q194=0,P194=0),"N.M.",IF(ABS(R194/Q194)&gt;=10,"N.M.",R194/Q194))))</f>
        <v>-0.6856572902319304</v>
      </c>
      <c r="T194" s="104"/>
      <c r="U194" s="15">
        <v>9372900</v>
      </c>
      <c r="V194" s="15">
        <v>10835059.7</v>
      </c>
      <c r="W194" s="90">
        <f>+U194-V194</f>
        <v>-1462159.6999999993</v>
      </c>
      <c r="X194" s="103">
        <f>IF(V194&lt;0,IF(W194=0,0,IF(OR(V194=0,U194=0),"N.M.",IF(ABS(W194/V194)&gt;=10,"N.M.",W194/(-V194)))),IF(W194=0,0,IF(OR(V194=0,U194=0),"N.M.",IF(ABS(W194/V194)&gt;=10,"N.M.",W194/V194))))</f>
        <v>-0.13494708294039204</v>
      </c>
    </row>
    <row r="195" spans="1:24" s="14" customFormat="1" ht="12.75" hidden="1" outlineLevel="2">
      <c r="A195" s="14" t="s">
        <v>827</v>
      </c>
      <c r="B195" s="14" t="s">
        <v>828</v>
      </c>
      <c r="C195" s="54" t="s">
        <v>1473</v>
      </c>
      <c r="D195" s="15"/>
      <c r="E195" s="15"/>
      <c r="F195" s="15">
        <v>3619551</v>
      </c>
      <c r="G195" s="15">
        <v>3248258</v>
      </c>
      <c r="H195" s="90">
        <f>+F195-G195</f>
        <v>371293</v>
      </c>
      <c r="I195" s="103">
        <f>IF(G195&lt;0,IF(H195=0,0,IF(OR(G195=0,F195=0),"N.M.",IF(ABS(H195/G195)&gt;=10,"N.M.",H195/(-G195)))),IF(H195=0,0,IF(OR(G195=0,F195=0),"N.M.",IF(ABS(H195/G195)&gt;=10,"N.M.",H195/G195))))</f>
        <v>0.11430526762344617</v>
      </c>
      <c r="J195" s="104"/>
      <c r="K195" s="15">
        <v>26205852</v>
      </c>
      <c r="L195" s="15">
        <v>24481310</v>
      </c>
      <c r="M195" s="90">
        <f>+K195-L195</f>
        <v>1724542</v>
      </c>
      <c r="N195" s="103">
        <f>IF(L195&lt;0,IF(M195=0,0,IF(OR(L195=0,K195=0),"N.M.",IF(ABS(M195/L195)&gt;=10,"N.M.",M195/(-L195)))),IF(M195=0,0,IF(OR(L195=0,K195=0),"N.M.",IF(ABS(M195/L195)&gt;=10,"N.M.",M195/L195))))</f>
        <v>0.07044320749175595</v>
      </c>
      <c r="O195" s="104"/>
      <c r="P195" s="15">
        <v>10555667</v>
      </c>
      <c r="Q195" s="15">
        <v>10658416</v>
      </c>
      <c r="R195" s="90">
        <f>+P195-Q195</f>
        <v>-102749</v>
      </c>
      <c r="S195" s="103">
        <f>IF(Q195&lt;0,IF(R195=0,0,IF(OR(Q195=0,P195=0),"N.M.",IF(ABS(R195/Q195)&gt;=10,"N.M.",R195/(-Q195)))),IF(R195=0,0,IF(OR(Q195=0,P195=0),"N.M.",IF(ABS(R195/Q195)&gt;=10,"N.M.",R195/Q195))))</f>
        <v>-0.009640175425691773</v>
      </c>
      <c r="T195" s="104"/>
      <c r="U195" s="15">
        <v>45006660</v>
      </c>
      <c r="V195" s="15">
        <v>43210980</v>
      </c>
      <c r="W195" s="90">
        <f>+U195-V195</f>
        <v>1795680</v>
      </c>
      <c r="X195" s="103">
        <f>IF(V195&lt;0,IF(W195=0,0,IF(OR(V195=0,U195=0),"N.M.",IF(ABS(W195/V195)&gt;=10,"N.M.",W195/(-V195)))),IF(W195=0,0,IF(OR(V195=0,U195=0),"N.M.",IF(ABS(W195/V195)&gt;=10,"N.M.",W195/V195))))</f>
        <v>0.04155610449010876</v>
      </c>
    </row>
    <row r="196" spans="1:24" s="14" customFormat="1" ht="12.75" hidden="1" outlineLevel="2">
      <c r="A196" s="14" t="s">
        <v>829</v>
      </c>
      <c r="B196" s="14" t="s">
        <v>830</v>
      </c>
      <c r="C196" s="54" t="s">
        <v>1474</v>
      </c>
      <c r="D196" s="15"/>
      <c r="E196" s="15"/>
      <c r="F196" s="15">
        <v>5342348.48</v>
      </c>
      <c r="G196" s="15">
        <v>5668556.87</v>
      </c>
      <c r="H196" s="90">
        <f>+F196-G196</f>
        <v>-326208.38999999966</v>
      </c>
      <c r="I196" s="103">
        <f>IF(G196&lt;0,IF(H196=0,0,IF(OR(G196=0,F196=0),"N.M.",IF(ABS(H196/G196)&gt;=10,"N.M.",H196/(-G196)))),IF(H196=0,0,IF(OR(G196=0,F196=0),"N.M.",IF(ABS(H196/G196)&gt;=10,"N.M.",H196/G196))))</f>
        <v>-0.057546990791679166</v>
      </c>
      <c r="J196" s="104"/>
      <c r="K196" s="15">
        <v>26784280.45</v>
      </c>
      <c r="L196" s="15">
        <v>29388332</v>
      </c>
      <c r="M196" s="90">
        <f>+K196-L196</f>
        <v>-2604051.5500000007</v>
      </c>
      <c r="N196" s="103">
        <f>IF(L196&lt;0,IF(M196=0,0,IF(OR(L196=0,K196=0),"N.M.",IF(ABS(M196/L196)&gt;=10,"N.M.",M196/(-L196)))),IF(M196=0,0,IF(OR(L196=0,K196=0),"N.M.",IF(ABS(M196/L196)&gt;=10,"N.M.",M196/L196))))</f>
        <v>-0.08860834803417904</v>
      </c>
      <c r="O196" s="104"/>
      <c r="P196" s="15">
        <v>13428234.43</v>
      </c>
      <c r="Q196" s="15">
        <v>12747415.9</v>
      </c>
      <c r="R196" s="90">
        <f>+P196-Q196</f>
        <v>680818.5299999993</v>
      </c>
      <c r="S196" s="103">
        <f>IF(Q196&lt;0,IF(R196=0,0,IF(OR(Q196=0,P196=0),"N.M.",IF(ABS(R196/Q196)&gt;=10,"N.M.",R196/(-Q196)))),IF(R196=0,0,IF(OR(Q196=0,P196=0),"N.M.",IF(ABS(R196/Q196)&gt;=10,"N.M.",R196/Q196))))</f>
        <v>0.05340835627713373</v>
      </c>
      <c r="T196" s="104"/>
      <c r="U196" s="15">
        <v>55315301.47</v>
      </c>
      <c r="V196" s="15">
        <v>51173713.4</v>
      </c>
      <c r="W196" s="90">
        <f>+U196-V196</f>
        <v>4141588.0700000003</v>
      </c>
      <c r="X196" s="103">
        <f>IF(V196&lt;0,IF(W196=0,0,IF(OR(V196=0,U196=0),"N.M.",IF(ABS(W196/V196)&gt;=10,"N.M.",W196/(-V196)))),IF(W196=0,0,IF(OR(V196=0,U196=0),"N.M.",IF(ABS(W196/V196)&gt;=10,"N.M.",W196/V196))))</f>
        <v>0.08093194327382934</v>
      </c>
    </row>
    <row r="197" spans="1:24" s="13" customFormat="1" ht="12.75" collapsed="1">
      <c r="A197" s="13" t="s">
        <v>235</v>
      </c>
      <c r="B197" s="11"/>
      <c r="C197" s="56" t="s">
        <v>278</v>
      </c>
      <c r="D197" s="29"/>
      <c r="E197" s="29"/>
      <c r="F197" s="29">
        <v>13914617.48</v>
      </c>
      <c r="G197" s="29">
        <v>15742690.870000001</v>
      </c>
      <c r="H197" s="29">
        <f>+F197-G197</f>
        <v>-1828073.3900000006</v>
      </c>
      <c r="I197" s="98">
        <f>IF(G197&lt;0,IF(H197=0,0,IF(OR(G197=0,F197=0),"N.M.",IF(ABS(H197/G197)&gt;=10,"N.M.",H197/(-G197)))),IF(H197=0,0,IF(OR(G197=0,F197=0),"N.M.",IF(ABS(H197/G197)&gt;=10,"N.M.",H197/G197))))</f>
        <v>-0.11612204070421416</v>
      </c>
      <c r="J197" s="115"/>
      <c r="K197" s="29">
        <v>93886814.45</v>
      </c>
      <c r="L197" s="29">
        <v>99584265</v>
      </c>
      <c r="M197" s="29">
        <f>+K197-L197</f>
        <v>-5697450.549999997</v>
      </c>
      <c r="N197" s="98">
        <f>IF(L197&lt;0,IF(M197=0,0,IF(OR(L197=0,K197=0),"N.M.",IF(ABS(M197/L197)&gt;=10,"N.M.",M197/(-L197)))),IF(M197=0,0,IF(OR(L197=0,K197=0),"N.M.",IF(ABS(M197/L197)&gt;=10,"N.M.",M197/L197))))</f>
        <v>-0.057212357293594494</v>
      </c>
      <c r="O197" s="115"/>
      <c r="P197" s="29">
        <v>40207858.43</v>
      </c>
      <c r="Q197" s="29">
        <v>44860822.9</v>
      </c>
      <c r="R197" s="29">
        <f>+P197-Q197</f>
        <v>-4652964.469999999</v>
      </c>
      <c r="S197" s="98">
        <f>IF(Q197&lt;0,IF(R197=0,0,IF(OR(Q197=0,P197=0),"N.M.",IF(ABS(R197/Q197)&gt;=10,"N.M.",R197/(-Q197)))),IF(R197=0,0,IF(OR(Q197=0,P197=0),"N.M.",IF(ABS(R197/Q197)&gt;=10,"N.M.",R197/Q197))))</f>
        <v>-0.10371999819022489</v>
      </c>
      <c r="T197" s="115"/>
      <c r="U197" s="29">
        <v>164936989.46999997</v>
      </c>
      <c r="V197" s="29">
        <v>168472633.86</v>
      </c>
      <c r="W197" s="29">
        <f>+U197-V197</f>
        <v>-3535644.3900000453</v>
      </c>
      <c r="X197" s="98">
        <f>IF(V197&lt;0,IF(W197=0,0,IF(OR(V197=0,U197=0),"N.M.",IF(ABS(W197/V197)&gt;=10,"N.M.",W197/(-V197)))),IF(W197=0,0,IF(OR(V197=0,U197=0),"N.M.",IF(ABS(W197/V197)&gt;=10,"N.M.",W197/V197))))</f>
        <v>-0.020986461177654226</v>
      </c>
    </row>
    <row r="198" spans="2:24" s="13" customFormat="1" ht="0.75" customHeight="1" hidden="1" outlineLevel="1">
      <c r="B198" s="11"/>
      <c r="C198" s="56"/>
      <c r="D198" s="29"/>
      <c r="E198" s="29"/>
      <c r="F198" s="29"/>
      <c r="G198" s="29"/>
      <c r="H198" s="29"/>
      <c r="I198" s="98"/>
      <c r="J198" s="115"/>
      <c r="K198" s="29"/>
      <c r="L198" s="29"/>
      <c r="M198" s="29"/>
      <c r="N198" s="98"/>
      <c r="O198" s="115"/>
      <c r="P198" s="29"/>
      <c r="Q198" s="29"/>
      <c r="R198" s="29"/>
      <c r="S198" s="98"/>
      <c r="T198" s="115"/>
      <c r="U198" s="29"/>
      <c r="V198" s="29"/>
      <c r="W198" s="29"/>
      <c r="X198" s="98"/>
    </row>
    <row r="199" spans="1:24" s="14" customFormat="1" ht="12.75" hidden="1" outlineLevel="2">
      <c r="A199" s="14" t="s">
        <v>831</v>
      </c>
      <c r="B199" s="14" t="s">
        <v>832</v>
      </c>
      <c r="C199" s="54" t="s">
        <v>1475</v>
      </c>
      <c r="D199" s="15"/>
      <c r="E199" s="15"/>
      <c r="F199" s="15">
        <v>-228</v>
      </c>
      <c r="G199" s="15">
        <v>-200</v>
      </c>
      <c r="H199" s="90">
        <f aca="true" t="shared" si="80" ref="H199:H230">+F199-G199</f>
        <v>-28</v>
      </c>
      <c r="I199" s="103">
        <f aca="true" t="shared" si="81" ref="I199:I230">IF(G199&lt;0,IF(H199=0,0,IF(OR(G199=0,F199=0),"N.M.",IF(ABS(H199/G199)&gt;=10,"N.M.",H199/(-G199)))),IF(H199=0,0,IF(OR(G199=0,F199=0),"N.M.",IF(ABS(H199/G199)&gt;=10,"N.M.",H199/G199))))</f>
        <v>-0.14</v>
      </c>
      <c r="J199" s="104"/>
      <c r="K199" s="15">
        <v>-1595</v>
      </c>
      <c r="L199" s="15">
        <v>-1176</v>
      </c>
      <c r="M199" s="90">
        <f aca="true" t="shared" si="82" ref="M199:M230">+K199-L199</f>
        <v>-419</v>
      </c>
      <c r="N199" s="103">
        <f aca="true" t="shared" si="83" ref="N199:N230">IF(L199&lt;0,IF(M199=0,0,IF(OR(L199=0,K199=0),"N.M.",IF(ABS(M199/L199)&gt;=10,"N.M.",M199/(-L199)))),IF(M199=0,0,IF(OR(L199=0,K199=0),"N.M.",IF(ABS(M199/L199)&gt;=10,"N.M.",M199/L199))))</f>
        <v>-0.3562925170068027</v>
      </c>
      <c r="O199" s="104"/>
      <c r="P199" s="15">
        <v>-684</v>
      </c>
      <c r="Q199" s="15">
        <v>-555</v>
      </c>
      <c r="R199" s="90">
        <f aca="true" t="shared" si="84" ref="R199:R230">+P199-Q199</f>
        <v>-129</v>
      </c>
      <c r="S199" s="103">
        <f aca="true" t="shared" si="85" ref="S199:S230">IF(Q199&lt;0,IF(R199=0,0,IF(OR(Q199=0,P199=0),"N.M.",IF(ABS(R199/Q199)&gt;=10,"N.M.",R199/(-Q199)))),IF(R199=0,0,IF(OR(Q199=0,P199=0),"N.M.",IF(ABS(R199/Q199)&gt;=10,"N.M.",R199/Q199))))</f>
        <v>-0.23243243243243245</v>
      </c>
      <c r="T199" s="104"/>
      <c r="U199" s="15">
        <v>-2595</v>
      </c>
      <c r="V199" s="15">
        <v>-1951</v>
      </c>
      <c r="W199" s="90">
        <f aca="true" t="shared" si="86" ref="W199:W230">+U199-V199</f>
        <v>-644</v>
      </c>
      <c r="X199" s="103">
        <f aca="true" t="shared" si="87" ref="X199:X230">IF(V199&lt;0,IF(W199=0,0,IF(OR(V199=0,U199=0),"N.M.",IF(ABS(W199/V199)&gt;=10,"N.M.",W199/(-V199)))),IF(W199=0,0,IF(OR(V199=0,U199=0),"N.M.",IF(ABS(W199/V199)&gt;=10,"N.M.",W199/V199))))</f>
        <v>-0.3300871348026653</v>
      </c>
    </row>
    <row r="200" spans="1:24" s="14" customFormat="1" ht="12.75" hidden="1" outlineLevel="2">
      <c r="A200" s="14" t="s">
        <v>833</v>
      </c>
      <c r="B200" s="14" t="s">
        <v>834</v>
      </c>
      <c r="C200" s="54" t="s">
        <v>1476</v>
      </c>
      <c r="D200" s="15"/>
      <c r="E200" s="15"/>
      <c r="F200" s="15">
        <v>103257.62</v>
      </c>
      <c r="G200" s="15">
        <v>91132.98</v>
      </c>
      <c r="H200" s="90">
        <f t="shared" si="80"/>
        <v>12124.64</v>
      </c>
      <c r="I200" s="103">
        <f t="shared" si="81"/>
        <v>0.13304338341619026</v>
      </c>
      <c r="J200" s="104"/>
      <c r="K200" s="15">
        <v>684014.86</v>
      </c>
      <c r="L200" s="15">
        <v>606963.4400000001</v>
      </c>
      <c r="M200" s="90">
        <f t="shared" si="82"/>
        <v>77051.41999999993</v>
      </c>
      <c r="N200" s="103">
        <f t="shared" si="83"/>
        <v>0.1269457349852899</v>
      </c>
      <c r="O200" s="104"/>
      <c r="P200" s="15">
        <v>297722.11</v>
      </c>
      <c r="Q200" s="15">
        <v>248002.91</v>
      </c>
      <c r="R200" s="90">
        <f t="shared" si="84"/>
        <v>49719.19999999998</v>
      </c>
      <c r="S200" s="103">
        <f t="shared" si="85"/>
        <v>0.200478292774871</v>
      </c>
      <c r="T200" s="104"/>
      <c r="U200" s="15">
        <v>1061500.22</v>
      </c>
      <c r="V200" s="15">
        <v>1042069.1300000001</v>
      </c>
      <c r="W200" s="90">
        <f t="shared" si="86"/>
        <v>19431.08999999985</v>
      </c>
      <c r="X200" s="103">
        <f t="shared" si="87"/>
        <v>0.01864664199389521</v>
      </c>
    </row>
    <row r="201" spans="1:24" s="14" customFormat="1" ht="12.75" hidden="1" outlineLevel="2">
      <c r="A201" s="14" t="s">
        <v>835</v>
      </c>
      <c r="B201" s="14" t="s">
        <v>836</v>
      </c>
      <c r="C201" s="54" t="s">
        <v>1477</v>
      </c>
      <c r="D201" s="15"/>
      <c r="E201" s="15"/>
      <c r="F201" s="15">
        <v>86220.34</v>
      </c>
      <c r="G201" s="15">
        <v>114145.7</v>
      </c>
      <c r="H201" s="90">
        <f t="shared" si="80"/>
        <v>-27925.36</v>
      </c>
      <c r="I201" s="103">
        <f t="shared" si="81"/>
        <v>-0.24464662269362755</v>
      </c>
      <c r="J201" s="104"/>
      <c r="K201" s="15">
        <v>651700.1</v>
      </c>
      <c r="L201" s="15">
        <v>738721.03</v>
      </c>
      <c r="M201" s="90">
        <f t="shared" si="82"/>
        <v>-87020.93000000005</v>
      </c>
      <c r="N201" s="103">
        <f t="shared" si="83"/>
        <v>-0.11779944859563568</v>
      </c>
      <c r="O201" s="104"/>
      <c r="P201" s="15">
        <v>259973.47</v>
      </c>
      <c r="Q201" s="15">
        <v>297762.83</v>
      </c>
      <c r="R201" s="90">
        <f t="shared" si="84"/>
        <v>-37789.360000000015</v>
      </c>
      <c r="S201" s="103">
        <f t="shared" si="85"/>
        <v>-0.1269109378091282</v>
      </c>
      <c r="T201" s="104"/>
      <c r="U201" s="15">
        <v>1141249.72</v>
      </c>
      <c r="V201" s="15">
        <v>1187552.67</v>
      </c>
      <c r="W201" s="90">
        <f t="shared" si="86"/>
        <v>-46302.94999999995</v>
      </c>
      <c r="X201" s="103">
        <f t="shared" si="87"/>
        <v>-0.038990228534453095</v>
      </c>
    </row>
    <row r="202" spans="1:24" s="14" customFormat="1" ht="12.75" hidden="1" outlineLevel="2">
      <c r="A202" s="14" t="s">
        <v>837</v>
      </c>
      <c r="B202" s="14" t="s">
        <v>838</v>
      </c>
      <c r="C202" s="54" t="s">
        <v>1478</v>
      </c>
      <c r="D202" s="15"/>
      <c r="E202" s="15"/>
      <c r="F202" s="15">
        <v>292805.53</v>
      </c>
      <c r="G202" s="15">
        <v>355748.14</v>
      </c>
      <c r="H202" s="90">
        <f t="shared" si="80"/>
        <v>-62942.609999999986</v>
      </c>
      <c r="I202" s="103">
        <f t="shared" si="81"/>
        <v>-0.17693025745686256</v>
      </c>
      <c r="J202" s="104"/>
      <c r="K202" s="15">
        <v>2384144.45</v>
      </c>
      <c r="L202" s="15">
        <v>2627002.39</v>
      </c>
      <c r="M202" s="90">
        <f t="shared" si="82"/>
        <v>-242857.93999999994</v>
      </c>
      <c r="N202" s="103">
        <f t="shared" si="83"/>
        <v>-0.09244679065556538</v>
      </c>
      <c r="O202" s="104"/>
      <c r="P202" s="15">
        <v>994364.17</v>
      </c>
      <c r="Q202" s="15">
        <v>1171786.83</v>
      </c>
      <c r="R202" s="90">
        <f t="shared" si="84"/>
        <v>-177422.66000000003</v>
      </c>
      <c r="S202" s="103">
        <f t="shared" si="85"/>
        <v>-0.15141206186794234</v>
      </c>
      <c r="T202" s="104"/>
      <c r="U202" s="15">
        <v>4494677.453</v>
      </c>
      <c r="V202" s="15">
        <v>4490990.3100000005</v>
      </c>
      <c r="W202" s="90">
        <f t="shared" si="86"/>
        <v>3687.142999999225</v>
      </c>
      <c r="X202" s="103">
        <f t="shared" si="87"/>
        <v>0.000821008896810384</v>
      </c>
    </row>
    <row r="203" spans="1:24" s="14" customFormat="1" ht="12.75" hidden="1" outlineLevel="2">
      <c r="A203" s="14" t="s">
        <v>839</v>
      </c>
      <c r="B203" s="14" t="s">
        <v>840</v>
      </c>
      <c r="C203" s="54" t="s">
        <v>1479</v>
      </c>
      <c r="D203" s="15"/>
      <c r="E203" s="15"/>
      <c r="F203" s="15">
        <v>0</v>
      </c>
      <c r="G203" s="15">
        <v>0</v>
      </c>
      <c r="H203" s="90">
        <f t="shared" si="80"/>
        <v>0</v>
      </c>
      <c r="I203" s="103">
        <f t="shared" si="81"/>
        <v>0</v>
      </c>
      <c r="J203" s="104"/>
      <c r="K203" s="15">
        <v>30243.16</v>
      </c>
      <c r="L203" s="15">
        <v>51934.36</v>
      </c>
      <c r="M203" s="90">
        <f t="shared" si="82"/>
        <v>-21691.2</v>
      </c>
      <c r="N203" s="103">
        <f t="shared" si="83"/>
        <v>-0.41766568414436994</v>
      </c>
      <c r="O203" s="104"/>
      <c r="P203" s="15">
        <v>0</v>
      </c>
      <c r="Q203" s="15">
        <v>0</v>
      </c>
      <c r="R203" s="90">
        <f t="shared" si="84"/>
        <v>0</v>
      </c>
      <c r="S203" s="103">
        <f t="shared" si="85"/>
        <v>0</v>
      </c>
      <c r="T203" s="104"/>
      <c r="U203" s="15">
        <v>30243.16</v>
      </c>
      <c r="V203" s="15">
        <v>51934.36</v>
      </c>
      <c r="W203" s="90">
        <f t="shared" si="86"/>
        <v>-21691.2</v>
      </c>
      <c r="X203" s="103">
        <f t="shared" si="87"/>
        <v>-0.41766568414436994</v>
      </c>
    </row>
    <row r="204" spans="1:24" s="14" customFormat="1" ht="12.75" hidden="1" outlineLevel="2">
      <c r="A204" s="14" t="s">
        <v>841</v>
      </c>
      <c r="B204" s="14" t="s">
        <v>842</v>
      </c>
      <c r="C204" s="54" t="s">
        <v>1480</v>
      </c>
      <c r="D204" s="15"/>
      <c r="E204" s="15"/>
      <c r="F204" s="15">
        <v>146371.76</v>
      </c>
      <c r="G204" s="15">
        <v>87977.97</v>
      </c>
      <c r="H204" s="90">
        <f t="shared" si="80"/>
        <v>58393.79000000001</v>
      </c>
      <c r="I204" s="103">
        <f t="shared" si="81"/>
        <v>0.6637319547154817</v>
      </c>
      <c r="J204" s="104"/>
      <c r="K204" s="15">
        <v>729403.64</v>
      </c>
      <c r="L204" s="15">
        <v>464737.17</v>
      </c>
      <c r="M204" s="90">
        <f t="shared" si="82"/>
        <v>264666.47000000003</v>
      </c>
      <c r="N204" s="103">
        <f t="shared" si="83"/>
        <v>0.5694970987579927</v>
      </c>
      <c r="O204" s="104"/>
      <c r="P204" s="15">
        <v>352369.19</v>
      </c>
      <c r="Q204" s="15">
        <v>180314.24</v>
      </c>
      <c r="R204" s="90">
        <f t="shared" si="84"/>
        <v>172054.95</v>
      </c>
      <c r="S204" s="103">
        <f t="shared" si="85"/>
        <v>0.954195020870232</v>
      </c>
      <c r="T204" s="104"/>
      <c r="U204" s="15">
        <v>1140560.371</v>
      </c>
      <c r="V204" s="15">
        <v>919176.4199999999</v>
      </c>
      <c r="W204" s="90">
        <f t="shared" si="86"/>
        <v>221383.95100000012</v>
      </c>
      <c r="X204" s="103">
        <f t="shared" si="87"/>
        <v>0.24085033752280127</v>
      </c>
    </row>
    <row r="205" spans="1:24" s="14" customFormat="1" ht="12.75" hidden="1" outlineLevel="2">
      <c r="A205" s="14" t="s">
        <v>843</v>
      </c>
      <c r="B205" s="14" t="s">
        <v>844</v>
      </c>
      <c r="C205" s="54" t="s">
        <v>1481</v>
      </c>
      <c r="D205" s="15"/>
      <c r="E205" s="15"/>
      <c r="F205" s="15">
        <v>0</v>
      </c>
      <c r="G205" s="15">
        <v>0</v>
      </c>
      <c r="H205" s="90">
        <f t="shared" si="80"/>
        <v>0</v>
      </c>
      <c r="I205" s="103">
        <f t="shared" si="81"/>
        <v>0</v>
      </c>
      <c r="J205" s="104"/>
      <c r="K205" s="15">
        <v>0</v>
      </c>
      <c r="L205" s="15">
        <v>0</v>
      </c>
      <c r="M205" s="90">
        <f t="shared" si="82"/>
        <v>0</v>
      </c>
      <c r="N205" s="103">
        <f t="shared" si="83"/>
        <v>0</v>
      </c>
      <c r="O205" s="104"/>
      <c r="P205" s="15">
        <v>0</v>
      </c>
      <c r="Q205" s="15">
        <v>0</v>
      </c>
      <c r="R205" s="90">
        <f t="shared" si="84"/>
        <v>0</v>
      </c>
      <c r="S205" s="103">
        <f t="shared" si="85"/>
        <v>0</v>
      </c>
      <c r="T205" s="104"/>
      <c r="U205" s="15">
        <v>0</v>
      </c>
      <c r="V205" s="15">
        <v>-0.64</v>
      </c>
      <c r="W205" s="90">
        <f t="shared" si="86"/>
        <v>0.64</v>
      </c>
      <c r="X205" s="103" t="str">
        <f t="shared" si="87"/>
        <v>N.M.</v>
      </c>
    </row>
    <row r="206" spans="1:24" s="14" customFormat="1" ht="12.75" hidden="1" outlineLevel="2">
      <c r="A206" s="14" t="s">
        <v>845</v>
      </c>
      <c r="B206" s="14" t="s">
        <v>846</v>
      </c>
      <c r="C206" s="54" t="s">
        <v>1482</v>
      </c>
      <c r="D206" s="15"/>
      <c r="E206" s="15"/>
      <c r="F206" s="15">
        <v>401099.08</v>
      </c>
      <c r="G206" s="15">
        <v>350519.08</v>
      </c>
      <c r="H206" s="90">
        <f t="shared" si="80"/>
        <v>50580</v>
      </c>
      <c r="I206" s="103">
        <f t="shared" si="81"/>
        <v>0.14430027603632875</v>
      </c>
      <c r="J206" s="104"/>
      <c r="K206" s="15">
        <v>2690440.59</v>
      </c>
      <c r="L206" s="15">
        <v>2361365.63</v>
      </c>
      <c r="M206" s="90">
        <f t="shared" si="82"/>
        <v>329074.95999999996</v>
      </c>
      <c r="N206" s="103">
        <f t="shared" si="83"/>
        <v>0.13935790197810238</v>
      </c>
      <c r="O206" s="104"/>
      <c r="P206" s="15">
        <v>1159249.38</v>
      </c>
      <c r="Q206" s="15">
        <v>903443.43</v>
      </c>
      <c r="R206" s="90">
        <f t="shared" si="84"/>
        <v>255805.94999999984</v>
      </c>
      <c r="S206" s="103">
        <f t="shared" si="85"/>
        <v>0.2831455091770381</v>
      </c>
      <c r="T206" s="104"/>
      <c r="U206" s="15">
        <v>4411889.416999999</v>
      </c>
      <c r="V206" s="15">
        <v>3691813.98</v>
      </c>
      <c r="W206" s="90">
        <f t="shared" si="86"/>
        <v>720075.4369999995</v>
      </c>
      <c r="X206" s="103">
        <f t="shared" si="87"/>
        <v>0.19504651125461078</v>
      </c>
    </row>
    <row r="207" spans="1:24" s="14" customFormat="1" ht="12.75" hidden="1" outlineLevel="2">
      <c r="A207" s="14" t="s">
        <v>847</v>
      </c>
      <c r="B207" s="14" t="s">
        <v>848</v>
      </c>
      <c r="C207" s="54" t="s">
        <v>1483</v>
      </c>
      <c r="D207" s="15"/>
      <c r="E207" s="15"/>
      <c r="F207" s="15">
        <v>0</v>
      </c>
      <c r="G207" s="15">
        <v>0</v>
      </c>
      <c r="H207" s="90">
        <f t="shared" si="80"/>
        <v>0</v>
      </c>
      <c r="I207" s="103">
        <f t="shared" si="81"/>
        <v>0</v>
      </c>
      <c r="J207" s="104"/>
      <c r="K207" s="15">
        <v>0</v>
      </c>
      <c r="L207" s="15">
        <v>0</v>
      </c>
      <c r="M207" s="90">
        <f t="shared" si="82"/>
        <v>0</v>
      </c>
      <c r="N207" s="103">
        <f t="shared" si="83"/>
        <v>0</v>
      </c>
      <c r="O207" s="104"/>
      <c r="P207" s="15">
        <v>0</v>
      </c>
      <c r="Q207" s="15">
        <v>0</v>
      </c>
      <c r="R207" s="90">
        <f t="shared" si="84"/>
        <v>0</v>
      </c>
      <c r="S207" s="103">
        <f t="shared" si="85"/>
        <v>0</v>
      </c>
      <c r="T207" s="104"/>
      <c r="U207" s="15">
        <v>0</v>
      </c>
      <c r="V207" s="15">
        <v>-0.51</v>
      </c>
      <c r="W207" s="90">
        <f t="shared" si="86"/>
        <v>0.51</v>
      </c>
      <c r="X207" s="103" t="str">
        <f t="shared" si="87"/>
        <v>N.M.</v>
      </c>
    </row>
    <row r="208" spans="1:24" s="14" customFormat="1" ht="12.75" hidden="1" outlineLevel="2">
      <c r="A208" s="14" t="s">
        <v>849</v>
      </c>
      <c r="B208" s="14" t="s">
        <v>850</v>
      </c>
      <c r="C208" s="54" t="s">
        <v>1484</v>
      </c>
      <c r="D208" s="15"/>
      <c r="E208" s="15"/>
      <c r="F208" s="15">
        <v>-46.38</v>
      </c>
      <c r="G208" s="15">
        <v>0</v>
      </c>
      <c r="H208" s="90">
        <f t="shared" si="80"/>
        <v>-46.38</v>
      </c>
      <c r="I208" s="103" t="str">
        <f t="shared" si="81"/>
        <v>N.M.</v>
      </c>
      <c r="J208" s="104"/>
      <c r="K208" s="15">
        <v>19.79</v>
      </c>
      <c r="L208" s="15">
        <v>0</v>
      </c>
      <c r="M208" s="90">
        <f t="shared" si="82"/>
        <v>19.79</v>
      </c>
      <c r="N208" s="103" t="str">
        <f t="shared" si="83"/>
        <v>N.M.</v>
      </c>
      <c r="O208" s="104"/>
      <c r="P208" s="15">
        <v>-6.51</v>
      </c>
      <c r="Q208" s="15">
        <v>-0.92</v>
      </c>
      <c r="R208" s="90">
        <f t="shared" si="84"/>
        <v>-5.59</v>
      </c>
      <c r="S208" s="103">
        <f t="shared" si="85"/>
        <v>-6.076086956521738</v>
      </c>
      <c r="T208" s="104"/>
      <c r="U208" s="15">
        <v>22.57</v>
      </c>
      <c r="V208" s="15">
        <v>0</v>
      </c>
      <c r="W208" s="90">
        <f t="shared" si="86"/>
        <v>22.57</v>
      </c>
      <c r="X208" s="103" t="str">
        <f t="shared" si="87"/>
        <v>N.M.</v>
      </c>
    </row>
    <row r="209" spans="1:24" s="14" customFormat="1" ht="12.75" hidden="1" outlineLevel="2">
      <c r="A209" s="14" t="s">
        <v>851</v>
      </c>
      <c r="B209" s="14" t="s">
        <v>852</v>
      </c>
      <c r="C209" s="54" t="s">
        <v>1485</v>
      </c>
      <c r="D209" s="15"/>
      <c r="E209" s="15"/>
      <c r="F209" s="15">
        <v>-42.62</v>
      </c>
      <c r="G209" s="15">
        <v>-119.59</v>
      </c>
      <c r="H209" s="90">
        <f t="shared" si="80"/>
        <v>76.97</v>
      </c>
      <c r="I209" s="103">
        <f t="shared" si="81"/>
        <v>0.6436156869303453</v>
      </c>
      <c r="J209" s="104"/>
      <c r="K209" s="15">
        <v>-45.43</v>
      </c>
      <c r="L209" s="15">
        <v>25.080000000000002</v>
      </c>
      <c r="M209" s="90">
        <f t="shared" si="82"/>
        <v>-70.51</v>
      </c>
      <c r="N209" s="103">
        <f t="shared" si="83"/>
        <v>-2.81140350877193</v>
      </c>
      <c r="O209" s="104"/>
      <c r="P209" s="15">
        <v>-67.2</v>
      </c>
      <c r="Q209" s="15">
        <v>-154.54</v>
      </c>
      <c r="R209" s="90">
        <f t="shared" si="84"/>
        <v>87.33999999999999</v>
      </c>
      <c r="S209" s="103">
        <f t="shared" si="85"/>
        <v>0.5651611233337647</v>
      </c>
      <c r="T209" s="104"/>
      <c r="U209" s="15">
        <v>-6.729999999999997</v>
      </c>
      <c r="V209" s="15">
        <v>48.35</v>
      </c>
      <c r="W209" s="90">
        <f t="shared" si="86"/>
        <v>-55.08</v>
      </c>
      <c r="X209" s="103">
        <f t="shared" si="87"/>
        <v>-1.1391933815925541</v>
      </c>
    </row>
    <row r="210" spans="1:24" s="14" customFormat="1" ht="12.75" hidden="1" outlineLevel="2">
      <c r="A210" s="14" t="s">
        <v>853</v>
      </c>
      <c r="B210" s="14" t="s">
        <v>854</v>
      </c>
      <c r="C210" s="54" t="s">
        <v>1486</v>
      </c>
      <c r="D210" s="15"/>
      <c r="E210" s="15"/>
      <c r="F210" s="15">
        <v>49309.4</v>
      </c>
      <c r="G210" s="15">
        <v>2190.75</v>
      </c>
      <c r="H210" s="90">
        <f t="shared" si="80"/>
        <v>47118.65</v>
      </c>
      <c r="I210" s="103" t="str">
        <f t="shared" si="81"/>
        <v>N.M.</v>
      </c>
      <c r="J210" s="104"/>
      <c r="K210" s="15">
        <v>253746.5</v>
      </c>
      <c r="L210" s="15">
        <v>18779.86</v>
      </c>
      <c r="M210" s="90">
        <f t="shared" si="82"/>
        <v>234966.64</v>
      </c>
      <c r="N210" s="103" t="str">
        <f t="shared" si="83"/>
        <v>N.M.</v>
      </c>
      <c r="O210" s="104"/>
      <c r="P210" s="15">
        <v>150523.94</v>
      </c>
      <c r="Q210" s="15">
        <v>6370.650000000001</v>
      </c>
      <c r="R210" s="90">
        <f t="shared" si="84"/>
        <v>144153.29</v>
      </c>
      <c r="S210" s="103" t="str">
        <f t="shared" si="85"/>
        <v>N.M.</v>
      </c>
      <c r="T210" s="104"/>
      <c r="U210" s="15">
        <v>271783.166</v>
      </c>
      <c r="V210" s="15">
        <v>51065.740000000005</v>
      </c>
      <c r="W210" s="90">
        <f t="shared" si="86"/>
        <v>220717.42600000004</v>
      </c>
      <c r="X210" s="103">
        <f t="shared" si="87"/>
        <v>4.322221238740495</v>
      </c>
    </row>
    <row r="211" spans="1:24" s="14" customFormat="1" ht="12.75" hidden="1" outlineLevel="2">
      <c r="A211" s="14" t="s">
        <v>855</v>
      </c>
      <c r="B211" s="14" t="s">
        <v>856</v>
      </c>
      <c r="C211" s="54" t="s">
        <v>1487</v>
      </c>
      <c r="D211" s="15"/>
      <c r="E211" s="15"/>
      <c r="F211" s="15">
        <v>484938.56</v>
      </c>
      <c r="G211" s="15">
        <v>367256.74</v>
      </c>
      <c r="H211" s="90">
        <f t="shared" si="80"/>
        <v>117681.82</v>
      </c>
      <c r="I211" s="103">
        <f t="shared" si="81"/>
        <v>0.3204347454589942</v>
      </c>
      <c r="J211" s="104"/>
      <c r="K211" s="15">
        <v>2930807.13</v>
      </c>
      <c r="L211" s="15">
        <v>6174566.6</v>
      </c>
      <c r="M211" s="90">
        <f t="shared" si="82"/>
        <v>-3243759.4699999997</v>
      </c>
      <c r="N211" s="103">
        <f t="shared" si="83"/>
        <v>-0.5253420491083536</v>
      </c>
      <c r="O211" s="104"/>
      <c r="P211" s="15">
        <v>1350149.9100000001</v>
      </c>
      <c r="Q211" s="15">
        <v>4685525.1</v>
      </c>
      <c r="R211" s="90">
        <f t="shared" si="84"/>
        <v>-3335375.1899999995</v>
      </c>
      <c r="S211" s="103">
        <f t="shared" si="85"/>
        <v>-0.7118466167217843</v>
      </c>
      <c r="T211" s="104"/>
      <c r="U211" s="15">
        <v>6236128.4059999995</v>
      </c>
      <c r="V211" s="15">
        <v>8314247.229</v>
      </c>
      <c r="W211" s="90">
        <f t="shared" si="86"/>
        <v>-2078118.8230000008</v>
      </c>
      <c r="X211" s="103">
        <f t="shared" si="87"/>
        <v>-0.24994671986076453</v>
      </c>
    </row>
    <row r="212" spans="1:24" s="14" customFormat="1" ht="12.75" hidden="1" outlineLevel="2">
      <c r="A212" s="14" t="s">
        <v>857</v>
      </c>
      <c r="B212" s="14" t="s">
        <v>858</v>
      </c>
      <c r="C212" s="54" t="s">
        <v>1488</v>
      </c>
      <c r="D212" s="15"/>
      <c r="E212" s="15"/>
      <c r="F212" s="15">
        <v>3366</v>
      </c>
      <c r="G212" s="15">
        <v>2910</v>
      </c>
      <c r="H212" s="90">
        <f t="shared" si="80"/>
        <v>456</v>
      </c>
      <c r="I212" s="103">
        <f t="shared" si="81"/>
        <v>0.15670103092783505</v>
      </c>
      <c r="J212" s="104"/>
      <c r="K212" s="15">
        <v>24444</v>
      </c>
      <c r="L212" s="15">
        <v>15716</v>
      </c>
      <c r="M212" s="90">
        <f t="shared" si="82"/>
        <v>8728</v>
      </c>
      <c r="N212" s="103">
        <f t="shared" si="83"/>
        <v>0.555357597353016</v>
      </c>
      <c r="O212" s="104"/>
      <c r="P212" s="15">
        <v>13191</v>
      </c>
      <c r="Q212" s="15">
        <v>12008</v>
      </c>
      <c r="R212" s="90">
        <f t="shared" si="84"/>
        <v>1183</v>
      </c>
      <c r="S212" s="103">
        <f t="shared" si="85"/>
        <v>0.09851765489673552</v>
      </c>
      <c r="T212" s="104"/>
      <c r="U212" s="15">
        <v>43476</v>
      </c>
      <c r="V212" s="15">
        <v>19071</v>
      </c>
      <c r="W212" s="90">
        <f t="shared" si="86"/>
        <v>24405</v>
      </c>
      <c r="X212" s="103">
        <f t="shared" si="87"/>
        <v>1.2796916784646846</v>
      </c>
    </row>
    <row r="213" spans="1:24" s="14" customFormat="1" ht="12.75" hidden="1" outlineLevel="2">
      <c r="A213" s="14" t="s">
        <v>859</v>
      </c>
      <c r="B213" s="14" t="s">
        <v>860</v>
      </c>
      <c r="C213" s="54" t="s">
        <v>1489</v>
      </c>
      <c r="D213" s="15"/>
      <c r="E213" s="15"/>
      <c r="F213" s="15">
        <v>0</v>
      </c>
      <c r="G213" s="15">
        <v>-8303.52</v>
      </c>
      <c r="H213" s="90">
        <f t="shared" si="80"/>
        <v>8303.52</v>
      </c>
      <c r="I213" s="103" t="str">
        <f t="shared" si="81"/>
        <v>N.M.</v>
      </c>
      <c r="J213" s="104"/>
      <c r="K213" s="15">
        <v>-210861.84</v>
      </c>
      <c r="L213" s="15">
        <v>-22667.68</v>
      </c>
      <c r="M213" s="90">
        <f t="shared" si="82"/>
        <v>-188194.16</v>
      </c>
      <c r="N213" s="103">
        <f t="shared" si="83"/>
        <v>-8.302312367211819</v>
      </c>
      <c r="O213" s="104"/>
      <c r="P213" s="15">
        <v>-55355.86</v>
      </c>
      <c r="Q213" s="15">
        <v>-18003.73</v>
      </c>
      <c r="R213" s="90">
        <f t="shared" si="84"/>
        <v>-37352.130000000005</v>
      </c>
      <c r="S213" s="103">
        <f t="shared" si="85"/>
        <v>-2.074688411790224</v>
      </c>
      <c r="T213" s="104"/>
      <c r="U213" s="15">
        <v>-220898.03</v>
      </c>
      <c r="V213" s="15">
        <v>-26040.99</v>
      </c>
      <c r="W213" s="90">
        <f t="shared" si="86"/>
        <v>-194857.04</v>
      </c>
      <c r="X213" s="103">
        <f t="shared" si="87"/>
        <v>-7.482704766600655</v>
      </c>
    </row>
    <row r="214" spans="1:24" s="14" customFormat="1" ht="12.75" hidden="1" outlineLevel="2">
      <c r="A214" s="14" t="s">
        <v>861</v>
      </c>
      <c r="B214" s="14" t="s">
        <v>862</v>
      </c>
      <c r="C214" s="54" t="s">
        <v>1490</v>
      </c>
      <c r="D214" s="15"/>
      <c r="E214" s="15"/>
      <c r="F214" s="15">
        <v>0</v>
      </c>
      <c r="G214" s="15">
        <v>-13654.26</v>
      </c>
      <c r="H214" s="90">
        <f t="shared" si="80"/>
        <v>13654.26</v>
      </c>
      <c r="I214" s="103" t="str">
        <f t="shared" si="81"/>
        <v>N.M.</v>
      </c>
      <c r="J214" s="104"/>
      <c r="K214" s="15">
        <v>2658.32</v>
      </c>
      <c r="L214" s="15">
        <v>-12441.34</v>
      </c>
      <c r="M214" s="90">
        <f t="shared" si="82"/>
        <v>15099.66</v>
      </c>
      <c r="N214" s="103">
        <f t="shared" si="83"/>
        <v>1.2136683026104904</v>
      </c>
      <c r="O214" s="104"/>
      <c r="P214" s="15">
        <v>0</v>
      </c>
      <c r="Q214" s="15">
        <v>-12441.34</v>
      </c>
      <c r="R214" s="90">
        <f t="shared" si="84"/>
        <v>12441.34</v>
      </c>
      <c r="S214" s="103" t="str">
        <f t="shared" si="85"/>
        <v>N.M.</v>
      </c>
      <c r="T214" s="104"/>
      <c r="U214" s="15">
        <v>4227.16</v>
      </c>
      <c r="V214" s="15">
        <v>-10184</v>
      </c>
      <c r="W214" s="90">
        <f t="shared" si="86"/>
        <v>14411.16</v>
      </c>
      <c r="X214" s="103">
        <f t="shared" si="87"/>
        <v>1.4150785545954438</v>
      </c>
    </row>
    <row r="215" spans="1:24" s="14" customFormat="1" ht="12.75" hidden="1" outlineLevel="2">
      <c r="A215" s="14" t="s">
        <v>863</v>
      </c>
      <c r="B215" s="14" t="s">
        <v>864</v>
      </c>
      <c r="C215" s="54" t="s">
        <v>1491</v>
      </c>
      <c r="D215" s="15"/>
      <c r="E215" s="15"/>
      <c r="F215" s="15">
        <v>0</v>
      </c>
      <c r="G215" s="15">
        <v>0</v>
      </c>
      <c r="H215" s="90">
        <f t="shared" si="80"/>
        <v>0</v>
      </c>
      <c r="I215" s="103">
        <f t="shared" si="81"/>
        <v>0</v>
      </c>
      <c r="J215" s="104"/>
      <c r="K215" s="15">
        <v>0</v>
      </c>
      <c r="L215" s="15">
        <v>-4.5200000000000005</v>
      </c>
      <c r="M215" s="90">
        <f t="shared" si="82"/>
        <v>4.5200000000000005</v>
      </c>
      <c r="N215" s="103" t="str">
        <f t="shared" si="83"/>
        <v>N.M.</v>
      </c>
      <c r="O215" s="104"/>
      <c r="P215" s="15">
        <v>0</v>
      </c>
      <c r="Q215" s="15">
        <v>0</v>
      </c>
      <c r="R215" s="90">
        <f t="shared" si="84"/>
        <v>0</v>
      </c>
      <c r="S215" s="103">
        <f t="shared" si="85"/>
        <v>0</v>
      </c>
      <c r="T215" s="104"/>
      <c r="U215" s="15">
        <v>0</v>
      </c>
      <c r="V215" s="15">
        <v>-29.72</v>
      </c>
      <c r="W215" s="90">
        <f t="shared" si="86"/>
        <v>29.72</v>
      </c>
      <c r="X215" s="103" t="str">
        <f t="shared" si="87"/>
        <v>N.M.</v>
      </c>
    </row>
    <row r="216" spans="1:24" s="14" customFormat="1" ht="12.75" hidden="1" outlineLevel="2">
      <c r="A216" s="14" t="s">
        <v>865</v>
      </c>
      <c r="B216" s="14" t="s">
        <v>866</v>
      </c>
      <c r="C216" s="54" t="s">
        <v>1492</v>
      </c>
      <c r="D216" s="15"/>
      <c r="E216" s="15"/>
      <c r="F216" s="15">
        <v>4</v>
      </c>
      <c r="G216" s="15">
        <v>0</v>
      </c>
      <c r="H216" s="90">
        <f t="shared" si="80"/>
        <v>4</v>
      </c>
      <c r="I216" s="103" t="str">
        <f t="shared" si="81"/>
        <v>N.M.</v>
      </c>
      <c r="J216" s="104"/>
      <c r="K216" s="15">
        <v>4</v>
      </c>
      <c r="L216" s="15">
        <v>0</v>
      </c>
      <c r="M216" s="90">
        <f t="shared" si="82"/>
        <v>4</v>
      </c>
      <c r="N216" s="103" t="str">
        <f t="shared" si="83"/>
        <v>N.M.</v>
      </c>
      <c r="O216" s="104"/>
      <c r="P216" s="15">
        <v>4</v>
      </c>
      <c r="Q216" s="15">
        <v>0</v>
      </c>
      <c r="R216" s="90">
        <f t="shared" si="84"/>
        <v>4</v>
      </c>
      <c r="S216" s="103" t="str">
        <f t="shared" si="85"/>
        <v>N.M.</v>
      </c>
      <c r="T216" s="104"/>
      <c r="U216" s="15">
        <v>4</v>
      </c>
      <c r="V216" s="15">
        <v>0</v>
      </c>
      <c r="W216" s="90">
        <f t="shared" si="86"/>
        <v>4</v>
      </c>
      <c r="X216" s="103" t="str">
        <f t="shared" si="87"/>
        <v>N.M.</v>
      </c>
    </row>
    <row r="217" spans="1:24" s="14" customFormat="1" ht="12.75" hidden="1" outlineLevel="2">
      <c r="A217" s="14" t="s">
        <v>867</v>
      </c>
      <c r="B217" s="14" t="s">
        <v>868</v>
      </c>
      <c r="C217" s="54" t="s">
        <v>1493</v>
      </c>
      <c r="D217" s="15"/>
      <c r="E217" s="15"/>
      <c r="F217" s="15">
        <v>207115.28</v>
      </c>
      <c r="G217" s="15">
        <v>738340.59</v>
      </c>
      <c r="H217" s="90">
        <f t="shared" si="80"/>
        <v>-531225.3099999999</v>
      </c>
      <c r="I217" s="103">
        <f t="shared" si="81"/>
        <v>-0.7194854477660506</v>
      </c>
      <c r="J217" s="104"/>
      <c r="K217" s="15">
        <v>10974530.59</v>
      </c>
      <c r="L217" s="15">
        <v>2064278.77</v>
      </c>
      <c r="M217" s="90">
        <f t="shared" si="82"/>
        <v>8910251.82</v>
      </c>
      <c r="N217" s="103">
        <f t="shared" si="83"/>
        <v>4.316399485133493</v>
      </c>
      <c r="O217" s="104"/>
      <c r="P217" s="15">
        <v>3329656.21</v>
      </c>
      <c r="Q217" s="15">
        <v>1105140.52</v>
      </c>
      <c r="R217" s="90">
        <f t="shared" si="84"/>
        <v>2224515.69</v>
      </c>
      <c r="S217" s="103">
        <f t="shared" si="85"/>
        <v>2.0128803982320727</v>
      </c>
      <c r="T217" s="104"/>
      <c r="U217" s="15">
        <v>16450488.79</v>
      </c>
      <c r="V217" s="15">
        <v>3126282.4</v>
      </c>
      <c r="W217" s="90">
        <f t="shared" si="86"/>
        <v>13324206.389999999</v>
      </c>
      <c r="X217" s="103">
        <f t="shared" si="87"/>
        <v>4.26199705759147</v>
      </c>
    </row>
    <row r="218" spans="1:24" s="14" customFormat="1" ht="12.75" hidden="1" outlineLevel="2">
      <c r="A218" s="14" t="s">
        <v>869</v>
      </c>
      <c r="B218" s="14" t="s">
        <v>870</v>
      </c>
      <c r="C218" s="54" t="s">
        <v>1494</v>
      </c>
      <c r="D218" s="15"/>
      <c r="E218" s="15"/>
      <c r="F218" s="15">
        <v>3</v>
      </c>
      <c r="G218" s="15">
        <v>0</v>
      </c>
      <c r="H218" s="90">
        <f t="shared" si="80"/>
        <v>3</v>
      </c>
      <c r="I218" s="103" t="str">
        <f t="shared" si="81"/>
        <v>N.M.</v>
      </c>
      <c r="J218" s="104"/>
      <c r="K218" s="15">
        <v>3</v>
      </c>
      <c r="L218" s="15">
        <v>0.16</v>
      </c>
      <c r="M218" s="90">
        <f t="shared" si="82"/>
        <v>2.84</v>
      </c>
      <c r="N218" s="103" t="str">
        <f t="shared" si="83"/>
        <v>N.M.</v>
      </c>
      <c r="O218" s="104"/>
      <c r="P218" s="15">
        <v>3</v>
      </c>
      <c r="Q218" s="15">
        <v>0</v>
      </c>
      <c r="R218" s="90">
        <f t="shared" si="84"/>
        <v>3</v>
      </c>
      <c r="S218" s="103" t="str">
        <f t="shared" si="85"/>
        <v>N.M.</v>
      </c>
      <c r="T218" s="104"/>
      <c r="U218" s="15">
        <v>3.6</v>
      </c>
      <c r="V218" s="15">
        <v>0.16</v>
      </c>
      <c r="W218" s="90">
        <f t="shared" si="86"/>
        <v>3.44</v>
      </c>
      <c r="X218" s="103" t="str">
        <f t="shared" si="87"/>
        <v>N.M.</v>
      </c>
    </row>
    <row r="219" spans="1:24" s="14" customFormat="1" ht="12.75" hidden="1" outlineLevel="2">
      <c r="A219" s="14" t="s">
        <v>871</v>
      </c>
      <c r="B219" s="14" t="s">
        <v>872</v>
      </c>
      <c r="C219" s="54" t="s">
        <v>1495</v>
      </c>
      <c r="D219" s="15"/>
      <c r="E219" s="15"/>
      <c r="F219" s="15">
        <v>27890.55</v>
      </c>
      <c r="G219" s="15">
        <v>3333.84</v>
      </c>
      <c r="H219" s="90">
        <f t="shared" si="80"/>
        <v>24556.71</v>
      </c>
      <c r="I219" s="103">
        <f t="shared" si="81"/>
        <v>7.3658933842056005</v>
      </c>
      <c r="J219" s="104"/>
      <c r="K219" s="15">
        <v>173674.92</v>
      </c>
      <c r="L219" s="15">
        <v>-549.52</v>
      </c>
      <c r="M219" s="90">
        <f t="shared" si="82"/>
        <v>174224.44</v>
      </c>
      <c r="N219" s="103" t="str">
        <f t="shared" si="83"/>
        <v>N.M.</v>
      </c>
      <c r="O219" s="104"/>
      <c r="P219" s="15">
        <v>71739.38</v>
      </c>
      <c r="Q219" s="15">
        <v>6084.6</v>
      </c>
      <c r="R219" s="90">
        <f t="shared" si="84"/>
        <v>65654.78</v>
      </c>
      <c r="S219" s="103" t="str">
        <f t="shared" si="85"/>
        <v>N.M.</v>
      </c>
      <c r="T219" s="104"/>
      <c r="U219" s="15">
        <v>485997.14</v>
      </c>
      <c r="V219" s="15">
        <v>484412.64999999997</v>
      </c>
      <c r="W219" s="90">
        <f t="shared" si="86"/>
        <v>1584.490000000049</v>
      </c>
      <c r="X219" s="103">
        <f t="shared" si="87"/>
        <v>0.0032709509134413585</v>
      </c>
    </row>
    <row r="220" spans="1:24" s="14" customFormat="1" ht="12.75" hidden="1" outlineLevel="2">
      <c r="A220" s="14" t="s">
        <v>873</v>
      </c>
      <c r="B220" s="14" t="s">
        <v>874</v>
      </c>
      <c r="C220" s="54" t="s">
        <v>1496</v>
      </c>
      <c r="D220" s="15"/>
      <c r="E220" s="15"/>
      <c r="F220" s="15">
        <v>20251.57</v>
      </c>
      <c r="G220" s="15">
        <v>26383.63</v>
      </c>
      <c r="H220" s="90">
        <f t="shared" si="80"/>
        <v>-6132.060000000001</v>
      </c>
      <c r="I220" s="103">
        <f t="shared" si="81"/>
        <v>-0.23241911746033433</v>
      </c>
      <c r="J220" s="104"/>
      <c r="K220" s="15">
        <v>183237.23</v>
      </c>
      <c r="L220" s="15">
        <v>221331.7</v>
      </c>
      <c r="M220" s="90">
        <f t="shared" si="82"/>
        <v>-38094.47</v>
      </c>
      <c r="N220" s="103">
        <f t="shared" si="83"/>
        <v>-0.1721148394016763</v>
      </c>
      <c r="O220" s="104"/>
      <c r="P220" s="15">
        <v>66860.01</v>
      </c>
      <c r="Q220" s="15">
        <v>85494.26</v>
      </c>
      <c r="R220" s="90">
        <f t="shared" si="84"/>
        <v>-18634.25</v>
      </c>
      <c r="S220" s="103">
        <f t="shared" si="85"/>
        <v>-0.21795907701873787</v>
      </c>
      <c r="T220" s="104"/>
      <c r="U220" s="15">
        <v>340625.87</v>
      </c>
      <c r="V220" s="15">
        <v>445265.58</v>
      </c>
      <c r="W220" s="90">
        <f t="shared" si="86"/>
        <v>-104639.71000000002</v>
      </c>
      <c r="X220" s="103">
        <f t="shared" si="87"/>
        <v>-0.23500516253692913</v>
      </c>
    </row>
    <row r="221" spans="1:24" s="14" customFormat="1" ht="12.75" hidden="1" outlineLevel="2">
      <c r="A221" s="14" t="s">
        <v>875</v>
      </c>
      <c r="B221" s="14" t="s">
        <v>876</v>
      </c>
      <c r="C221" s="54" t="s">
        <v>1497</v>
      </c>
      <c r="D221" s="15"/>
      <c r="E221" s="15"/>
      <c r="F221" s="15">
        <v>186436.78</v>
      </c>
      <c r="G221" s="15">
        <v>195567.12</v>
      </c>
      <c r="H221" s="90">
        <f t="shared" si="80"/>
        <v>-9130.339999999997</v>
      </c>
      <c r="I221" s="103">
        <f t="shared" si="81"/>
        <v>-0.046686477767837437</v>
      </c>
      <c r="J221" s="104"/>
      <c r="K221" s="15">
        <v>1288925.04</v>
      </c>
      <c r="L221" s="15">
        <v>1401563.3599999999</v>
      </c>
      <c r="M221" s="90">
        <f t="shared" si="82"/>
        <v>-112638.31999999983</v>
      </c>
      <c r="N221" s="103">
        <f t="shared" si="83"/>
        <v>-0.08036619907072902</v>
      </c>
      <c r="O221" s="104"/>
      <c r="P221" s="15">
        <v>552746.15</v>
      </c>
      <c r="Q221" s="15">
        <v>591384.25</v>
      </c>
      <c r="R221" s="90">
        <f t="shared" si="84"/>
        <v>-38638.09999999998</v>
      </c>
      <c r="S221" s="103">
        <f t="shared" si="85"/>
        <v>-0.06533501695386709</v>
      </c>
      <c r="T221" s="104"/>
      <c r="U221" s="15">
        <v>2340341.9000000004</v>
      </c>
      <c r="V221" s="15">
        <v>2562341.2369999997</v>
      </c>
      <c r="W221" s="90">
        <f t="shared" si="86"/>
        <v>-221999.33699999936</v>
      </c>
      <c r="X221" s="103">
        <f t="shared" si="87"/>
        <v>-0.08663925545682477</v>
      </c>
    </row>
    <row r="222" spans="1:24" s="14" customFormat="1" ht="12.75" hidden="1" outlineLevel="2">
      <c r="A222" s="14" t="s">
        <v>877</v>
      </c>
      <c r="B222" s="14" t="s">
        <v>878</v>
      </c>
      <c r="C222" s="54" t="s">
        <v>1498</v>
      </c>
      <c r="D222" s="15"/>
      <c r="E222" s="15"/>
      <c r="F222" s="15">
        <v>1307.04</v>
      </c>
      <c r="G222" s="15">
        <v>620.72</v>
      </c>
      <c r="H222" s="90">
        <f t="shared" si="80"/>
        <v>686.3199999999999</v>
      </c>
      <c r="I222" s="103">
        <f t="shared" si="81"/>
        <v>1.1056837221291402</v>
      </c>
      <c r="J222" s="104"/>
      <c r="K222" s="15">
        <v>16739.24</v>
      </c>
      <c r="L222" s="15">
        <v>7799.07</v>
      </c>
      <c r="M222" s="90">
        <f t="shared" si="82"/>
        <v>8940.170000000002</v>
      </c>
      <c r="N222" s="103">
        <f t="shared" si="83"/>
        <v>1.1463123167249432</v>
      </c>
      <c r="O222" s="104"/>
      <c r="P222" s="15">
        <v>5067.39</v>
      </c>
      <c r="Q222" s="15">
        <v>1423.15</v>
      </c>
      <c r="R222" s="90">
        <f t="shared" si="84"/>
        <v>3644.2400000000002</v>
      </c>
      <c r="S222" s="103">
        <f t="shared" si="85"/>
        <v>2.5606858026209465</v>
      </c>
      <c r="T222" s="104"/>
      <c r="U222" s="15">
        <v>17052.97</v>
      </c>
      <c r="V222" s="15">
        <v>11992.380000000001</v>
      </c>
      <c r="W222" s="90">
        <f t="shared" si="86"/>
        <v>5060.59</v>
      </c>
      <c r="X222" s="103">
        <f t="shared" si="87"/>
        <v>0.4219837930419149</v>
      </c>
    </row>
    <row r="223" spans="1:24" s="14" customFormat="1" ht="12.75" hidden="1" outlineLevel="2">
      <c r="A223" s="14" t="s">
        <v>879</v>
      </c>
      <c r="B223" s="14" t="s">
        <v>880</v>
      </c>
      <c r="C223" s="54" t="s">
        <v>1499</v>
      </c>
      <c r="D223" s="15"/>
      <c r="E223" s="15"/>
      <c r="F223" s="15">
        <v>0</v>
      </c>
      <c r="G223" s="15">
        <v>4</v>
      </c>
      <c r="H223" s="90">
        <f t="shared" si="80"/>
        <v>-4</v>
      </c>
      <c r="I223" s="103" t="str">
        <f t="shared" si="81"/>
        <v>N.M.</v>
      </c>
      <c r="J223" s="104"/>
      <c r="K223" s="15">
        <v>10</v>
      </c>
      <c r="L223" s="15">
        <v>32</v>
      </c>
      <c r="M223" s="90">
        <f t="shared" si="82"/>
        <v>-22</v>
      </c>
      <c r="N223" s="103">
        <f t="shared" si="83"/>
        <v>-0.6875</v>
      </c>
      <c r="O223" s="104"/>
      <c r="P223" s="15">
        <v>10</v>
      </c>
      <c r="Q223" s="15">
        <v>12</v>
      </c>
      <c r="R223" s="90">
        <f t="shared" si="84"/>
        <v>-2</v>
      </c>
      <c r="S223" s="103">
        <f t="shared" si="85"/>
        <v>-0.16666666666666666</v>
      </c>
      <c r="T223" s="104"/>
      <c r="U223" s="15">
        <v>42</v>
      </c>
      <c r="V223" s="15">
        <v>206</v>
      </c>
      <c r="W223" s="90">
        <f t="shared" si="86"/>
        <v>-164</v>
      </c>
      <c r="X223" s="103">
        <f t="shared" si="87"/>
        <v>-0.7961165048543689</v>
      </c>
    </row>
    <row r="224" spans="1:24" s="14" customFormat="1" ht="12.75" hidden="1" outlineLevel="2">
      <c r="A224" s="14" t="s">
        <v>881</v>
      </c>
      <c r="B224" s="14" t="s">
        <v>882</v>
      </c>
      <c r="C224" s="54" t="s">
        <v>1478</v>
      </c>
      <c r="D224" s="15"/>
      <c r="E224" s="15"/>
      <c r="F224" s="15">
        <v>81182.1</v>
      </c>
      <c r="G224" s="15">
        <v>46898.1</v>
      </c>
      <c r="H224" s="90">
        <f t="shared" si="80"/>
        <v>34284.00000000001</v>
      </c>
      <c r="I224" s="103">
        <f t="shared" si="81"/>
        <v>0.7310317475548052</v>
      </c>
      <c r="J224" s="104"/>
      <c r="K224" s="15">
        <v>371556.65</v>
      </c>
      <c r="L224" s="15">
        <v>340179.84</v>
      </c>
      <c r="M224" s="90">
        <f t="shared" si="82"/>
        <v>31376.809999999998</v>
      </c>
      <c r="N224" s="103">
        <f t="shared" si="83"/>
        <v>0.09223594790332076</v>
      </c>
      <c r="O224" s="104"/>
      <c r="P224" s="15">
        <v>173094.66</v>
      </c>
      <c r="Q224" s="15">
        <v>130293.69</v>
      </c>
      <c r="R224" s="90">
        <f t="shared" si="84"/>
        <v>42800.97</v>
      </c>
      <c r="S224" s="103">
        <f t="shared" si="85"/>
        <v>0.3284961075244703</v>
      </c>
      <c r="T224" s="104"/>
      <c r="U224" s="15">
        <v>648506.54</v>
      </c>
      <c r="V224" s="15">
        <v>571317.49</v>
      </c>
      <c r="W224" s="90">
        <f t="shared" si="86"/>
        <v>77189.05000000005</v>
      </c>
      <c r="X224" s="103">
        <f t="shared" si="87"/>
        <v>0.13510710130719095</v>
      </c>
    </row>
    <row r="225" spans="1:24" s="14" customFormat="1" ht="12.75" hidden="1" outlineLevel="2">
      <c r="A225" s="14" t="s">
        <v>883</v>
      </c>
      <c r="B225" s="14" t="s">
        <v>884</v>
      </c>
      <c r="C225" s="54" t="s">
        <v>1500</v>
      </c>
      <c r="D225" s="15"/>
      <c r="E225" s="15"/>
      <c r="F225" s="15">
        <v>0</v>
      </c>
      <c r="G225" s="15">
        <v>-922.21</v>
      </c>
      <c r="H225" s="90">
        <f t="shared" si="80"/>
        <v>922.21</v>
      </c>
      <c r="I225" s="103" t="str">
        <f t="shared" si="81"/>
        <v>N.M.</v>
      </c>
      <c r="J225" s="104"/>
      <c r="K225" s="15">
        <v>0</v>
      </c>
      <c r="L225" s="15">
        <v>-0.88</v>
      </c>
      <c r="M225" s="90">
        <f t="shared" si="82"/>
        <v>0.88</v>
      </c>
      <c r="N225" s="103" t="str">
        <f t="shared" si="83"/>
        <v>N.M.</v>
      </c>
      <c r="O225" s="104"/>
      <c r="P225" s="15">
        <v>0</v>
      </c>
      <c r="Q225" s="15">
        <v>229.16</v>
      </c>
      <c r="R225" s="90">
        <f t="shared" si="84"/>
        <v>-229.16</v>
      </c>
      <c r="S225" s="103" t="str">
        <f t="shared" si="85"/>
        <v>N.M.</v>
      </c>
      <c r="T225" s="104"/>
      <c r="U225" s="15">
        <v>0.88</v>
      </c>
      <c r="V225" s="15">
        <v>-25319.4</v>
      </c>
      <c r="W225" s="90">
        <f t="shared" si="86"/>
        <v>25320.280000000002</v>
      </c>
      <c r="X225" s="103">
        <f t="shared" si="87"/>
        <v>1.0000347559578822</v>
      </c>
    </row>
    <row r="226" spans="1:24" s="14" customFormat="1" ht="12.75" hidden="1" outlineLevel="2">
      <c r="A226" s="14" t="s">
        <v>885</v>
      </c>
      <c r="B226" s="14" t="s">
        <v>886</v>
      </c>
      <c r="C226" s="54" t="s">
        <v>1501</v>
      </c>
      <c r="D226" s="15"/>
      <c r="E226" s="15"/>
      <c r="F226" s="15">
        <v>450.40000000000003</v>
      </c>
      <c r="G226" s="15">
        <v>1108.7</v>
      </c>
      <c r="H226" s="90">
        <f t="shared" si="80"/>
        <v>-658.3</v>
      </c>
      <c r="I226" s="103">
        <f t="shared" si="81"/>
        <v>-0.5937584558491927</v>
      </c>
      <c r="J226" s="104"/>
      <c r="K226" s="15">
        <v>3681.64</v>
      </c>
      <c r="L226" s="15">
        <v>6514.66</v>
      </c>
      <c r="M226" s="90">
        <f t="shared" si="82"/>
        <v>-2833.02</v>
      </c>
      <c r="N226" s="103">
        <f t="shared" si="83"/>
        <v>-0.4348684351907851</v>
      </c>
      <c r="O226" s="104"/>
      <c r="P226" s="15">
        <v>1565.3400000000001</v>
      </c>
      <c r="Q226" s="15">
        <v>1879.15</v>
      </c>
      <c r="R226" s="90">
        <f t="shared" si="84"/>
        <v>-313.80999999999995</v>
      </c>
      <c r="S226" s="103">
        <f t="shared" si="85"/>
        <v>-0.16699571614825848</v>
      </c>
      <c r="T226" s="104"/>
      <c r="U226" s="15">
        <v>11319.9</v>
      </c>
      <c r="V226" s="15">
        <v>10798.73</v>
      </c>
      <c r="W226" s="90">
        <f t="shared" si="86"/>
        <v>521.1700000000001</v>
      </c>
      <c r="X226" s="103">
        <f t="shared" si="87"/>
        <v>0.04826215675361826</v>
      </c>
    </row>
    <row r="227" spans="1:24" s="14" customFormat="1" ht="12.75" hidden="1" outlineLevel="2">
      <c r="A227" s="14" t="s">
        <v>887</v>
      </c>
      <c r="B227" s="14" t="s">
        <v>888</v>
      </c>
      <c r="C227" s="54" t="s">
        <v>1502</v>
      </c>
      <c r="D227" s="15"/>
      <c r="E227" s="15"/>
      <c r="F227" s="15">
        <v>63974.310000000005</v>
      </c>
      <c r="G227" s="15">
        <v>71120.67</v>
      </c>
      <c r="H227" s="90">
        <f t="shared" si="80"/>
        <v>-7146.359999999993</v>
      </c>
      <c r="I227" s="103">
        <f t="shared" si="81"/>
        <v>-0.10048218049689343</v>
      </c>
      <c r="J227" s="104"/>
      <c r="K227" s="15">
        <v>478015.95</v>
      </c>
      <c r="L227" s="15">
        <v>461000.5</v>
      </c>
      <c r="M227" s="90">
        <f t="shared" si="82"/>
        <v>17015.45000000001</v>
      </c>
      <c r="N227" s="103">
        <f t="shared" si="83"/>
        <v>0.036909829815802826</v>
      </c>
      <c r="O227" s="104"/>
      <c r="P227" s="15">
        <v>202765.83000000002</v>
      </c>
      <c r="Q227" s="15">
        <v>198884.43</v>
      </c>
      <c r="R227" s="90">
        <f t="shared" si="84"/>
        <v>3881.4000000000233</v>
      </c>
      <c r="S227" s="103">
        <f t="shared" si="85"/>
        <v>0.01951585652029183</v>
      </c>
      <c r="T227" s="104"/>
      <c r="U227" s="15">
        <v>825896.5</v>
      </c>
      <c r="V227" s="15">
        <v>753621.46</v>
      </c>
      <c r="W227" s="90">
        <f t="shared" si="86"/>
        <v>72275.04000000004</v>
      </c>
      <c r="X227" s="103">
        <f t="shared" si="87"/>
        <v>0.09590363841284462</v>
      </c>
    </row>
    <row r="228" spans="1:24" s="14" customFormat="1" ht="12.75" hidden="1" outlineLevel="2">
      <c r="A228" s="14" t="s">
        <v>889</v>
      </c>
      <c r="B228" s="14" t="s">
        <v>890</v>
      </c>
      <c r="C228" s="54" t="s">
        <v>1503</v>
      </c>
      <c r="D228" s="15"/>
      <c r="E228" s="15"/>
      <c r="F228" s="15">
        <v>-120.15</v>
      </c>
      <c r="G228" s="15">
        <v>-151.20000000000002</v>
      </c>
      <c r="H228" s="90">
        <f t="shared" si="80"/>
        <v>31.05000000000001</v>
      </c>
      <c r="I228" s="103">
        <f t="shared" si="81"/>
        <v>0.2053571428571429</v>
      </c>
      <c r="J228" s="104"/>
      <c r="K228" s="15">
        <v>40.19</v>
      </c>
      <c r="L228" s="15">
        <v>36.35</v>
      </c>
      <c r="M228" s="90">
        <f t="shared" si="82"/>
        <v>3.8399999999999963</v>
      </c>
      <c r="N228" s="103">
        <f t="shared" si="83"/>
        <v>0.10563961485557073</v>
      </c>
      <c r="O228" s="104"/>
      <c r="P228" s="15">
        <v>-62.730000000000004</v>
      </c>
      <c r="Q228" s="15">
        <v>-95.49</v>
      </c>
      <c r="R228" s="90">
        <f t="shared" si="84"/>
        <v>32.75999999999999</v>
      </c>
      <c r="S228" s="103">
        <f t="shared" si="85"/>
        <v>0.3430725730442978</v>
      </c>
      <c r="T228" s="104"/>
      <c r="U228" s="15">
        <v>28.4</v>
      </c>
      <c r="V228" s="15">
        <v>6.350000000000001</v>
      </c>
      <c r="W228" s="90">
        <f t="shared" si="86"/>
        <v>22.049999999999997</v>
      </c>
      <c r="X228" s="103">
        <f t="shared" si="87"/>
        <v>3.4724409448818885</v>
      </c>
    </row>
    <row r="229" spans="1:24" s="14" customFormat="1" ht="12.75" hidden="1" outlineLevel="2">
      <c r="A229" s="14" t="s">
        <v>891</v>
      </c>
      <c r="B229" s="14" t="s">
        <v>892</v>
      </c>
      <c r="C229" s="54" t="s">
        <v>1504</v>
      </c>
      <c r="D229" s="15"/>
      <c r="E229" s="15"/>
      <c r="F229" s="15">
        <v>13237.62</v>
      </c>
      <c r="G229" s="15">
        <v>9754.92</v>
      </c>
      <c r="H229" s="90">
        <f t="shared" si="80"/>
        <v>3482.7000000000007</v>
      </c>
      <c r="I229" s="103">
        <f t="shared" si="81"/>
        <v>0.3570198422949651</v>
      </c>
      <c r="J229" s="104"/>
      <c r="K229" s="15">
        <v>54736.07</v>
      </c>
      <c r="L229" s="15">
        <v>55578.65</v>
      </c>
      <c r="M229" s="90">
        <f t="shared" si="82"/>
        <v>-842.5800000000017</v>
      </c>
      <c r="N229" s="103">
        <f t="shared" si="83"/>
        <v>-0.015160137930662254</v>
      </c>
      <c r="O229" s="104"/>
      <c r="P229" s="15">
        <v>34546.83</v>
      </c>
      <c r="Q229" s="15">
        <v>23614.47</v>
      </c>
      <c r="R229" s="90">
        <f t="shared" si="84"/>
        <v>10932.36</v>
      </c>
      <c r="S229" s="103">
        <f t="shared" si="85"/>
        <v>0.46295174102997017</v>
      </c>
      <c r="T229" s="104"/>
      <c r="U229" s="15">
        <v>94619.7</v>
      </c>
      <c r="V229" s="15">
        <v>83468.89</v>
      </c>
      <c r="W229" s="90">
        <f t="shared" si="86"/>
        <v>11150.809999999998</v>
      </c>
      <c r="X229" s="103">
        <f t="shared" si="87"/>
        <v>0.1335924079019141</v>
      </c>
    </row>
    <row r="230" spans="1:24" s="14" customFormat="1" ht="12.75" hidden="1" outlineLevel="2">
      <c r="A230" s="14" t="s">
        <v>893</v>
      </c>
      <c r="B230" s="14" t="s">
        <v>894</v>
      </c>
      <c r="C230" s="54" t="s">
        <v>1505</v>
      </c>
      <c r="D230" s="15"/>
      <c r="E230" s="15"/>
      <c r="F230" s="15">
        <v>116476.93000000001</v>
      </c>
      <c r="G230" s="15">
        <v>116130.91</v>
      </c>
      <c r="H230" s="90">
        <f t="shared" si="80"/>
        <v>346.0200000000041</v>
      </c>
      <c r="I230" s="103">
        <f t="shared" si="81"/>
        <v>0.0029795684886995554</v>
      </c>
      <c r="J230" s="104"/>
      <c r="K230" s="15">
        <v>685858.72</v>
      </c>
      <c r="L230" s="15">
        <v>724868.88</v>
      </c>
      <c r="M230" s="90">
        <f t="shared" si="82"/>
        <v>-39010.16000000003</v>
      </c>
      <c r="N230" s="103">
        <f t="shared" si="83"/>
        <v>-0.05381685029711861</v>
      </c>
      <c r="O230" s="104"/>
      <c r="P230" s="15">
        <v>361924.11</v>
      </c>
      <c r="Q230" s="15">
        <v>300248.60000000003</v>
      </c>
      <c r="R230" s="90">
        <f t="shared" si="84"/>
        <v>61675.50999999995</v>
      </c>
      <c r="S230" s="103">
        <f t="shared" si="85"/>
        <v>0.20541481292502262</v>
      </c>
      <c r="T230" s="104"/>
      <c r="U230" s="15">
        <v>1163782.75</v>
      </c>
      <c r="V230" s="15">
        <v>1043112.88</v>
      </c>
      <c r="W230" s="90">
        <f t="shared" si="86"/>
        <v>120669.87</v>
      </c>
      <c r="X230" s="103">
        <f t="shared" si="87"/>
        <v>0.1156824657365941</v>
      </c>
    </row>
    <row r="231" spans="1:24" s="14" customFormat="1" ht="12.75" hidden="1" outlineLevel="2">
      <c r="A231" s="14" t="s">
        <v>895</v>
      </c>
      <c r="B231" s="14" t="s">
        <v>896</v>
      </c>
      <c r="C231" s="54" t="s">
        <v>1506</v>
      </c>
      <c r="D231" s="15"/>
      <c r="E231" s="15"/>
      <c r="F231" s="15">
        <v>0</v>
      </c>
      <c r="G231" s="15">
        <v>-65470.42</v>
      </c>
      <c r="H231" s="90">
        <f aca="true" t="shared" si="88" ref="H231:H262">+F231-G231</f>
        <v>65470.42</v>
      </c>
      <c r="I231" s="103" t="str">
        <f aca="true" t="shared" si="89" ref="I231:I262">IF(G231&lt;0,IF(H231=0,0,IF(OR(G231=0,F231=0),"N.M.",IF(ABS(H231/G231)&gt;=10,"N.M.",H231/(-G231)))),IF(H231=0,0,IF(OR(G231=0,F231=0),"N.M.",IF(ABS(H231/G231)&gt;=10,"N.M.",H231/G231))))</f>
        <v>N.M.</v>
      </c>
      <c r="J231" s="104"/>
      <c r="K231" s="15">
        <v>0</v>
      </c>
      <c r="L231" s="15">
        <v>-65470.42</v>
      </c>
      <c r="M231" s="90">
        <f aca="true" t="shared" si="90" ref="M231:M262">+K231-L231</f>
        <v>65470.42</v>
      </c>
      <c r="N231" s="103" t="str">
        <f aca="true" t="shared" si="91" ref="N231:N262">IF(L231&lt;0,IF(M231=0,0,IF(OR(L231=0,K231=0),"N.M.",IF(ABS(M231/L231)&gt;=10,"N.M.",M231/(-L231)))),IF(M231=0,0,IF(OR(L231=0,K231=0),"N.M.",IF(ABS(M231/L231)&gt;=10,"N.M.",M231/L231))))</f>
        <v>N.M.</v>
      </c>
      <c r="O231" s="104"/>
      <c r="P231" s="15">
        <v>0</v>
      </c>
      <c r="Q231" s="15">
        <v>-65470.42</v>
      </c>
      <c r="R231" s="90">
        <f aca="true" t="shared" si="92" ref="R231:R262">+P231-Q231</f>
        <v>65470.42</v>
      </c>
      <c r="S231" s="103" t="str">
        <f aca="true" t="shared" si="93" ref="S231:S262">IF(Q231&lt;0,IF(R231=0,0,IF(OR(Q231=0,P231=0),"N.M.",IF(ABS(R231/Q231)&gt;=10,"N.M.",R231/(-Q231)))),IF(R231=0,0,IF(OR(Q231=0,P231=0),"N.M.",IF(ABS(R231/Q231)&gt;=10,"N.M.",R231/Q231))))</f>
        <v>N.M.</v>
      </c>
      <c r="T231" s="104"/>
      <c r="U231" s="15">
        <v>-10425.550000000001</v>
      </c>
      <c r="V231" s="15">
        <v>-65284.11</v>
      </c>
      <c r="W231" s="90">
        <f aca="true" t="shared" si="94" ref="W231:W262">+U231-V231</f>
        <v>54858.56</v>
      </c>
      <c r="X231" s="103">
        <f aca="true" t="shared" si="95" ref="X231:X262">IF(V231&lt;0,IF(W231=0,0,IF(OR(V231=0,U231=0),"N.M.",IF(ABS(W231/V231)&gt;=10,"N.M.",W231/(-V231)))),IF(W231=0,0,IF(OR(V231=0,U231=0),"N.M.",IF(ABS(W231/V231)&gt;=10,"N.M.",W231/V231))))</f>
        <v>0.8403049379090869</v>
      </c>
    </row>
    <row r="232" spans="1:24" s="14" customFormat="1" ht="12.75" hidden="1" outlineLevel="2">
      <c r="A232" s="14" t="s">
        <v>897</v>
      </c>
      <c r="B232" s="14" t="s">
        <v>898</v>
      </c>
      <c r="C232" s="54" t="s">
        <v>1507</v>
      </c>
      <c r="D232" s="15"/>
      <c r="E232" s="15"/>
      <c r="F232" s="15">
        <v>0</v>
      </c>
      <c r="G232" s="15">
        <v>-7274.49</v>
      </c>
      <c r="H232" s="90">
        <f t="shared" si="88"/>
        <v>7274.49</v>
      </c>
      <c r="I232" s="103" t="str">
        <f t="shared" si="89"/>
        <v>N.M.</v>
      </c>
      <c r="J232" s="104"/>
      <c r="K232" s="15">
        <v>0</v>
      </c>
      <c r="L232" s="15">
        <v>-7274.49</v>
      </c>
      <c r="M232" s="90">
        <f t="shared" si="90"/>
        <v>7274.49</v>
      </c>
      <c r="N232" s="103" t="str">
        <f t="shared" si="91"/>
        <v>N.M.</v>
      </c>
      <c r="O232" s="104"/>
      <c r="P232" s="15">
        <v>0</v>
      </c>
      <c r="Q232" s="15">
        <v>-7274.49</v>
      </c>
      <c r="R232" s="90">
        <f t="shared" si="92"/>
        <v>7274.49</v>
      </c>
      <c r="S232" s="103" t="str">
        <f t="shared" si="93"/>
        <v>N.M.</v>
      </c>
      <c r="T232" s="104"/>
      <c r="U232" s="15">
        <v>-598.3100000000001</v>
      </c>
      <c r="V232" s="15">
        <v>-7256.0599999999995</v>
      </c>
      <c r="W232" s="90">
        <f t="shared" si="94"/>
        <v>6657.749999999999</v>
      </c>
      <c r="X232" s="103">
        <f t="shared" si="95"/>
        <v>0.9175434050986347</v>
      </c>
    </row>
    <row r="233" spans="1:24" s="14" customFormat="1" ht="12.75" hidden="1" outlineLevel="2">
      <c r="A233" s="14" t="s">
        <v>899</v>
      </c>
      <c r="B233" s="14" t="s">
        <v>900</v>
      </c>
      <c r="C233" s="54" t="s">
        <v>1508</v>
      </c>
      <c r="D233" s="15"/>
      <c r="E233" s="15"/>
      <c r="F233" s="15">
        <v>6205.110000000001</v>
      </c>
      <c r="G233" s="15">
        <v>9789.32</v>
      </c>
      <c r="H233" s="90">
        <f t="shared" si="88"/>
        <v>-3584.209999999999</v>
      </c>
      <c r="I233" s="103">
        <f t="shared" si="89"/>
        <v>-0.36613472641613504</v>
      </c>
      <c r="J233" s="104"/>
      <c r="K233" s="15">
        <v>52420.15</v>
      </c>
      <c r="L233" s="15">
        <v>43551.58</v>
      </c>
      <c r="M233" s="90">
        <f t="shared" si="90"/>
        <v>8868.57</v>
      </c>
      <c r="N233" s="103">
        <f t="shared" si="91"/>
        <v>0.2036337143221899</v>
      </c>
      <c r="O233" s="104"/>
      <c r="P233" s="15">
        <v>23889.55</v>
      </c>
      <c r="Q233" s="15">
        <v>21642.68</v>
      </c>
      <c r="R233" s="90">
        <f t="shared" si="92"/>
        <v>2246.869999999999</v>
      </c>
      <c r="S233" s="103">
        <f t="shared" si="93"/>
        <v>0.10381662529779116</v>
      </c>
      <c r="T233" s="104"/>
      <c r="U233" s="15">
        <v>101011.66</v>
      </c>
      <c r="V233" s="15">
        <v>64533.990000000005</v>
      </c>
      <c r="W233" s="90">
        <f t="shared" si="94"/>
        <v>36477.67</v>
      </c>
      <c r="X233" s="103">
        <f t="shared" si="95"/>
        <v>0.5652473990838006</v>
      </c>
    </row>
    <row r="234" spans="1:24" s="14" customFormat="1" ht="12.75" hidden="1" outlineLevel="2">
      <c r="A234" s="14" t="s">
        <v>901</v>
      </c>
      <c r="B234" s="14" t="s">
        <v>902</v>
      </c>
      <c r="C234" s="54" t="s">
        <v>1509</v>
      </c>
      <c r="D234" s="15"/>
      <c r="E234" s="15"/>
      <c r="F234" s="15">
        <v>2623.2000000000003</v>
      </c>
      <c r="G234" s="15">
        <v>1865.82</v>
      </c>
      <c r="H234" s="90">
        <f t="shared" si="88"/>
        <v>757.3800000000003</v>
      </c>
      <c r="I234" s="103">
        <f t="shared" si="89"/>
        <v>0.405923400971155</v>
      </c>
      <c r="J234" s="104"/>
      <c r="K234" s="15">
        <v>12648.37</v>
      </c>
      <c r="L234" s="15">
        <v>13347.300000000001</v>
      </c>
      <c r="M234" s="90">
        <f t="shared" si="90"/>
        <v>-698.9300000000003</v>
      </c>
      <c r="N234" s="103">
        <f t="shared" si="91"/>
        <v>-0.052364897769586374</v>
      </c>
      <c r="O234" s="104"/>
      <c r="P234" s="15">
        <v>6263.400000000001</v>
      </c>
      <c r="Q234" s="15">
        <v>4816.17</v>
      </c>
      <c r="R234" s="90">
        <f t="shared" si="92"/>
        <v>1447.2300000000005</v>
      </c>
      <c r="S234" s="103">
        <f t="shared" si="93"/>
        <v>0.30049396096898584</v>
      </c>
      <c r="T234" s="104"/>
      <c r="U234" s="15">
        <v>21355.1</v>
      </c>
      <c r="V234" s="15">
        <v>19508.14</v>
      </c>
      <c r="W234" s="90">
        <f t="shared" si="94"/>
        <v>1846.9599999999991</v>
      </c>
      <c r="X234" s="103">
        <f t="shared" si="95"/>
        <v>0.09467637611786665</v>
      </c>
    </row>
    <row r="235" spans="1:24" s="14" customFormat="1" ht="12.75" hidden="1" outlineLevel="2">
      <c r="A235" s="14" t="s">
        <v>903</v>
      </c>
      <c r="B235" s="14" t="s">
        <v>904</v>
      </c>
      <c r="C235" s="54" t="s">
        <v>1510</v>
      </c>
      <c r="D235" s="15"/>
      <c r="E235" s="15"/>
      <c r="F235" s="15">
        <v>23435.66</v>
      </c>
      <c r="G235" s="15">
        <v>23148.36</v>
      </c>
      <c r="H235" s="90">
        <f t="shared" si="88"/>
        <v>287.2999999999993</v>
      </c>
      <c r="I235" s="103">
        <f t="shared" si="89"/>
        <v>0.012411246412272803</v>
      </c>
      <c r="J235" s="104"/>
      <c r="K235" s="15">
        <v>158886.97</v>
      </c>
      <c r="L235" s="15">
        <v>173264.54</v>
      </c>
      <c r="M235" s="90">
        <f t="shared" si="90"/>
        <v>-14377.570000000007</v>
      </c>
      <c r="N235" s="103">
        <f t="shared" si="91"/>
        <v>-0.0829804528959013</v>
      </c>
      <c r="O235" s="104"/>
      <c r="P235" s="15">
        <v>63791.08</v>
      </c>
      <c r="Q235" s="15">
        <v>62092.03</v>
      </c>
      <c r="R235" s="90">
        <f t="shared" si="92"/>
        <v>1699.050000000003</v>
      </c>
      <c r="S235" s="103">
        <f t="shared" si="93"/>
        <v>0.027363415240249076</v>
      </c>
      <c r="T235" s="104"/>
      <c r="U235" s="15">
        <v>260822.8</v>
      </c>
      <c r="V235" s="15">
        <v>243818.51</v>
      </c>
      <c r="W235" s="90">
        <f t="shared" si="94"/>
        <v>17004.28999999998</v>
      </c>
      <c r="X235" s="103">
        <f t="shared" si="95"/>
        <v>0.06974158770800452</v>
      </c>
    </row>
    <row r="236" spans="1:24" s="14" customFormat="1" ht="12.75" hidden="1" outlineLevel="2">
      <c r="A236" s="14" t="s">
        <v>905</v>
      </c>
      <c r="B236" s="14" t="s">
        <v>906</v>
      </c>
      <c r="C236" s="54" t="s">
        <v>1511</v>
      </c>
      <c r="D236" s="15"/>
      <c r="E236" s="15"/>
      <c r="F236" s="15">
        <v>15169.210000000001</v>
      </c>
      <c r="G236" s="15">
        <v>17758.78</v>
      </c>
      <c r="H236" s="90">
        <f t="shared" si="88"/>
        <v>-2589.569999999998</v>
      </c>
      <c r="I236" s="103">
        <f t="shared" si="89"/>
        <v>-0.1458191384768547</v>
      </c>
      <c r="J236" s="104"/>
      <c r="K236" s="15">
        <v>68034.63</v>
      </c>
      <c r="L236" s="15">
        <v>101570.41</v>
      </c>
      <c r="M236" s="90">
        <f t="shared" si="90"/>
        <v>-33535.78</v>
      </c>
      <c r="N236" s="103">
        <f t="shared" si="91"/>
        <v>-0.330172734362301</v>
      </c>
      <c r="O236" s="104"/>
      <c r="P236" s="15">
        <v>-18930.010000000002</v>
      </c>
      <c r="Q236" s="15">
        <v>58484.770000000004</v>
      </c>
      <c r="R236" s="90">
        <f t="shared" si="92"/>
        <v>-77414.78</v>
      </c>
      <c r="S236" s="103">
        <f t="shared" si="93"/>
        <v>-1.3236741804746772</v>
      </c>
      <c r="T236" s="104"/>
      <c r="U236" s="15">
        <v>167873.51</v>
      </c>
      <c r="V236" s="15">
        <v>197612.658</v>
      </c>
      <c r="W236" s="90">
        <f t="shared" si="94"/>
        <v>-29739.147999999986</v>
      </c>
      <c r="X236" s="103">
        <f t="shared" si="95"/>
        <v>-0.15049212080331406</v>
      </c>
    </row>
    <row r="237" spans="1:24" s="14" customFormat="1" ht="12.75" hidden="1" outlineLevel="2">
      <c r="A237" s="14" t="s">
        <v>907</v>
      </c>
      <c r="B237" s="14" t="s">
        <v>908</v>
      </c>
      <c r="C237" s="54" t="s">
        <v>1512</v>
      </c>
      <c r="D237" s="15"/>
      <c r="E237" s="15"/>
      <c r="F237" s="15">
        <v>3036.7200000000003</v>
      </c>
      <c r="G237" s="15">
        <v>-810.59</v>
      </c>
      <c r="H237" s="90">
        <f t="shared" si="88"/>
        <v>3847.3100000000004</v>
      </c>
      <c r="I237" s="103">
        <f t="shared" si="89"/>
        <v>4.746308244611949</v>
      </c>
      <c r="J237" s="104"/>
      <c r="K237" s="15">
        <v>62572.97</v>
      </c>
      <c r="L237" s="15">
        <v>49516.18</v>
      </c>
      <c r="M237" s="90">
        <f t="shared" si="90"/>
        <v>13056.79</v>
      </c>
      <c r="N237" s="103">
        <f t="shared" si="91"/>
        <v>0.26368734421758705</v>
      </c>
      <c r="O237" s="104"/>
      <c r="P237" s="15">
        <v>34770.65</v>
      </c>
      <c r="Q237" s="15">
        <v>79112.39</v>
      </c>
      <c r="R237" s="90">
        <f t="shared" si="92"/>
        <v>-44341.74</v>
      </c>
      <c r="S237" s="103">
        <f t="shared" si="93"/>
        <v>-0.5604904617342492</v>
      </c>
      <c r="T237" s="104"/>
      <c r="U237" s="15">
        <v>134164.87</v>
      </c>
      <c r="V237" s="15">
        <v>200308.47</v>
      </c>
      <c r="W237" s="90">
        <f t="shared" si="94"/>
        <v>-66143.6</v>
      </c>
      <c r="X237" s="103">
        <f t="shared" si="95"/>
        <v>-0.3302087026075333</v>
      </c>
    </row>
    <row r="238" spans="1:24" s="14" customFormat="1" ht="12.75" hidden="1" outlineLevel="2">
      <c r="A238" s="14" t="s">
        <v>909</v>
      </c>
      <c r="B238" s="14" t="s">
        <v>910</v>
      </c>
      <c r="C238" s="54" t="s">
        <v>1513</v>
      </c>
      <c r="D238" s="15"/>
      <c r="E238" s="15"/>
      <c r="F238" s="15">
        <v>0</v>
      </c>
      <c r="G238" s="15">
        <v>0</v>
      </c>
      <c r="H238" s="90">
        <f t="shared" si="88"/>
        <v>0</v>
      </c>
      <c r="I238" s="103">
        <f t="shared" si="89"/>
        <v>0</v>
      </c>
      <c r="J238" s="104"/>
      <c r="K238" s="15">
        <v>3933.4300000000003</v>
      </c>
      <c r="L238" s="15">
        <v>0</v>
      </c>
      <c r="M238" s="90">
        <f t="shared" si="90"/>
        <v>3933.4300000000003</v>
      </c>
      <c r="N238" s="103" t="str">
        <f t="shared" si="91"/>
        <v>N.M.</v>
      </c>
      <c r="O238" s="104"/>
      <c r="P238" s="15">
        <v>3933.4300000000003</v>
      </c>
      <c r="Q238" s="15">
        <v>0</v>
      </c>
      <c r="R238" s="90">
        <f t="shared" si="92"/>
        <v>3933.4300000000003</v>
      </c>
      <c r="S238" s="103" t="str">
        <f t="shared" si="93"/>
        <v>N.M.</v>
      </c>
      <c r="T238" s="104"/>
      <c r="U238" s="15">
        <v>3933.4300000000003</v>
      </c>
      <c r="V238" s="15">
        <v>0</v>
      </c>
      <c r="W238" s="90">
        <f t="shared" si="94"/>
        <v>3933.4300000000003</v>
      </c>
      <c r="X238" s="103" t="str">
        <f t="shared" si="95"/>
        <v>N.M.</v>
      </c>
    </row>
    <row r="239" spans="1:24" s="14" customFormat="1" ht="12.75" hidden="1" outlineLevel="2">
      <c r="A239" s="14" t="s">
        <v>911</v>
      </c>
      <c r="B239" s="14" t="s">
        <v>912</v>
      </c>
      <c r="C239" s="54" t="s">
        <v>1514</v>
      </c>
      <c r="D239" s="15"/>
      <c r="E239" s="15"/>
      <c r="F239" s="15">
        <v>24249</v>
      </c>
      <c r="G239" s="15">
        <v>9991.5</v>
      </c>
      <c r="H239" s="90">
        <f t="shared" si="88"/>
        <v>14257.5</v>
      </c>
      <c r="I239" s="103">
        <f t="shared" si="89"/>
        <v>1.4269629184807087</v>
      </c>
      <c r="J239" s="104"/>
      <c r="K239" s="15">
        <v>165130.14</v>
      </c>
      <c r="L239" s="15">
        <v>66825</v>
      </c>
      <c r="M239" s="90">
        <f t="shared" si="90"/>
        <v>98305.14000000001</v>
      </c>
      <c r="N239" s="103">
        <f t="shared" si="91"/>
        <v>1.4710832772166107</v>
      </c>
      <c r="O239" s="104"/>
      <c r="P239" s="15">
        <v>72684</v>
      </c>
      <c r="Q239" s="15">
        <v>27067.5</v>
      </c>
      <c r="R239" s="90">
        <f t="shared" si="92"/>
        <v>45616.5</v>
      </c>
      <c r="S239" s="103">
        <f t="shared" si="93"/>
        <v>1.685286783042394</v>
      </c>
      <c r="T239" s="104"/>
      <c r="U239" s="15">
        <v>212380.14</v>
      </c>
      <c r="V239" s="15">
        <v>110631</v>
      </c>
      <c r="W239" s="90">
        <f t="shared" si="94"/>
        <v>101749.14000000001</v>
      </c>
      <c r="X239" s="103">
        <f t="shared" si="95"/>
        <v>0.9197163543672209</v>
      </c>
    </row>
    <row r="240" spans="1:24" s="14" customFormat="1" ht="12.75" hidden="1" outlineLevel="2">
      <c r="A240" s="14" t="s">
        <v>913</v>
      </c>
      <c r="B240" s="14" t="s">
        <v>914</v>
      </c>
      <c r="C240" s="54" t="s">
        <v>1515</v>
      </c>
      <c r="D240" s="15"/>
      <c r="E240" s="15"/>
      <c r="F240" s="15">
        <v>0</v>
      </c>
      <c r="G240" s="15">
        <v>-752559</v>
      </c>
      <c r="H240" s="90">
        <f t="shared" si="88"/>
        <v>752559</v>
      </c>
      <c r="I240" s="103" t="str">
        <f t="shared" si="89"/>
        <v>N.M.</v>
      </c>
      <c r="J240" s="104"/>
      <c r="K240" s="15">
        <v>0</v>
      </c>
      <c r="L240" s="15">
        <v>-5316577</v>
      </c>
      <c r="M240" s="90">
        <f t="shared" si="90"/>
        <v>5316577</v>
      </c>
      <c r="N240" s="103" t="str">
        <f t="shared" si="91"/>
        <v>N.M.</v>
      </c>
      <c r="O240" s="104"/>
      <c r="P240" s="15">
        <v>0</v>
      </c>
      <c r="Q240" s="15">
        <v>-2329891</v>
      </c>
      <c r="R240" s="90">
        <f t="shared" si="92"/>
        <v>2329891</v>
      </c>
      <c r="S240" s="103" t="str">
        <f t="shared" si="93"/>
        <v>N.M.</v>
      </c>
      <c r="T240" s="104"/>
      <c r="U240" s="15">
        <v>-2697243</v>
      </c>
      <c r="V240" s="15">
        <v>-8653887</v>
      </c>
      <c r="W240" s="90">
        <f t="shared" si="94"/>
        <v>5956644</v>
      </c>
      <c r="X240" s="103">
        <f t="shared" si="95"/>
        <v>0.6883200577959939</v>
      </c>
    </row>
    <row r="241" spans="1:24" s="14" customFormat="1" ht="12.75" hidden="1" outlineLevel="2">
      <c r="A241" s="14" t="s">
        <v>915</v>
      </c>
      <c r="B241" s="14" t="s">
        <v>916</v>
      </c>
      <c r="C241" s="54" t="s">
        <v>1516</v>
      </c>
      <c r="D241" s="15"/>
      <c r="E241" s="15"/>
      <c r="F241" s="15">
        <v>170028.88</v>
      </c>
      <c r="G241" s="15">
        <v>251099.29</v>
      </c>
      <c r="H241" s="90">
        <f t="shared" si="88"/>
        <v>-81070.41</v>
      </c>
      <c r="I241" s="103">
        <f t="shared" si="89"/>
        <v>-0.32286196428512404</v>
      </c>
      <c r="J241" s="104"/>
      <c r="K241" s="15">
        <v>1535187.06</v>
      </c>
      <c r="L241" s="15">
        <v>1021386.54</v>
      </c>
      <c r="M241" s="90">
        <f t="shared" si="90"/>
        <v>513800.52</v>
      </c>
      <c r="N241" s="103">
        <f t="shared" si="91"/>
        <v>0.5030421881220405</v>
      </c>
      <c r="O241" s="104"/>
      <c r="P241" s="15">
        <v>619579.37</v>
      </c>
      <c r="Q241" s="15">
        <v>503407.48000000004</v>
      </c>
      <c r="R241" s="90">
        <f t="shared" si="92"/>
        <v>116171.88999999996</v>
      </c>
      <c r="S241" s="103">
        <f t="shared" si="93"/>
        <v>0.2307710842913974</v>
      </c>
      <c r="T241" s="104"/>
      <c r="U241" s="15">
        <v>2660267.1</v>
      </c>
      <c r="V241" s="15">
        <v>1542696.32</v>
      </c>
      <c r="W241" s="90">
        <f t="shared" si="94"/>
        <v>1117570.78</v>
      </c>
      <c r="X241" s="103">
        <f t="shared" si="95"/>
        <v>0.7244269435996321</v>
      </c>
    </row>
    <row r="242" spans="1:24" s="14" customFormat="1" ht="12.75" hidden="1" outlineLevel="2">
      <c r="A242" s="14" t="s">
        <v>917</v>
      </c>
      <c r="B242" s="14" t="s">
        <v>918</v>
      </c>
      <c r="C242" s="54" t="s">
        <v>1517</v>
      </c>
      <c r="D242" s="15"/>
      <c r="E242" s="15"/>
      <c r="F242" s="15">
        <v>0</v>
      </c>
      <c r="G242" s="15">
        <v>0</v>
      </c>
      <c r="H242" s="90">
        <f t="shared" si="88"/>
        <v>0</v>
      </c>
      <c r="I242" s="103">
        <f t="shared" si="89"/>
        <v>0</v>
      </c>
      <c r="J242" s="104"/>
      <c r="K242" s="15">
        <v>9075.33</v>
      </c>
      <c r="L242" s="15">
        <v>0</v>
      </c>
      <c r="M242" s="90">
        <f t="shared" si="90"/>
        <v>9075.33</v>
      </c>
      <c r="N242" s="103" t="str">
        <f t="shared" si="91"/>
        <v>N.M.</v>
      </c>
      <c r="O242" s="104"/>
      <c r="P242" s="15">
        <v>0</v>
      </c>
      <c r="Q242" s="15">
        <v>0</v>
      </c>
      <c r="R242" s="90">
        <f t="shared" si="92"/>
        <v>0</v>
      </c>
      <c r="S242" s="103">
        <f t="shared" si="93"/>
        <v>0</v>
      </c>
      <c r="T242" s="104"/>
      <c r="U242" s="15">
        <v>22122.73</v>
      </c>
      <c r="V242" s="15">
        <v>0</v>
      </c>
      <c r="W242" s="90">
        <f t="shared" si="94"/>
        <v>22122.73</v>
      </c>
      <c r="X242" s="103" t="str">
        <f t="shared" si="95"/>
        <v>N.M.</v>
      </c>
    </row>
    <row r="243" spans="1:24" s="14" customFormat="1" ht="12.75" hidden="1" outlineLevel="2">
      <c r="A243" s="14" t="s">
        <v>919</v>
      </c>
      <c r="B243" s="14" t="s">
        <v>920</v>
      </c>
      <c r="C243" s="54" t="s">
        <v>1518</v>
      </c>
      <c r="D243" s="15"/>
      <c r="E243" s="15"/>
      <c r="F243" s="15">
        <v>93746.35</v>
      </c>
      <c r="G243" s="15">
        <v>22059.47</v>
      </c>
      <c r="H243" s="90">
        <f t="shared" si="88"/>
        <v>71686.88</v>
      </c>
      <c r="I243" s="103">
        <f t="shared" si="89"/>
        <v>3.2497099884992706</v>
      </c>
      <c r="J243" s="104"/>
      <c r="K243" s="15">
        <v>56147.66</v>
      </c>
      <c r="L243" s="15">
        <v>22059.47</v>
      </c>
      <c r="M243" s="90">
        <f t="shared" si="90"/>
        <v>34088.19</v>
      </c>
      <c r="N243" s="103">
        <f t="shared" si="91"/>
        <v>1.5452859928185039</v>
      </c>
      <c r="O243" s="104"/>
      <c r="P243" s="15">
        <v>-7462.82</v>
      </c>
      <c r="Q243" s="15">
        <v>22059.47</v>
      </c>
      <c r="R243" s="90">
        <f t="shared" si="92"/>
        <v>-29522.29</v>
      </c>
      <c r="S243" s="103">
        <f t="shared" si="93"/>
        <v>-1.3383045920867545</v>
      </c>
      <c r="T243" s="104"/>
      <c r="U243" s="15">
        <v>156828.96000000002</v>
      </c>
      <c r="V243" s="15">
        <v>22059.47</v>
      </c>
      <c r="W243" s="90">
        <f t="shared" si="94"/>
        <v>134769.49000000002</v>
      </c>
      <c r="X243" s="103">
        <f t="shared" si="95"/>
        <v>6.10937116802897</v>
      </c>
    </row>
    <row r="244" spans="1:24" s="14" customFormat="1" ht="12.75" hidden="1" outlineLevel="2">
      <c r="A244" s="14" t="s">
        <v>921</v>
      </c>
      <c r="B244" s="14" t="s">
        <v>922</v>
      </c>
      <c r="C244" s="54" t="s">
        <v>1519</v>
      </c>
      <c r="D244" s="15"/>
      <c r="E244" s="15"/>
      <c r="F244" s="15">
        <v>0</v>
      </c>
      <c r="G244" s="15">
        <v>0</v>
      </c>
      <c r="H244" s="90">
        <f t="shared" si="88"/>
        <v>0</v>
      </c>
      <c r="I244" s="103">
        <f t="shared" si="89"/>
        <v>0</v>
      </c>
      <c r="J244" s="104"/>
      <c r="K244" s="15">
        <v>0</v>
      </c>
      <c r="L244" s="15">
        <v>0</v>
      </c>
      <c r="M244" s="90">
        <f t="shared" si="90"/>
        <v>0</v>
      </c>
      <c r="N244" s="103">
        <f t="shared" si="91"/>
        <v>0</v>
      </c>
      <c r="O244" s="104"/>
      <c r="P244" s="15">
        <v>0</v>
      </c>
      <c r="Q244" s="15">
        <v>0</v>
      </c>
      <c r="R244" s="90">
        <f t="shared" si="92"/>
        <v>0</v>
      </c>
      <c r="S244" s="103">
        <f t="shared" si="93"/>
        <v>0</v>
      </c>
      <c r="T244" s="104"/>
      <c r="U244" s="15">
        <v>53803.46</v>
      </c>
      <c r="V244" s="15">
        <v>0</v>
      </c>
      <c r="W244" s="90">
        <f t="shared" si="94"/>
        <v>53803.46</v>
      </c>
      <c r="X244" s="103" t="str">
        <f t="shared" si="95"/>
        <v>N.M.</v>
      </c>
    </row>
    <row r="245" spans="1:24" s="14" customFormat="1" ht="12.75" hidden="1" outlineLevel="2">
      <c r="A245" s="14" t="s">
        <v>923</v>
      </c>
      <c r="B245" s="14" t="s">
        <v>924</v>
      </c>
      <c r="C245" s="54" t="s">
        <v>1520</v>
      </c>
      <c r="D245" s="15"/>
      <c r="E245" s="15"/>
      <c r="F245" s="15">
        <v>0</v>
      </c>
      <c r="G245" s="15">
        <v>-37101.05</v>
      </c>
      <c r="H245" s="90">
        <f t="shared" si="88"/>
        <v>37101.05</v>
      </c>
      <c r="I245" s="103" t="str">
        <f t="shared" si="89"/>
        <v>N.M.</v>
      </c>
      <c r="J245" s="104"/>
      <c r="K245" s="15">
        <v>0</v>
      </c>
      <c r="L245" s="15">
        <v>-146897.77</v>
      </c>
      <c r="M245" s="90">
        <f t="shared" si="90"/>
        <v>146897.77</v>
      </c>
      <c r="N245" s="103" t="str">
        <f t="shared" si="91"/>
        <v>N.M.</v>
      </c>
      <c r="O245" s="104"/>
      <c r="P245" s="15">
        <v>0</v>
      </c>
      <c r="Q245" s="15">
        <v>-73419.38</v>
      </c>
      <c r="R245" s="90">
        <f t="shared" si="92"/>
        <v>73419.38</v>
      </c>
      <c r="S245" s="103" t="str">
        <f t="shared" si="93"/>
        <v>N.M.</v>
      </c>
      <c r="T245" s="104"/>
      <c r="U245" s="15">
        <v>-104585.1</v>
      </c>
      <c r="V245" s="15">
        <v>-253698.61</v>
      </c>
      <c r="W245" s="90">
        <f t="shared" si="94"/>
        <v>149113.50999999998</v>
      </c>
      <c r="X245" s="103">
        <f t="shared" si="95"/>
        <v>0.5877584823976765</v>
      </c>
    </row>
    <row r="246" spans="1:24" s="14" customFormat="1" ht="12.75" hidden="1" outlineLevel="2">
      <c r="A246" s="14" t="s">
        <v>925</v>
      </c>
      <c r="B246" s="14" t="s">
        <v>926</v>
      </c>
      <c r="C246" s="54" t="s">
        <v>1521</v>
      </c>
      <c r="D246" s="15"/>
      <c r="E246" s="15"/>
      <c r="F246" s="15">
        <v>-40228.72</v>
      </c>
      <c r="G246" s="15">
        <v>0</v>
      </c>
      <c r="H246" s="90">
        <f t="shared" si="88"/>
        <v>-40228.72</v>
      </c>
      <c r="I246" s="103" t="str">
        <f t="shared" si="89"/>
        <v>N.M.</v>
      </c>
      <c r="J246" s="104"/>
      <c r="K246" s="15">
        <v>-40228.72</v>
      </c>
      <c r="L246" s="15">
        <v>0</v>
      </c>
      <c r="M246" s="90">
        <f t="shared" si="90"/>
        <v>-40228.72</v>
      </c>
      <c r="N246" s="103" t="str">
        <f t="shared" si="91"/>
        <v>N.M.</v>
      </c>
      <c r="O246" s="104"/>
      <c r="P246" s="15">
        <v>-40228.72</v>
      </c>
      <c r="Q246" s="15">
        <v>0</v>
      </c>
      <c r="R246" s="90">
        <f t="shared" si="92"/>
        <v>-40228.72</v>
      </c>
      <c r="S246" s="103" t="str">
        <f t="shared" si="93"/>
        <v>N.M.</v>
      </c>
      <c r="T246" s="104"/>
      <c r="U246" s="15">
        <v>-40228.72</v>
      </c>
      <c r="V246" s="15">
        <v>0</v>
      </c>
      <c r="W246" s="90">
        <f t="shared" si="94"/>
        <v>-40228.72</v>
      </c>
      <c r="X246" s="103" t="str">
        <f t="shared" si="95"/>
        <v>N.M.</v>
      </c>
    </row>
    <row r="247" spans="1:24" s="14" customFormat="1" ht="12.75" hidden="1" outlineLevel="2">
      <c r="A247" s="14" t="s">
        <v>927</v>
      </c>
      <c r="B247" s="14" t="s">
        <v>928</v>
      </c>
      <c r="C247" s="54" t="s">
        <v>1522</v>
      </c>
      <c r="D247" s="15"/>
      <c r="E247" s="15"/>
      <c r="F247" s="15">
        <v>74946.65000000001</v>
      </c>
      <c r="G247" s="15">
        <v>29279.81</v>
      </c>
      <c r="H247" s="90">
        <f t="shared" si="88"/>
        <v>45666.84000000001</v>
      </c>
      <c r="I247" s="103">
        <f t="shared" si="89"/>
        <v>1.5596699568747205</v>
      </c>
      <c r="J247" s="104"/>
      <c r="K247" s="15">
        <v>743171.27</v>
      </c>
      <c r="L247" s="15">
        <v>1946211.7000000002</v>
      </c>
      <c r="M247" s="90">
        <f t="shared" si="90"/>
        <v>-1203040.4300000002</v>
      </c>
      <c r="N247" s="103">
        <f t="shared" si="91"/>
        <v>-0.6181446910426035</v>
      </c>
      <c r="O247" s="104"/>
      <c r="P247" s="15">
        <v>503138.17</v>
      </c>
      <c r="Q247" s="15">
        <v>1626979.75</v>
      </c>
      <c r="R247" s="90">
        <f t="shared" si="92"/>
        <v>-1123841.58</v>
      </c>
      <c r="S247" s="103">
        <f t="shared" si="93"/>
        <v>-0.6907532684411101</v>
      </c>
      <c r="T247" s="104"/>
      <c r="U247" s="15">
        <v>1209515.8900000001</v>
      </c>
      <c r="V247" s="15">
        <v>2350635.012</v>
      </c>
      <c r="W247" s="90">
        <f t="shared" si="94"/>
        <v>-1141119.122</v>
      </c>
      <c r="X247" s="103">
        <f t="shared" si="95"/>
        <v>-0.48545142745453157</v>
      </c>
    </row>
    <row r="248" spans="1:24" s="14" customFormat="1" ht="12.75" hidden="1" outlineLevel="2">
      <c r="A248" s="14" t="s">
        <v>929</v>
      </c>
      <c r="B248" s="14" t="s">
        <v>930</v>
      </c>
      <c r="C248" s="54" t="s">
        <v>1523</v>
      </c>
      <c r="D248" s="15"/>
      <c r="E248" s="15"/>
      <c r="F248" s="15">
        <v>250</v>
      </c>
      <c r="G248" s="15">
        <v>0</v>
      </c>
      <c r="H248" s="90">
        <f t="shared" si="88"/>
        <v>250</v>
      </c>
      <c r="I248" s="103" t="str">
        <f t="shared" si="89"/>
        <v>N.M.</v>
      </c>
      <c r="J248" s="104"/>
      <c r="K248" s="15">
        <v>250</v>
      </c>
      <c r="L248" s="15">
        <v>401</v>
      </c>
      <c r="M248" s="90">
        <f t="shared" si="90"/>
        <v>-151</v>
      </c>
      <c r="N248" s="103">
        <f t="shared" si="91"/>
        <v>-0.3765586034912718</v>
      </c>
      <c r="O248" s="104"/>
      <c r="P248" s="15">
        <v>196.85</v>
      </c>
      <c r="Q248" s="15">
        <v>0</v>
      </c>
      <c r="R248" s="90">
        <f t="shared" si="92"/>
        <v>196.85</v>
      </c>
      <c r="S248" s="103" t="str">
        <f t="shared" si="93"/>
        <v>N.M.</v>
      </c>
      <c r="T248" s="104"/>
      <c r="U248" s="15">
        <v>4625.55</v>
      </c>
      <c r="V248" s="15">
        <v>401</v>
      </c>
      <c r="W248" s="90">
        <f t="shared" si="94"/>
        <v>4224.55</v>
      </c>
      <c r="X248" s="103" t="str">
        <f t="shared" si="95"/>
        <v>N.M.</v>
      </c>
    </row>
    <row r="249" spans="1:24" s="14" customFormat="1" ht="12.75" hidden="1" outlineLevel="2">
      <c r="A249" s="14" t="s">
        <v>931</v>
      </c>
      <c r="B249" s="14" t="s">
        <v>932</v>
      </c>
      <c r="C249" s="54" t="s">
        <v>1524</v>
      </c>
      <c r="D249" s="15"/>
      <c r="E249" s="15"/>
      <c r="F249" s="15">
        <v>12369.460000000001</v>
      </c>
      <c r="G249" s="15">
        <v>9201.57</v>
      </c>
      <c r="H249" s="90">
        <f t="shared" si="88"/>
        <v>3167.8900000000012</v>
      </c>
      <c r="I249" s="103">
        <f t="shared" si="89"/>
        <v>0.34427711792661486</v>
      </c>
      <c r="J249" s="104"/>
      <c r="K249" s="15">
        <v>56042.96</v>
      </c>
      <c r="L249" s="15">
        <v>58386.9</v>
      </c>
      <c r="M249" s="90">
        <f t="shared" si="90"/>
        <v>-2343.9400000000023</v>
      </c>
      <c r="N249" s="103">
        <f t="shared" si="91"/>
        <v>-0.04014496402446443</v>
      </c>
      <c r="O249" s="104"/>
      <c r="P249" s="15">
        <v>31508.09</v>
      </c>
      <c r="Q249" s="15">
        <v>23277.86</v>
      </c>
      <c r="R249" s="90">
        <f t="shared" si="92"/>
        <v>8230.23</v>
      </c>
      <c r="S249" s="103">
        <f t="shared" si="93"/>
        <v>0.3535647177188968</v>
      </c>
      <c r="T249" s="104"/>
      <c r="U249" s="15">
        <v>99416.70999999999</v>
      </c>
      <c r="V249" s="15">
        <v>93443.87</v>
      </c>
      <c r="W249" s="90">
        <f t="shared" si="94"/>
        <v>5972.8399999999965</v>
      </c>
      <c r="X249" s="103">
        <f t="shared" si="95"/>
        <v>0.06391901362818125</v>
      </c>
    </row>
    <row r="250" spans="1:24" s="14" customFormat="1" ht="12.75" hidden="1" outlineLevel="2">
      <c r="A250" s="14" t="s">
        <v>933</v>
      </c>
      <c r="B250" s="14" t="s">
        <v>934</v>
      </c>
      <c r="C250" s="54" t="s">
        <v>1525</v>
      </c>
      <c r="D250" s="15"/>
      <c r="E250" s="15"/>
      <c r="F250" s="15">
        <v>111203.56</v>
      </c>
      <c r="G250" s="15">
        <v>114034.66</v>
      </c>
      <c r="H250" s="90">
        <f t="shared" si="88"/>
        <v>-2831.100000000006</v>
      </c>
      <c r="I250" s="103">
        <f t="shared" si="89"/>
        <v>-0.024826662349850526</v>
      </c>
      <c r="J250" s="104"/>
      <c r="K250" s="15">
        <v>703767.06</v>
      </c>
      <c r="L250" s="15">
        <v>765279.77</v>
      </c>
      <c r="M250" s="90">
        <f t="shared" si="90"/>
        <v>-61512.70999999996</v>
      </c>
      <c r="N250" s="103">
        <f t="shared" si="91"/>
        <v>-0.0803793755060322</v>
      </c>
      <c r="O250" s="104"/>
      <c r="P250" s="15">
        <v>329253.04</v>
      </c>
      <c r="Q250" s="15">
        <v>305833.45</v>
      </c>
      <c r="R250" s="90">
        <f t="shared" si="92"/>
        <v>23419.589999999967</v>
      </c>
      <c r="S250" s="103">
        <f t="shared" si="93"/>
        <v>0.07657628686463161</v>
      </c>
      <c r="T250" s="104"/>
      <c r="U250" s="15">
        <v>1211744.54</v>
      </c>
      <c r="V250" s="15">
        <v>1165293.81</v>
      </c>
      <c r="W250" s="90">
        <f t="shared" si="94"/>
        <v>46450.72999999998</v>
      </c>
      <c r="X250" s="103">
        <f t="shared" si="95"/>
        <v>0.03986181819673442</v>
      </c>
    </row>
    <row r="251" spans="1:24" s="14" customFormat="1" ht="12.75" hidden="1" outlineLevel="2">
      <c r="A251" s="14" t="s">
        <v>935</v>
      </c>
      <c r="B251" s="14" t="s">
        <v>936</v>
      </c>
      <c r="C251" s="54" t="s">
        <v>1478</v>
      </c>
      <c r="D251" s="15"/>
      <c r="E251" s="15"/>
      <c r="F251" s="15">
        <v>92088.05</v>
      </c>
      <c r="G251" s="15">
        <v>37537.48</v>
      </c>
      <c r="H251" s="90">
        <f t="shared" si="88"/>
        <v>54550.57</v>
      </c>
      <c r="I251" s="103">
        <f t="shared" si="89"/>
        <v>1.453229412310043</v>
      </c>
      <c r="J251" s="104"/>
      <c r="K251" s="15">
        <v>421462.10000000003</v>
      </c>
      <c r="L251" s="15">
        <v>480744.28</v>
      </c>
      <c r="M251" s="90">
        <f t="shared" si="90"/>
        <v>-59282.17999999999</v>
      </c>
      <c r="N251" s="103">
        <f t="shared" si="91"/>
        <v>-0.12331333406608601</v>
      </c>
      <c r="O251" s="104"/>
      <c r="P251" s="15">
        <v>179351.52</v>
      </c>
      <c r="Q251" s="15">
        <v>148947.12</v>
      </c>
      <c r="R251" s="90">
        <f t="shared" si="92"/>
        <v>30404.399999999994</v>
      </c>
      <c r="S251" s="103">
        <f t="shared" si="93"/>
        <v>0.2041288210205071</v>
      </c>
      <c r="T251" s="104"/>
      <c r="U251" s="15">
        <v>754623.24</v>
      </c>
      <c r="V251" s="15">
        <v>836176.8500000001</v>
      </c>
      <c r="W251" s="90">
        <f t="shared" si="94"/>
        <v>-81553.6100000001</v>
      </c>
      <c r="X251" s="103">
        <f t="shared" si="95"/>
        <v>-0.0975315329526285</v>
      </c>
    </row>
    <row r="252" spans="1:24" s="14" customFormat="1" ht="12.75" hidden="1" outlineLevel="2">
      <c r="A252" s="14" t="s">
        <v>937</v>
      </c>
      <c r="B252" s="14" t="s">
        <v>938</v>
      </c>
      <c r="C252" s="54" t="s">
        <v>1500</v>
      </c>
      <c r="D252" s="15"/>
      <c r="E252" s="15"/>
      <c r="F252" s="15">
        <v>125.16</v>
      </c>
      <c r="G252" s="15">
        <v>682.27</v>
      </c>
      <c r="H252" s="90">
        <f t="shared" si="88"/>
        <v>-557.11</v>
      </c>
      <c r="I252" s="103">
        <f t="shared" si="89"/>
        <v>-0.8165535638383632</v>
      </c>
      <c r="J252" s="104"/>
      <c r="K252" s="15">
        <v>1120.76</v>
      </c>
      <c r="L252" s="15">
        <v>2835.82</v>
      </c>
      <c r="M252" s="90">
        <f t="shared" si="90"/>
        <v>-1715.0600000000002</v>
      </c>
      <c r="N252" s="103">
        <f t="shared" si="91"/>
        <v>-0.6047845067740548</v>
      </c>
      <c r="O252" s="104"/>
      <c r="P252" s="15">
        <v>391.84000000000003</v>
      </c>
      <c r="Q252" s="15">
        <v>1720.19</v>
      </c>
      <c r="R252" s="90">
        <f t="shared" si="92"/>
        <v>-1328.35</v>
      </c>
      <c r="S252" s="103">
        <f t="shared" si="93"/>
        <v>-0.7722112092268877</v>
      </c>
      <c r="T252" s="104"/>
      <c r="U252" s="15">
        <v>1070.47</v>
      </c>
      <c r="V252" s="15">
        <v>3956.57</v>
      </c>
      <c r="W252" s="90">
        <f t="shared" si="94"/>
        <v>-2886.1000000000004</v>
      </c>
      <c r="X252" s="103">
        <f t="shared" si="95"/>
        <v>-0.7294449485286498</v>
      </c>
    </row>
    <row r="253" spans="1:24" s="14" customFormat="1" ht="12.75" hidden="1" outlineLevel="2">
      <c r="A253" s="14" t="s">
        <v>939</v>
      </c>
      <c r="B253" s="14" t="s">
        <v>940</v>
      </c>
      <c r="C253" s="54" t="s">
        <v>1526</v>
      </c>
      <c r="D253" s="15"/>
      <c r="E253" s="15"/>
      <c r="F253" s="15">
        <v>19701.63</v>
      </c>
      <c r="G253" s="15">
        <v>21485.920000000002</v>
      </c>
      <c r="H253" s="90">
        <f t="shared" si="88"/>
        <v>-1784.2900000000009</v>
      </c>
      <c r="I253" s="103">
        <f t="shared" si="89"/>
        <v>-0.08304461712600628</v>
      </c>
      <c r="J253" s="104"/>
      <c r="K253" s="15">
        <v>121144.7</v>
      </c>
      <c r="L253" s="15">
        <v>120362.62</v>
      </c>
      <c r="M253" s="90">
        <f t="shared" si="90"/>
        <v>782.0800000000017</v>
      </c>
      <c r="N253" s="103">
        <f t="shared" si="91"/>
        <v>0.006497698371803487</v>
      </c>
      <c r="O253" s="104"/>
      <c r="P253" s="15">
        <v>59539.12</v>
      </c>
      <c r="Q253" s="15">
        <v>50625.86</v>
      </c>
      <c r="R253" s="90">
        <f t="shared" si="92"/>
        <v>8913.260000000002</v>
      </c>
      <c r="S253" s="103">
        <f t="shared" si="93"/>
        <v>0.17606140419145477</v>
      </c>
      <c r="T253" s="104"/>
      <c r="U253" s="15">
        <v>205224.5</v>
      </c>
      <c r="V253" s="15">
        <v>227911.86</v>
      </c>
      <c r="W253" s="90">
        <f t="shared" si="94"/>
        <v>-22687.359999999986</v>
      </c>
      <c r="X253" s="103">
        <f t="shared" si="95"/>
        <v>-0.0995444466997022</v>
      </c>
    </row>
    <row r="254" spans="1:24" s="14" customFormat="1" ht="12.75" hidden="1" outlineLevel="2">
      <c r="A254" s="14" t="s">
        <v>941</v>
      </c>
      <c r="B254" s="14" t="s">
        <v>942</v>
      </c>
      <c r="C254" s="54" t="s">
        <v>1512</v>
      </c>
      <c r="D254" s="15"/>
      <c r="E254" s="15"/>
      <c r="F254" s="15">
        <v>47118.88</v>
      </c>
      <c r="G254" s="15">
        <v>44817.16</v>
      </c>
      <c r="H254" s="90">
        <f t="shared" si="88"/>
        <v>2301.719999999994</v>
      </c>
      <c r="I254" s="103">
        <f t="shared" si="89"/>
        <v>0.05135800662067819</v>
      </c>
      <c r="J254" s="104"/>
      <c r="K254" s="15">
        <v>463854.08</v>
      </c>
      <c r="L254" s="15">
        <v>761227.06</v>
      </c>
      <c r="M254" s="90">
        <f t="shared" si="90"/>
        <v>-297372.98000000004</v>
      </c>
      <c r="N254" s="103">
        <f t="shared" si="91"/>
        <v>-0.3906495126434418</v>
      </c>
      <c r="O254" s="104"/>
      <c r="P254" s="15">
        <v>157418.84</v>
      </c>
      <c r="Q254" s="15">
        <v>213734.55000000002</v>
      </c>
      <c r="R254" s="90">
        <f t="shared" si="92"/>
        <v>-56315.71000000002</v>
      </c>
      <c r="S254" s="103">
        <f t="shared" si="93"/>
        <v>-0.263484354775585</v>
      </c>
      <c r="T254" s="104"/>
      <c r="U254" s="15">
        <v>882344.92</v>
      </c>
      <c r="V254" s="15">
        <v>1127045.25</v>
      </c>
      <c r="W254" s="90">
        <f t="shared" si="94"/>
        <v>-244700.32999999996</v>
      </c>
      <c r="X254" s="103">
        <f t="shared" si="95"/>
        <v>-0.21711668630873512</v>
      </c>
    </row>
    <row r="255" spans="1:24" s="14" customFormat="1" ht="12.75" hidden="1" outlineLevel="2">
      <c r="A255" s="14" t="s">
        <v>943</v>
      </c>
      <c r="B255" s="14" t="s">
        <v>944</v>
      </c>
      <c r="C255" s="54" t="s">
        <v>1513</v>
      </c>
      <c r="D255" s="15"/>
      <c r="E255" s="15"/>
      <c r="F255" s="15">
        <v>12073.95</v>
      </c>
      <c r="G255" s="15">
        <v>13413.12</v>
      </c>
      <c r="H255" s="90">
        <f t="shared" si="88"/>
        <v>-1339.17</v>
      </c>
      <c r="I255" s="103">
        <f t="shared" si="89"/>
        <v>-0.09984030561122244</v>
      </c>
      <c r="J255" s="104"/>
      <c r="K255" s="15">
        <v>74263.76</v>
      </c>
      <c r="L255" s="15">
        <v>81534.35</v>
      </c>
      <c r="M255" s="90">
        <f t="shared" si="90"/>
        <v>-7270.590000000011</v>
      </c>
      <c r="N255" s="103">
        <f t="shared" si="91"/>
        <v>-0.08917210966911505</v>
      </c>
      <c r="O255" s="104"/>
      <c r="P255" s="15">
        <v>29466.02</v>
      </c>
      <c r="Q255" s="15">
        <v>43574.840000000004</v>
      </c>
      <c r="R255" s="90">
        <f t="shared" si="92"/>
        <v>-14108.820000000003</v>
      </c>
      <c r="S255" s="103">
        <f t="shared" si="93"/>
        <v>-0.3237836329404767</v>
      </c>
      <c r="T255" s="104"/>
      <c r="U255" s="15">
        <v>126658.31999999999</v>
      </c>
      <c r="V255" s="15">
        <v>123404.22</v>
      </c>
      <c r="W255" s="90">
        <f t="shared" si="94"/>
        <v>3254.0999999999913</v>
      </c>
      <c r="X255" s="103">
        <f t="shared" si="95"/>
        <v>0.02636943858159787</v>
      </c>
    </row>
    <row r="256" spans="1:24" s="14" customFormat="1" ht="12.75" hidden="1" outlineLevel="2">
      <c r="A256" s="14" t="s">
        <v>945</v>
      </c>
      <c r="B256" s="14" t="s">
        <v>946</v>
      </c>
      <c r="C256" s="54" t="s">
        <v>1527</v>
      </c>
      <c r="D256" s="15"/>
      <c r="E256" s="15"/>
      <c r="F256" s="15">
        <v>5673.12</v>
      </c>
      <c r="G256" s="15">
        <v>3606.6</v>
      </c>
      <c r="H256" s="90">
        <f t="shared" si="88"/>
        <v>2066.52</v>
      </c>
      <c r="I256" s="103">
        <f t="shared" si="89"/>
        <v>0.5729828647479621</v>
      </c>
      <c r="J256" s="104"/>
      <c r="K256" s="15">
        <v>25702.15</v>
      </c>
      <c r="L256" s="15">
        <v>35146.13</v>
      </c>
      <c r="M256" s="90">
        <f t="shared" si="90"/>
        <v>-9443.979999999996</v>
      </c>
      <c r="N256" s="103">
        <f t="shared" si="91"/>
        <v>-0.26870611358917745</v>
      </c>
      <c r="O256" s="104"/>
      <c r="P256" s="15">
        <v>9868.06</v>
      </c>
      <c r="Q256" s="15">
        <v>9828.35</v>
      </c>
      <c r="R256" s="90">
        <f t="shared" si="92"/>
        <v>39.70999999999913</v>
      </c>
      <c r="S256" s="103">
        <f t="shared" si="93"/>
        <v>0.004040352653293699</v>
      </c>
      <c r="T256" s="104"/>
      <c r="U256" s="15">
        <v>50471.89</v>
      </c>
      <c r="V256" s="15">
        <v>67036.53</v>
      </c>
      <c r="W256" s="90">
        <f t="shared" si="94"/>
        <v>-16564.64</v>
      </c>
      <c r="X256" s="103">
        <f t="shared" si="95"/>
        <v>-0.24709870871896264</v>
      </c>
    </row>
    <row r="257" spans="1:24" s="14" customFormat="1" ht="12.75" hidden="1" outlineLevel="2">
      <c r="A257" s="14" t="s">
        <v>947</v>
      </c>
      <c r="B257" s="14" t="s">
        <v>948</v>
      </c>
      <c r="C257" s="54" t="s">
        <v>1528</v>
      </c>
      <c r="D257" s="15"/>
      <c r="E257" s="15"/>
      <c r="F257" s="15">
        <v>74838.90000000001</v>
      </c>
      <c r="G257" s="15">
        <v>65433.44</v>
      </c>
      <c r="H257" s="90">
        <f t="shared" si="88"/>
        <v>9405.460000000006</v>
      </c>
      <c r="I257" s="103">
        <f t="shared" si="89"/>
        <v>0.14374087622475612</v>
      </c>
      <c r="J257" s="104"/>
      <c r="K257" s="15">
        <v>498908.28</v>
      </c>
      <c r="L257" s="15">
        <v>564903.54</v>
      </c>
      <c r="M257" s="90">
        <f t="shared" si="90"/>
        <v>-65995.26000000001</v>
      </c>
      <c r="N257" s="103">
        <f t="shared" si="91"/>
        <v>-0.11682571505924712</v>
      </c>
      <c r="O257" s="104"/>
      <c r="P257" s="15">
        <v>181163.62</v>
      </c>
      <c r="Q257" s="15">
        <v>208450.09</v>
      </c>
      <c r="R257" s="90">
        <f t="shared" si="92"/>
        <v>-27286.47</v>
      </c>
      <c r="S257" s="103">
        <f t="shared" si="93"/>
        <v>-0.13090169450154712</v>
      </c>
      <c r="T257" s="104"/>
      <c r="U257" s="15">
        <v>837000.54</v>
      </c>
      <c r="V257" s="15">
        <v>920101.3900000001</v>
      </c>
      <c r="W257" s="90">
        <f t="shared" si="94"/>
        <v>-83100.8500000001</v>
      </c>
      <c r="X257" s="103">
        <f t="shared" si="95"/>
        <v>-0.09031705734082206</v>
      </c>
    </row>
    <row r="258" spans="1:24" s="14" customFormat="1" ht="12.75" hidden="1" outlineLevel="2">
      <c r="A258" s="14" t="s">
        <v>949</v>
      </c>
      <c r="B258" s="14" t="s">
        <v>950</v>
      </c>
      <c r="C258" s="54" t="s">
        <v>1529</v>
      </c>
      <c r="D258" s="15"/>
      <c r="E258" s="15"/>
      <c r="F258" s="15">
        <v>11432.54</v>
      </c>
      <c r="G258" s="15">
        <v>9390.48</v>
      </c>
      <c r="H258" s="90">
        <f t="shared" si="88"/>
        <v>2042.0600000000013</v>
      </c>
      <c r="I258" s="103">
        <f t="shared" si="89"/>
        <v>0.21746066228776392</v>
      </c>
      <c r="J258" s="104"/>
      <c r="K258" s="15">
        <v>80673.31</v>
      </c>
      <c r="L258" s="15">
        <v>78012.09</v>
      </c>
      <c r="M258" s="90">
        <f t="shared" si="90"/>
        <v>2661.220000000001</v>
      </c>
      <c r="N258" s="103">
        <f t="shared" si="91"/>
        <v>0.03411291762597312</v>
      </c>
      <c r="O258" s="104"/>
      <c r="P258" s="15">
        <v>33490.28</v>
      </c>
      <c r="Q258" s="15">
        <v>26873.510000000002</v>
      </c>
      <c r="R258" s="90">
        <f t="shared" si="92"/>
        <v>6616.769999999997</v>
      </c>
      <c r="S258" s="103">
        <f t="shared" si="93"/>
        <v>0.24621904619083984</v>
      </c>
      <c r="T258" s="104"/>
      <c r="U258" s="15">
        <v>137859.7</v>
      </c>
      <c r="V258" s="15">
        <v>138574.37</v>
      </c>
      <c r="W258" s="90">
        <f t="shared" si="94"/>
        <v>-714.6699999999837</v>
      </c>
      <c r="X258" s="103">
        <f t="shared" si="95"/>
        <v>-0.005157302898075479</v>
      </c>
    </row>
    <row r="259" spans="1:24" s="14" customFormat="1" ht="12.75" hidden="1" outlineLevel="2">
      <c r="A259" s="14" t="s">
        <v>951</v>
      </c>
      <c r="B259" s="14" t="s">
        <v>952</v>
      </c>
      <c r="C259" s="54" t="s">
        <v>1530</v>
      </c>
      <c r="D259" s="15"/>
      <c r="E259" s="15"/>
      <c r="F259" s="15">
        <v>350305.39</v>
      </c>
      <c r="G259" s="15">
        <v>289752.57</v>
      </c>
      <c r="H259" s="90">
        <f t="shared" si="88"/>
        <v>60552.82000000001</v>
      </c>
      <c r="I259" s="103">
        <f t="shared" si="89"/>
        <v>0.20898113172904734</v>
      </c>
      <c r="J259" s="104"/>
      <c r="K259" s="15">
        <v>2412481.32</v>
      </c>
      <c r="L259" s="15">
        <v>7190587.494</v>
      </c>
      <c r="M259" s="90">
        <f t="shared" si="90"/>
        <v>-4778106.174000001</v>
      </c>
      <c r="N259" s="103">
        <f t="shared" si="91"/>
        <v>-0.6644945462365861</v>
      </c>
      <c r="O259" s="104"/>
      <c r="P259" s="15">
        <v>796311.92</v>
      </c>
      <c r="Q259" s="15">
        <v>5638553.39</v>
      </c>
      <c r="R259" s="90">
        <f t="shared" si="92"/>
        <v>-4842241.47</v>
      </c>
      <c r="S259" s="103">
        <f t="shared" si="93"/>
        <v>-0.8587737199735906</v>
      </c>
      <c r="T259" s="104"/>
      <c r="U259" s="15">
        <v>5643171.72</v>
      </c>
      <c r="V259" s="15">
        <v>8929842.126</v>
      </c>
      <c r="W259" s="90">
        <f t="shared" si="94"/>
        <v>-3286670.4060000004</v>
      </c>
      <c r="X259" s="103">
        <f t="shared" si="95"/>
        <v>-0.3680547046213256</v>
      </c>
    </row>
    <row r="260" spans="1:24" s="14" customFormat="1" ht="12.75" hidden="1" outlineLevel="2">
      <c r="A260" s="14" t="s">
        <v>953</v>
      </c>
      <c r="B260" s="14" t="s">
        <v>954</v>
      </c>
      <c r="C260" s="54" t="s">
        <v>1523</v>
      </c>
      <c r="D260" s="15"/>
      <c r="E260" s="15"/>
      <c r="F260" s="15">
        <v>120140.5</v>
      </c>
      <c r="G260" s="15">
        <v>115399.48</v>
      </c>
      <c r="H260" s="90">
        <f t="shared" si="88"/>
        <v>4741.020000000004</v>
      </c>
      <c r="I260" s="103">
        <f t="shared" si="89"/>
        <v>0.04108354734354092</v>
      </c>
      <c r="J260" s="104"/>
      <c r="K260" s="15">
        <v>952257.38</v>
      </c>
      <c r="L260" s="15">
        <v>1008048.75</v>
      </c>
      <c r="M260" s="90">
        <f t="shared" si="90"/>
        <v>-55791.369999999995</v>
      </c>
      <c r="N260" s="103">
        <f t="shared" si="91"/>
        <v>-0.05534590464994872</v>
      </c>
      <c r="O260" s="104"/>
      <c r="P260" s="15">
        <v>353508.53</v>
      </c>
      <c r="Q260" s="15">
        <v>410481.01</v>
      </c>
      <c r="R260" s="90">
        <f t="shared" si="92"/>
        <v>-56972.47999999998</v>
      </c>
      <c r="S260" s="103">
        <f t="shared" si="93"/>
        <v>-0.13879443533819014</v>
      </c>
      <c r="T260" s="104"/>
      <c r="U260" s="15">
        <v>1535707.85</v>
      </c>
      <c r="V260" s="15">
        <v>1647582.8</v>
      </c>
      <c r="W260" s="90">
        <f t="shared" si="94"/>
        <v>-111874.94999999995</v>
      </c>
      <c r="X260" s="103">
        <f t="shared" si="95"/>
        <v>-0.06790247506832431</v>
      </c>
    </row>
    <row r="261" spans="1:24" s="14" customFormat="1" ht="12.75" hidden="1" outlineLevel="2">
      <c r="A261" s="14" t="s">
        <v>955</v>
      </c>
      <c r="B261" s="14" t="s">
        <v>956</v>
      </c>
      <c r="C261" s="54" t="s">
        <v>1531</v>
      </c>
      <c r="D261" s="15"/>
      <c r="E261" s="15"/>
      <c r="F261" s="15">
        <v>5598.168000000001</v>
      </c>
      <c r="G261" s="15">
        <v>5390.735000000001</v>
      </c>
      <c r="H261" s="90">
        <f t="shared" si="88"/>
        <v>207.433</v>
      </c>
      <c r="I261" s="103">
        <f t="shared" si="89"/>
        <v>0.038479539432006944</v>
      </c>
      <c r="J261" s="104"/>
      <c r="K261" s="15">
        <v>39187.176</v>
      </c>
      <c r="L261" s="15">
        <v>37735.145000000004</v>
      </c>
      <c r="M261" s="90">
        <f t="shared" si="90"/>
        <v>1452.0309999999954</v>
      </c>
      <c r="N261" s="103">
        <f t="shared" si="91"/>
        <v>0.038479539432006826</v>
      </c>
      <c r="O261" s="104"/>
      <c r="P261" s="15">
        <v>16794.504</v>
      </c>
      <c r="Q261" s="15">
        <v>16172.205</v>
      </c>
      <c r="R261" s="90">
        <f t="shared" si="92"/>
        <v>622.2990000000009</v>
      </c>
      <c r="S261" s="103">
        <f t="shared" si="93"/>
        <v>0.03847953943200701</v>
      </c>
      <c r="T261" s="104"/>
      <c r="U261" s="15">
        <v>66140.851</v>
      </c>
      <c r="V261" s="15">
        <v>64703.095</v>
      </c>
      <c r="W261" s="90">
        <f t="shared" si="94"/>
        <v>1437.755999999994</v>
      </c>
      <c r="X261" s="103">
        <f t="shared" si="95"/>
        <v>0.022220822666983612</v>
      </c>
    </row>
    <row r="262" spans="1:24" s="14" customFormat="1" ht="12.75" hidden="1" outlineLevel="2">
      <c r="A262" s="14" t="s">
        <v>957</v>
      </c>
      <c r="B262" s="14" t="s">
        <v>958</v>
      </c>
      <c r="C262" s="54" t="s">
        <v>1532</v>
      </c>
      <c r="D262" s="15"/>
      <c r="E262" s="15"/>
      <c r="F262" s="15">
        <v>20989.010000000002</v>
      </c>
      <c r="G262" s="15">
        <v>18000.14</v>
      </c>
      <c r="H262" s="90">
        <f t="shared" si="88"/>
        <v>2988.8700000000026</v>
      </c>
      <c r="I262" s="103">
        <f t="shared" si="89"/>
        <v>0.16604704185634128</v>
      </c>
      <c r="J262" s="104"/>
      <c r="K262" s="15">
        <v>189678.45</v>
      </c>
      <c r="L262" s="15">
        <v>197336.02000000002</v>
      </c>
      <c r="M262" s="90">
        <f t="shared" si="90"/>
        <v>-7657.570000000007</v>
      </c>
      <c r="N262" s="103">
        <f t="shared" si="91"/>
        <v>-0.038804725057290636</v>
      </c>
      <c r="O262" s="104"/>
      <c r="P262" s="15">
        <v>81894.96</v>
      </c>
      <c r="Q262" s="15">
        <v>72806.35</v>
      </c>
      <c r="R262" s="90">
        <f t="shared" si="92"/>
        <v>9088.61</v>
      </c>
      <c r="S262" s="103">
        <f t="shared" si="93"/>
        <v>0.12483265539338258</v>
      </c>
      <c r="T262" s="104"/>
      <c r="U262" s="15">
        <v>326481.47</v>
      </c>
      <c r="V262" s="15">
        <v>349817.25</v>
      </c>
      <c r="W262" s="90">
        <f t="shared" si="94"/>
        <v>-23335.780000000028</v>
      </c>
      <c r="X262" s="103">
        <f t="shared" si="95"/>
        <v>-0.0667084885036402</v>
      </c>
    </row>
    <row r="263" spans="1:24" s="14" customFormat="1" ht="12.75" hidden="1" outlineLevel="2">
      <c r="A263" s="14" t="s">
        <v>959</v>
      </c>
      <c r="B263" s="14" t="s">
        <v>960</v>
      </c>
      <c r="C263" s="54" t="s">
        <v>1533</v>
      </c>
      <c r="D263" s="15"/>
      <c r="E263" s="15"/>
      <c r="F263" s="15">
        <v>1892.01</v>
      </c>
      <c r="G263" s="15">
        <v>2954.4900000000002</v>
      </c>
      <c r="H263" s="90">
        <f aca="true" t="shared" si="96" ref="H263:H294">+F263-G263</f>
        <v>-1062.4800000000002</v>
      </c>
      <c r="I263" s="103">
        <f aca="true" t="shared" si="97" ref="I263:I294">IF(G263&lt;0,IF(H263=0,0,IF(OR(G263=0,F263=0),"N.M.",IF(ABS(H263/G263)&gt;=10,"N.M.",H263/(-G263)))),IF(H263=0,0,IF(OR(G263=0,F263=0),"N.M.",IF(ABS(H263/G263)&gt;=10,"N.M.",H263/G263))))</f>
        <v>-0.3596153650883909</v>
      </c>
      <c r="J263" s="104"/>
      <c r="K263" s="15">
        <v>4943.72</v>
      </c>
      <c r="L263" s="15">
        <v>13957.74</v>
      </c>
      <c r="M263" s="90">
        <f aca="true" t="shared" si="98" ref="M263:M294">+K263-L263</f>
        <v>-9014.02</v>
      </c>
      <c r="N263" s="103">
        <f aca="true" t="shared" si="99" ref="N263:N294">IF(L263&lt;0,IF(M263=0,0,IF(OR(L263=0,K263=0),"N.M.",IF(ABS(M263/L263)&gt;=10,"N.M.",M263/(-L263)))),IF(M263=0,0,IF(OR(L263=0,K263=0),"N.M.",IF(ABS(M263/L263)&gt;=10,"N.M.",M263/L263))))</f>
        <v>-0.6458079889724269</v>
      </c>
      <c r="O263" s="104"/>
      <c r="P263" s="15">
        <v>476.49</v>
      </c>
      <c r="Q263" s="15">
        <v>515.79</v>
      </c>
      <c r="R263" s="90">
        <f aca="true" t="shared" si="100" ref="R263:R294">+P263-Q263</f>
        <v>-39.299999999999955</v>
      </c>
      <c r="S263" s="103">
        <f aca="true" t="shared" si="101" ref="S263:S294">IF(Q263&lt;0,IF(R263=0,0,IF(OR(Q263=0,P263=0),"N.M.",IF(ABS(R263/Q263)&gt;=10,"N.M.",R263/(-Q263)))),IF(R263=0,0,IF(OR(Q263=0,P263=0),"N.M.",IF(ABS(R263/Q263)&gt;=10,"N.M.",R263/Q263))))</f>
        <v>-0.07619379980224501</v>
      </c>
      <c r="T263" s="104"/>
      <c r="U263" s="15">
        <v>2948.7300000000005</v>
      </c>
      <c r="V263" s="15">
        <v>10938.57</v>
      </c>
      <c r="W263" s="90">
        <f aca="true" t="shared" si="102" ref="W263:W294">+U263-V263</f>
        <v>-7989.839999999999</v>
      </c>
      <c r="X263" s="103">
        <f aca="true" t="shared" si="103" ref="X263:X294">IF(V263&lt;0,IF(W263=0,0,IF(OR(V263=0,U263=0),"N.M.",IF(ABS(W263/V263)&gt;=10,"N.M.",W263/(-V263)))),IF(W263=0,0,IF(OR(V263=0,U263=0),"N.M.",IF(ABS(W263/V263)&gt;=10,"N.M.",W263/V263))))</f>
        <v>-0.7304282003954813</v>
      </c>
    </row>
    <row r="264" spans="1:24" s="14" customFormat="1" ht="12.75" hidden="1" outlineLevel="2">
      <c r="A264" s="14" t="s">
        <v>961</v>
      </c>
      <c r="B264" s="14" t="s">
        <v>962</v>
      </c>
      <c r="C264" s="54" t="s">
        <v>1534</v>
      </c>
      <c r="D264" s="15"/>
      <c r="E264" s="15"/>
      <c r="F264" s="15">
        <v>0</v>
      </c>
      <c r="G264" s="15">
        <v>0</v>
      </c>
      <c r="H264" s="90">
        <f t="shared" si="96"/>
        <v>0</v>
      </c>
      <c r="I264" s="103">
        <f t="shared" si="97"/>
        <v>0</v>
      </c>
      <c r="J264" s="104"/>
      <c r="K264" s="15">
        <v>6.49</v>
      </c>
      <c r="L264" s="15">
        <v>0</v>
      </c>
      <c r="M264" s="90">
        <f t="shared" si="98"/>
        <v>6.49</v>
      </c>
      <c r="N264" s="103" t="str">
        <f t="shared" si="99"/>
        <v>N.M.</v>
      </c>
      <c r="O264" s="104"/>
      <c r="P264" s="15">
        <v>0</v>
      </c>
      <c r="Q264" s="15">
        <v>0</v>
      </c>
      <c r="R264" s="90">
        <f t="shared" si="100"/>
        <v>0</v>
      </c>
      <c r="S264" s="103">
        <f t="shared" si="101"/>
        <v>0</v>
      </c>
      <c r="T264" s="104"/>
      <c r="U264" s="15">
        <v>6.49</v>
      </c>
      <c r="V264" s="15">
        <v>0</v>
      </c>
      <c r="W264" s="90">
        <f t="shared" si="102"/>
        <v>6.49</v>
      </c>
      <c r="X264" s="103" t="str">
        <f t="shared" si="103"/>
        <v>N.M.</v>
      </c>
    </row>
    <row r="265" spans="1:24" s="14" customFormat="1" ht="12.75" hidden="1" outlineLevel="2">
      <c r="A265" s="14" t="s">
        <v>963</v>
      </c>
      <c r="B265" s="14" t="s">
        <v>964</v>
      </c>
      <c r="C265" s="54" t="s">
        <v>1535</v>
      </c>
      <c r="D265" s="15"/>
      <c r="E265" s="15"/>
      <c r="F265" s="15">
        <v>2703.08</v>
      </c>
      <c r="G265" s="15">
        <v>41044.1</v>
      </c>
      <c r="H265" s="90">
        <f t="shared" si="96"/>
        <v>-38341.02</v>
      </c>
      <c r="I265" s="103">
        <f t="shared" si="97"/>
        <v>-0.9341420569582473</v>
      </c>
      <c r="J265" s="104"/>
      <c r="K265" s="15">
        <v>314005.62</v>
      </c>
      <c r="L265" s="15">
        <v>337189.71</v>
      </c>
      <c r="M265" s="90">
        <f t="shared" si="98"/>
        <v>-23184.090000000026</v>
      </c>
      <c r="N265" s="103">
        <f t="shared" si="99"/>
        <v>-0.06875681348639028</v>
      </c>
      <c r="O265" s="104"/>
      <c r="P265" s="15">
        <v>78477.19</v>
      </c>
      <c r="Q265" s="15">
        <v>133665.44</v>
      </c>
      <c r="R265" s="90">
        <f t="shared" si="100"/>
        <v>-55188.25</v>
      </c>
      <c r="S265" s="103">
        <f t="shared" si="101"/>
        <v>-0.4128834648657125</v>
      </c>
      <c r="T265" s="104"/>
      <c r="U265" s="15">
        <v>538675.71</v>
      </c>
      <c r="V265" s="15">
        <v>595170.11</v>
      </c>
      <c r="W265" s="90">
        <f t="shared" si="102"/>
        <v>-56494.40000000002</v>
      </c>
      <c r="X265" s="103">
        <f t="shared" si="103"/>
        <v>-0.09492143347050816</v>
      </c>
    </row>
    <row r="266" spans="1:24" s="14" customFormat="1" ht="12.75" hidden="1" outlineLevel="2">
      <c r="A266" s="14" t="s">
        <v>965</v>
      </c>
      <c r="B266" s="14" t="s">
        <v>966</v>
      </c>
      <c r="C266" s="54" t="s">
        <v>1536</v>
      </c>
      <c r="D266" s="15"/>
      <c r="E266" s="15"/>
      <c r="F266" s="15">
        <v>3939.44</v>
      </c>
      <c r="G266" s="15">
        <v>4250.04</v>
      </c>
      <c r="H266" s="90">
        <f t="shared" si="96"/>
        <v>-310.5999999999999</v>
      </c>
      <c r="I266" s="103">
        <f t="shared" si="97"/>
        <v>-0.07308166511374009</v>
      </c>
      <c r="J266" s="104"/>
      <c r="K266" s="15">
        <v>25253.690000000002</v>
      </c>
      <c r="L266" s="15">
        <v>25532.600000000002</v>
      </c>
      <c r="M266" s="90">
        <f t="shared" si="98"/>
        <v>-278.90999999999985</v>
      </c>
      <c r="N266" s="103">
        <f t="shared" si="99"/>
        <v>-0.010923681881202848</v>
      </c>
      <c r="O266" s="104"/>
      <c r="P266" s="15">
        <v>11676.81</v>
      </c>
      <c r="Q266" s="15">
        <v>11097.57</v>
      </c>
      <c r="R266" s="90">
        <f t="shared" si="100"/>
        <v>579.2399999999998</v>
      </c>
      <c r="S266" s="103">
        <f t="shared" si="101"/>
        <v>0.052195210302796</v>
      </c>
      <c r="T266" s="104"/>
      <c r="U266" s="15">
        <v>47295.08</v>
      </c>
      <c r="V266" s="15">
        <v>41719.19</v>
      </c>
      <c r="W266" s="90">
        <f t="shared" si="102"/>
        <v>5575.889999999999</v>
      </c>
      <c r="X266" s="103">
        <f t="shared" si="103"/>
        <v>0.13365288252240753</v>
      </c>
    </row>
    <row r="267" spans="1:24" s="14" customFormat="1" ht="12.75" hidden="1" outlineLevel="2">
      <c r="A267" s="14" t="s">
        <v>967</v>
      </c>
      <c r="B267" s="14" t="s">
        <v>968</v>
      </c>
      <c r="C267" s="54" t="s">
        <v>1537</v>
      </c>
      <c r="D267" s="15"/>
      <c r="E267" s="15"/>
      <c r="F267" s="15">
        <v>6235.27</v>
      </c>
      <c r="G267" s="15">
        <v>-381.74</v>
      </c>
      <c r="H267" s="90">
        <f t="shared" si="96"/>
        <v>6617.01</v>
      </c>
      <c r="I267" s="103" t="str">
        <f t="shared" si="97"/>
        <v>N.M.</v>
      </c>
      <c r="J267" s="104"/>
      <c r="K267" s="15">
        <v>26777.57</v>
      </c>
      <c r="L267" s="15">
        <v>29937.690000000002</v>
      </c>
      <c r="M267" s="90">
        <f t="shared" si="98"/>
        <v>-3160.1200000000026</v>
      </c>
      <c r="N267" s="103">
        <f t="shared" si="99"/>
        <v>-0.10555657433823393</v>
      </c>
      <c r="O267" s="104"/>
      <c r="P267" s="15">
        <v>13027.75</v>
      </c>
      <c r="Q267" s="15">
        <v>10357.24</v>
      </c>
      <c r="R267" s="90">
        <f t="shared" si="100"/>
        <v>2670.51</v>
      </c>
      <c r="S267" s="103">
        <f t="shared" si="101"/>
        <v>0.25783992646689663</v>
      </c>
      <c r="T267" s="104"/>
      <c r="U267" s="15">
        <v>42183.36</v>
      </c>
      <c r="V267" s="15">
        <v>59736.54000000001</v>
      </c>
      <c r="W267" s="90">
        <f t="shared" si="102"/>
        <v>-17553.180000000008</v>
      </c>
      <c r="X267" s="103">
        <f t="shared" si="103"/>
        <v>-0.2938432657800402</v>
      </c>
    </row>
    <row r="268" spans="1:24" s="14" customFormat="1" ht="12.75" hidden="1" outlineLevel="2">
      <c r="A268" s="14" t="s">
        <v>969</v>
      </c>
      <c r="B268" s="14" t="s">
        <v>970</v>
      </c>
      <c r="C268" s="54" t="s">
        <v>1538</v>
      </c>
      <c r="D268" s="15"/>
      <c r="E268" s="15"/>
      <c r="F268" s="15">
        <v>39894.54</v>
      </c>
      <c r="G268" s="15">
        <v>33237.76</v>
      </c>
      <c r="H268" s="90">
        <f t="shared" si="96"/>
        <v>6656.779999999999</v>
      </c>
      <c r="I268" s="103">
        <f t="shared" si="97"/>
        <v>0.20027763603804824</v>
      </c>
      <c r="J268" s="104"/>
      <c r="K268" s="15">
        <v>306933.14</v>
      </c>
      <c r="L268" s="15">
        <v>318479.87</v>
      </c>
      <c r="M268" s="90">
        <f t="shared" si="98"/>
        <v>-11546.729999999981</v>
      </c>
      <c r="N268" s="103">
        <f t="shared" si="99"/>
        <v>-0.03625576084290659</v>
      </c>
      <c r="O268" s="104"/>
      <c r="P268" s="15">
        <v>124638.37</v>
      </c>
      <c r="Q268" s="15">
        <v>102562.94</v>
      </c>
      <c r="R268" s="90">
        <f t="shared" si="100"/>
        <v>22075.429999999993</v>
      </c>
      <c r="S268" s="103">
        <f t="shared" si="101"/>
        <v>0.2152378822213949</v>
      </c>
      <c r="T268" s="104"/>
      <c r="U268" s="15">
        <v>521119.97000000003</v>
      </c>
      <c r="V268" s="15">
        <v>530252.83</v>
      </c>
      <c r="W268" s="90">
        <f t="shared" si="102"/>
        <v>-9132.859999999928</v>
      </c>
      <c r="X268" s="103">
        <f t="shared" si="103"/>
        <v>-0.017223595015984975</v>
      </c>
    </row>
    <row r="269" spans="1:24" s="14" customFormat="1" ht="12.75" hidden="1" outlineLevel="2">
      <c r="A269" s="14" t="s">
        <v>971</v>
      </c>
      <c r="B269" s="14" t="s">
        <v>972</v>
      </c>
      <c r="C269" s="54" t="s">
        <v>1539</v>
      </c>
      <c r="D269" s="15"/>
      <c r="E269" s="15"/>
      <c r="F269" s="15">
        <v>241559</v>
      </c>
      <c r="G269" s="15">
        <v>197601.77000000002</v>
      </c>
      <c r="H269" s="90">
        <f t="shared" si="96"/>
        <v>43957.22999999998</v>
      </c>
      <c r="I269" s="103">
        <f t="shared" si="97"/>
        <v>0.22245362478281433</v>
      </c>
      <c r="J269" s="104"/>
      <c r="K269" s="15">
        <v>1659368.78</v>
      </c>
      <c r="L269" s="15">
        <v>1304507.73</v>
      </c>
      <c r="M269" s="90">
        <f t="shared" si="98"/>
        <v>354861.05000000005</v>
      </c>
      <c r="N269" s="103">
        <f t="shared" si="99"/>
        <v>0.2720267897530972</v>
      </c>
      <c r="O269" s="104"/>
      <c r="P269" s="15">
        <v>766310.52</v>
      </c>
      <c r="Q269" s="15">
        <v>528880.68</v>
      </c>
      <c r="R269" s="90">
        <f t="shared" si="100"/>
        <v>237429.83999999997</v>
      </c>
      <c r="S269" s="103">
        <f t="shared" si="101"/>
        <v>0.448928934216315</v>
      </c>
      <c r="T269" s="104"/>
      <c r="U269" s="15">
        <v>2763163.45</v>
      </c>
      <c r="V269" s="15">
        <v>2231886.01</v>
      </c>
      <c r="W269" s="90">
        <f t="shared" si="102"/>
        <v>531277.4400000004</v>
      </c>
      <c r="X269" s="103">
        <f t="shared" si="103"/>
        <v>0.2380396837560716</v>
      </c>
    </row>
    <row r="270" spans="1:24" s="14" customFormat="1" ht="12.75" hidden="1" outlineLevel="2">
      <c r="A270" s="14" t="s">
        <v>973</v>
      </c>
      <c r="B270" s="14" t="s">
        <v>974</v>
      </c>
      <c r="C270" s="54" t="s">
        <v>1540</v>
      </c>
      <c r="D270" s="15"/>
      <c r="E270" s="15"/>
      <c r="F270" s="15">
        <v>3624.37</v>
      </c>
      <c r="G270" s="15">
        <v>2474.19</v>
      </c>
      <c r="H270" s="90">
        <f t="shared" si="96"/>
        <v>1150.1799999999998</v>
      </c>
      <c r="I270" s="103">
        <f t="shared" si="97"/>
        <v>0.46487133162772454</v>
      </c>
      <c r="J270" s="104"/>
      <c r="K270" s="15">
        <v>24187.89</v>
      </c>
      <c r="L270" s="15">
        <v>18118.74</v>
      </c>
      <c r="M270" s="90">
        <f t="shared" si="98"/>
        <v>6069.149999999998</v>
      </c>
      <c r="N270" s="103">
        <f t="shared" si="99"/>
        <v>0.3349653452723532</v>
      </c>
      <c r="O270" s="104"/>
      <c r="P270" s="15">
        <v>11214.18</v>
      </c>
      <c r="Q270" s="15">
        <v>7500.88</v>
      </c>
      <c r="R270" s="90">
        <f t="shared" si="100"/>
        <v>3713.3</v>
      </c>
      <c r="S270" s="103">
        <f t="shared" si="101"/>
        <v>0.49504858096649995</v>
      </c>
      <c r="T270" s="104"/>
      <c r="U270" s="15">
        <v>39294.36</v>
      </c>
      <c r="V270" s="15">
        <v>33473.03</v>
      </c>
      <c r="W270" s="90">
        <f t="shared" si="102"/>
        <v>5821.330000000002</v>
      </c>
      <c r="X270" s="103">
        <f t="shared" si="103"/>
        <v>0.17391105615476107</v>
      </c>
    </row>
    <row r="271" spans="1:24" s="14" customFormat="1" ht="12.75" hidden="1" outlineLevel="2">
      <c r="A271" s="14" t="s">
        <v>975</v>
      </c>
      <c r="B271" s="14" t="s">
        <v>976</v>
      </c>
      <c r="C271" s="54" t="s">
        <v>1541</v>
      </c>
      <c r="D271" s="15"/>
      <c r="E271" s="15"/>
      <c r="F271" s="15">
        <v>41829.43</v>
      </c>
      <c r="G271" s="15">
        <v>70431.74</v>
      </c>
      <c r="H271" s="90">
        <f t="shared" si="96"/>
        <v>-28602.310000000005</v>
      </c>
      <c r="I271" s="103">
        <f t="shared" si="97"/>
        <v>-0.40609972151759993</v>
      </c>
      <c r="J271" s="104"/>
      <c r="K271" s="15">
        <v>368592.27</v>
      </c>
      <c r="L271" s="15">
        <v>338609.9</v>
      </c>
      <c r="M271" s="90">
        <f t="shared" si="98"/>
        <v>29982.369999999995</v>
      </c>
      <c r="N271" s="103">
        <f t="shared" si="99"/>
        <v>0.0885454619017341</v>
      </c>
      <c r="O271" s="104"/>
      <c r="P271" s="15">
        <v>162446.05000000002</v>
      </c>
      <c r="Q271" s="15">
        <v>192668.51</v>
      </c>
      <c r="R271" s="90">
        <f t="shared" si="100"/>
        <v>-30222.459999999992</v>
      </c>
      <c r="S271" s="103">
        <f t="shared" si="101"/>
        <v>-0.15686247846106244</v>
      </c>
      <c r="T271" s="104"/>
      <c r="U271" s="15">
        <v>669750.68</v>
      </c>
      <c r="V271" s="15">
        <v>687404.99</v>
      </c>
      <c r="W271" s="90">
        <f t="shared" si="102"/>
        <v>-17654.30999999994</v>
      </c>
      <c r="X271" s="103">
        <f t="shared" si="103"/>
        <v>-0.025682545598046853</v>
      </c>
    </row>
    <row r="272" spans="1:24" s="14" customFormat="1" ht="12.75" hidden="1" outlineLevel="2">
      <c r="A272" s="14" t="s">
        <v>977</v>
      </c>
      <c r="B272" s="14" t="s">
        <v>978</v>
      </c>
      <c r="C272" s="54" t="s">
        <v>1542</v>
      </c>
      <c r="D272" s="15"/>
      <c r="E272" s="15"/>
      <c r="F272" s="15">
        <v>21962.010000000002</v>
      </c>
      <c r="G272" s="15">
        <v>21079.07</v>
      </c>
      <c r="H272" s="90">
        <f t="shared" si="96"/>
        <v>882.9400000000023</v>
      </c>
      <c r="I272" s="103">
        <f t="shared" si="97"/>
        <v>0.04188704719895149</v>
      </c>
      <c r="J272" s="104"/>
      <c r="K272" s="15">
        <v>72671.22</v>
      </c>
      <c r="L272" s="15">
        <v>68411.56</v>
      </c>
      <c r="M272" s="90">
        <f t="shared" si="98"/>
        <v>4259.6600000000035</v>
      </c>
      <c r="N272" s="103">
        <f t="shared" si="99"/>
        <v>0.062265207809908206</v>
      </c>
      <c r="O272" s="104"/>
      <c r="P272" s="15">
        <v>38010.67</v>
      </c>
      <c r="Q272" s="15">
        <v>35635.82</v>
      </c>
      <c r="R272" s="90">
        <f t="shared" si="100"/>
        <v>2374.8499999999985</v>
      </c>
      <c r="S272" s="103">
        <f t="shared" si="101"/>
        <v>0.0666422156133912</v>
      </c>
      <c r="T272" s="104"/>
      <c r="U272" s="15">
        <v>132320.22</v>
      </c>
      <c r="V272" s="15">
        <v>118334.84</v>
      </c>
      <c r="W272" s="90">
        <f t="shared" si="102"/>
        <v>13985.380000000005</v>
      </c>
      <c r="X272" s="103">
        <f t="shared" si="103"/>
        <v>0.11818480508360855</v>
      </c>
    </row>
    <row r="273" spans="1:24" s="14" customFormat="1" ht="12.75" hidden="1" outlineLevel="2">
      <c r="A273" s="14" t="s">
        <v>979</v>
      </c>
      <c r="B273" s="14" t="s">
        <v>980</v>
      </c>
      <c r="C273" s="54" t="s">
        <v>1543</v>
      </c>
      <c r="D273" s="15"/>
      <c r="E273" s="15"/>
      <c r="F273" s="15">
        <v>9642.74</v>
      </c>
      <c r="G273" s="15">
        <v>8948.15</v>
      </c>
      <c r="H273" s="90">
        <f t="shared" si="96"/>
        <v>694.5900000000001</v>
      </c>
      <c r="I273" s="103">
        <f t="shared" si="97"/>
        <v>0.07762386638578926</v>
      </c>
      <c r="J273" s="104"/>
      <c r="K273" s="15">
        <v>60456.99</v>
      </c>
      <c r="L273" s="15">
        <v>55750.93</v>
      </c>
      <c r="M273" s="90">
        <f t="shared" si="98"/>
        <v>4706.059999999998</v>
      </c>
      <c r="N273" s="103">
        <f t="shared" si="99"/>
        <v>0.08441222415482572</v>
      </c>
      <c r="O273" s="104"/>
      <c r="P273" s="15">
        <v>27433.79</v>
      </c>
      <c r="Q273" s="15">
        <v>25156.11</v>
      </c>
      <c r="R273" s="90">
        <f t="shared" si="100"/>
        <v>2277.6800000000003</v>
      </c>
      <c r="S273" s="103">
        <f t="shared" si="101"/>
        <v>0.0905418206551013</v>
      </c>
      <c r="T273" s="104"/>
      <c r="U273" s="15">
        <v>100965.32</v>
      </c>
      <c r="V273" s="15">
        <v>98578.93</v>
      </c>
      <c r="W273" s="90">
        <f t="shared" si="102"/>
        <v>2386.390000000014</v>
      </c>
      <c r="X273" s="103">
        <f t="shared" si="103"/>
        <v>0.024207911366049665</v>
      </c>
    </row>
    <row r="274" spans="1:24" s="14" customFormat="1" ht="12.75" hidden="1" outlineLevel="2">
      <c r="A274" s="14" t="s">
        <v>981</v>
      </c>
      <c r="B274" s="14" t="s">
        <v>982</v>
      </c>
      <c r="C274" s="54" t="s">
        <v>1544</v>
      </c>
      <c r="D274" s="15"/>
      <c r="E274" s="15"/>
      <c r="F274" s="15">
        <v>82339.69</v>
      </c>
      <c r="G274" s="15">
        <v>97489.19</v>
      </c>
      <c r="H274" s="90">
        <f t="shared" si="96"/>
        <v>-15149.5</v>
      </c>
      <c r="I274" s="103">
        <f t="shared" si="97"/>
        <v>-0.1553967162923397</v>
      </c>
      <c r="J274" s="104"/>
      <c r="K274" s="15">
        <v>494338.16000000003</v>
      </c>
      <c r="L274" s="15">
        <v>588994.12</v>
      </c>
      <c r="M274" s="90">
        <f t="shared" si="98"/>
        <v>-94655.95999999996</v>
      </c>
      <c r="N274" s="103">
        <f t="shared" si="99"/>
        <v>-0.1607078182715983</v>
      </c>
      <c r="O274" s="104"/>
      <c r="P274" s="15">
        <v>240073.30000000002</v>
      </c>
      <c r="Q274" s="15">
        <v>260122.13</v>
      </c>
      <c r="R274" s="90">
        <f t="shared" si="100"/>
        <v>-20048.829999999987</v>
      </c>
      <c r="S274" s="103">
        <f t="shared" si="101"/>
        <v>-0.07707468026653475</v>
      </c>
      <c r="T274" s="104"/>
      <c r="U274" s="15">
        <v>913172.71</v>
      </c>
      <c r="V274" s="15">
        <v>971930.71</v>
      </c>
      <c r="W274" s="90">
        <f t="shared" si="102"/>
        <v>-58758</v>
      </c>
      <c r="X274" s="103">
        <f t="shared" si="103"/>
        <v>-0.06045492687436536</v>
      </c>
    </row>
    <row r="275" spans="1:24" s="14" customFormat="1" ht="12.75" hidden="1" outlineLevel="2">
      <c r="A275" s="14" t="s">
        <v>983</v>
      </c>
      <c r="B275" s="14" t="s">
        <v>984</v>
      </c>
      <c r="C275" s="54" t="s">
        <v>1545</v>
      </c>
      <c r="D275" s="15"/>
      <c r="E275" s="15"/>
      <c r="F275" s="15">
        <v>50419.08</v>
      </c>
      <c r="G275" s="15">
        <v>34877.76</v>
      </c>
      <c r="H275" s="90">
        <f t="shared" si="96"/>
        <v>15541.32</v>
      </c>
      <c r="I275" s="103">
        <f t="shared" si="97"/>
        <v>0.44559398309983206</v>
      </c>
      <c r="J275" s="104"/>
      <c r="K275" s="15">
        <v>322827.76</v>
      </c>
      <c r="L275" s="15">
        <v>255621.51</v>
      </c>
      <c r="M275" s="90">
        <f t="shared" si="98"/>
        <v>67206.25</v>
      </c>
      <c r="N275" s="103">
        <f t="shared" si="99"/>
        <v>0.26291312495572067</v>
      </c>
      <c r="O275" s="104"/>
      <c r="P275" s="15">
        <v>153820.38</v>
      </c>
      <c r="Q275" s="15">
        <v>101295.14</v>
      </c>
      <c r="R275" s="90">
        <f t="shared" si="100"/>
        <v>52525.240000000005</v>
      </c>
      <c r="S275" s="103">
        <f t="shared" si="101"/>
        <v>0.5185366247581079</v>
      </c>
      <c r="T275" s="104"/>
      <c r="U275" s="15">
        <v>542600.06</v>
      </c>
      <c r="V275" s="15">
        <v>416557.58</v>
      </c>
      <c r="W275" s="90">
        <f t="shared" si="102"/>
        <v>126042.48000000004</v>
      </c>
      <c r="X275" s="103">
        <f t="shared" si="103"/>
        <v>0.3025811701710002</v>
      </c>
    </row>
    <row r="276" spans="1:24" s="14" customFormat="1" ht="12.75" hidden="1" outlineLevel="2">
      <c r="A276" s="14" t="s">
        <v>985</v>
      </c>
      <c r="B276" s="14" t="s">
        <v>986</v>
      </c>
      <c r="C276" s="54" t="s">
        <v>1546</v>
      </c>
      <c r="D276" s="15"/>
      <c r="E276" s="15"/>
      <c r="F276" s="15">
        <v>12999.58</v>
      </c>
      <c r="G276" s="15">
        <v>10970.300000000001</v>
      </c>
      <c r="H276" s="90">
        <f t="shared" si="96"/>
        <v>2029.2799999999988</v>
      </c>
      <c r="I276" s="103">
        <f t="shared" si="97"/>
        <v>0.18497944450015028</v>
      </c>
      <c r="J276" s="104"/>
      <c r="K276" s="15">
        <v>83960.72</v>
      </c>
      <c r="L276" s="15">
        <v>80845.07</v>
      </c>
      <c r="M276" s="90">
        <f t="shared" si="98"/>
        <v>3115.649999999994</v>
      </c>
      <c r="N276" s="103">
        <f t="shared" si="99"/>
        <v>0.03853852807598526</v>
      </c>
      <c r="O276" s="104"/>
      <c r="P276" s="15">
        <v>36266.89</v>
      </c>
      <c r="Q276" s="15">
        <v>31948.89</v>
      </c>
      <c r="R276" s="90">
        <f t="shared" si="100"/>
        <v>4318</v>
      </c>
      <c r="S276" s="103">
        <f t="shared" si="101"/>
        <v>0.13515336526558513</v>
      </c>
      <c r="T276" s="104"/>
      <c r="U276" s="15">
        <v>146513.78</v>
      </c>
      <c r="V276" s="15">
        <v>170179.04</v>
      </c>
      <c r="W276" s="90">
        <f t="shared" si="102"/>
        <v>-23665.26000000001</v>
      </c>
      <c r="X276" s="103">
        <f t="shared" si="103"/>
        <v>-0.1390609560378294</v>
      </c>
    </row>
    <row r="277" spans="1:24" s="14" customFormat="1" ht="12.75" hidden="1" outlineLevel="2">
      <c r="A277" s="14" t="s">
        <v>987</v>
      </c>
      <c r="B277" s="14" t="s">
        <v>988</v>
      </c>
      <c r="C277" s="54" t="s">
        <v>1547</v>
      </c>
      <c r="D277" s="15"/>
      <c r="E277" s="15"/>
      <c r="F277" s="15">
        <v>18940.83</v>
      </c>
      <c r="G277" s="15">
        <v>717.27</v>
      </c>
      <c r="H277" s="90">
        <f t="shared" si="96"/>
        <v>18223.56</v>
      </c>
      <c r="I277" s="103" t="str">
        <f t="shared" si="97"/>
        <v>N.M.</v>
      </c>
      <c r="J277" s="104"/>
      <c r="K277" s="15">
        <v>34308.72</v>
      </c>
      <c r="L277" s="15">
        <v>3768.2400000000002</v>
      </c>
      <c r="M277" s="90">
        <f t="shared" si="98"/>
        <v>30540.48</v>
      </c>
      <c r="N277" s="103">
        <f t="shared" si="99"/>
        <v>8.104706706579199</v>
      </c>
      <c r="O277" s="104"/>
      <c r="P277" s="15">
        <v>31869.77</v>
      </c>
      <c r="Q277" s="15">
        <v>78.66</v>
      </c>
      <c r="R277" s="90">
        <f t="shared" si="100"/>
        <v>31791.11</v>
      </c>
      <c r="S277" s="103" t="str">
        <f t="shared" si="101"/>
        <v>N.M.</v>
      </c>
      <c r="T277" s="104"/>
      <c r="U277" s="15">
        <v>40748.65</v>
      </c>
      <c r="V277" s="15">
        <v>8135.92</v>
      </c>
      <c r="W277" s="90">
        <f t="shared" si="102"/>
        <v>32612.730000000003</v>
      </c>
      <c r="X277" s="103">
        <f t="shared" si="103"/>
        <v>4.008487054936627</v>
      </c>
    </row>
    <row r="278" spans="1:24" s="14" customFormat="1" ht="12.75" hidden="1" outlineLevel="2">
      <c r="A278" s="14" t="s">
        <v>989</v>
      </c>
      <c r="B278" s="14" t="s">
        <v>990</v>
      </c>
      <c r="C278" s="54" t="s">
        <v>1548</v>
      </c>
      <c r="D278" s="15"/>
      <c r="E278" s="15"/>
      <c r="F278" s="15">
        <v>3997.4300000000003</v>
      </c>
      <c r="G278" s="15">
        <v>2359.14</v>
      </c>
      <c r="H278" s="90">
        <f t="shared" si="96"/>
        <v>1638.2900000000004</v>
      </c>
      <c r="I278" s="103">
        <f t="shared" si="97"/>
        <v>0.6944437379723122</v>
      </c>
      <c r="J278" s="104"/>
      <c r="K278" s="15">
        <v>22742.850000000002</v>
      </c>
      <c r="L278" s="15">
        <v>11155.630000000001</v>
      </c>
      <c r="M278" s="90">
        <f t="shared" si="98"/>
        <v>11587.220000000001</v>
      </c>
      <c r="N278" s="103">
        <f t="shared" si="99"/>
        <v>1.0386880884360632</v>
      </c>
      <c r="O278" s="104"/>
      <c r="P278" s="15">
        <v>12099.11</v>
      </c>
      <c r="Q278" s="15">
        <v>5014.46</v>
      </c>
      <c r="R278" s="90">
        <f t="shared" si="100"/>
        <v>7084.650000000001</v>
      </c>
      <c r="S278" s="103">
        <f t="shared" si="101"/>
        <v>1.4128440549929604</v>
      </c>
      <c r="T278" s="104"/>
      <c r="U278" s="15">
        <v>42317.4</v>
      </c>
      <c r="V278" s="15">
        <v>17719.29</v>
      </c>
      <c r="W278" s="90">
        <f t="shared" si="102"/>
        <v>24598.11</v>
      </c>
      <c r="X278" s="103">
        <f t="shared" si="103"/>
        <v>1.3882108143159235</v>
      </c>
    </row>
    <row r="279" spans="1:24" s="14" customFormat="1" ht="12.75" hidden="1" outlineLevel="2">
      <c r="A279" s="14" t="s">
        <v>991</v>
      </c>
      <c r="B279" s="14" t="s">
        <v>992</v>
      </c>
      <c r="C279" s="54" t="s">
        <v>1549</v>
      </c>
      <c r="D279" s="15"/>
      <c r="E279" s="15"/>
      <c r="F279" s="15">
        <v>23646.670000000002</v>
      </c>
      <c r="G279" s="15">
        <v>13927.550000000001</v>
      </c>
      <c r="H279" s="90">
        <f t="shared" si="96"/>
        <v>9719.12</v>
      </c>
      <c r="I279" s="103">
        <f t="shared" si="97"/>
        <v>0.6978341488632244</v>
      </c>
      <c r="J279" s="104"/>
      <c r="K279" s="15">
        <v>200210.39</v>
      </c>
      <c r="L279" s="15">
        <v>138240.28</v>
      </c>
      <c r="M279" s="90">
        <f t="shared" si="98"/>
        <v>61970.110000000015</v>
      </c>
      <c r="N279" s="103">
        <f t="shared" si="99"/>
        <v>0.4482782442280934</v>
      </c>
      <c r="O279" s="104"/>
      <c r="P279" s="15">
        <v>99622.27</v>
      </c>
      <c r="Q279" s="15">
        <v>46170.64</v>
      </c>
      <c r="R279" s="90">
        <f t="shared" si="100"/>
        <v>53451.630000000005</v>
      </c>
      <c r="S279" s="103">
        <f t="shared" si="101"/>
        <v>1.1576974025051419</v>
      </c>
      <c r="T279" s="104"/>
      <c r="U279" s="15">
        <v>321252.10000000003</v>
      </c>
      <c r="V279" s="15">
        <v>221861.19</v>
      </c>
      <c r="W279" s="90">
        <f t="shared" si="102"/>
        <v>99390.91000000003</v>
      </c>
      <c r="X279" s="103">
        <f t="shared" si="103"/>
        <v>0.4479869147010346</v>
      </c>
    </row>
    <row r="280" spans="1:24" s="14" customFormat="1" ht="12.75" hidden="1" outlineLevel="2">
      <c r="A280" s="14" t="s">
        <v>993</v>
      </c>
      <c r="B280" s="14" t="s">
        <v>994</v>
      </c>
      <c r="C280" s="54" t="s">
        <v>1550</v>
      </c>
      <c r="D280" s="15"/>
      <c r="E280" s="15"/>
      <c r="F280" s="15">
        <v>377.14</v>
      </c>
      <c r="G280" s="15">
        <v>224.32</v>
      </c>
      <c r="H280" s="90">
        <f t="shared" si="96"/>
        <v>152.82</v>
      </c>
      <c r="I280" s="103">
        <f t="shared" si="97"/>
        <v>0.6812589158345221</v>
      </c>
      <c r="J280" s="104"/>
      <c r="K280" s="15">
        <v>1565.9</v>
      </c>
      <c r="L280" s="15">
        <v>2020.8700000000001</v>
      </c>
      <c r="M280" s="90">
        <f t="shared" si="98"/>
        <v>-454.97</v>
      </c>
      <c r="N280" s="103">
        <f t="shared" si="99"/>
        <v>-0.22513570887785953</v>
      </c>
      <c r="O280" s="104"/>
      <c r="P280" s="15">
        <v>823.34</v>
      </c>
      <c r="Q280" s="15">
        <v>750.39</v>
      </c>
      <c r="R280" s="90">
        <f t="shared" si="100"/>
        <v>72.95000000000005</v>
      </c>
      <c r="S280" s="103">
        <f t="shared" si="101"/>
        <v>0.09721611428723737</v>
      </c>
      <c r="T280" s="104"/>
      <c r="U280" s="15">
        <v>2021.15</v>
      </c>
      <c r="V280" s="15">
        <v>3992.69</v>
      </c>
      <c r="W280" s="90">
        <f t="shared" si="102"/>
        <v>-1971.54</v>
      </c>
      <c r="X280" s="103">
        <f t="shared" si="103"/>
        <v>-0.4937873964670435</v>
      </c>
    </row>
    <row r="281" spans="1:24" s="14" customFormat="1" ht="12.75" hidden="1" outlineLevel="2">
      <c r="A281" s="14" t="s">
        <v>995</v>
      </c>
      <c r="B281" s="14" t="s">
        <v>996</v>
      </c>
      <c r="C281" s="54" t="s">
        <v>1551</v>
      </c>
      <c r="D281" s="15"/>
      <c r="E281" s="15"/>
      <c r="F281" s="15">
        <v>42981.69</v>
      </c>
      <c r="G281" s="15">
        <v>33989.03</v>
      </c>
      <c r="H281" s="90">
        <f t="shared" si="96"/>
        <v>8992.660000000003</v>
      </c>
      <c r="I281" s="103">
        <f t="shared" si="97"/>
        <v>0.2645753644631813</v>
      </c>
      <c r="J281" s="104"/>
      <c r="K281" s="15">
        <v>294960.62</v>
      </c>
      <c r="L281" s="15">
        <v>254003.41</v>
      </c>
      <c r="M281" s="90">
        <f t="shared" si="98"/>
        <v>40957.20999999999</v>
      </c>
      <c r="N281" s="103">
        <f t="shared" si="99"/>
        <v>0.1612466934991148</v>
      </c>
      <c r="O281" s="104"/>
      <c r="P281" s="15">
        <v>117591.33</v>
      </c>
      <c r="Q281" s="15">
        <v>106312.91</v>
      </c>
      <c r="R281" s="90">
        <f t="shared" si="100"/>
        <v>11278.419999999998</v>
      </c>
      <c r="S281" s="103">
        <f t="shared" si="101"/>
        <v>0.10608702179255557</v>
      </c>
      <c r="T281" s="104"/>
      <c r="U281" s="15">
        <v>523916.43</v>
      </c>
      <c r="V281" s="15">
        <v>440006.26</v>
      </c>
      <c r="W281" s="90">
        <f t="shared" si="102"/>
        <v>83910.16999999998</v>
      </c>
      <c r="X281" s="103">
        <f t="shared" si="103"/>
        <v>0.1907022186457074</v>
      </c>
    </row>
    <row r="282" spans="1:24" s="14" customFormat="1" ht="12.75" hidden="1" outlineLevel="2">
      <c r="A282" s="14" t="s">
        <v>997</v>
      </c>
      <c r="B282" s="14" t="s">
        <v>998</v>
      </c>
      <c r="C282" s="54" t="s">
        <v>1552</v>
      </c>
      <c r="D282" s="15"/>
      <c r="E282" s="15"/>
      <c r="F282" s="15">
        <v>0</v>
      </c>
      <c r="G282" s="15">
        <v>0</v>
      </c>
      <c r="H282" s="90">
        <f t="shared" si="96"/>
        <v>0</v>
      </c>
      <c r="I282" s="103">
        <f t="shared" si="97"/>
        <v>0</v>
      </c>
      <c r="J282" s="104"/>
      <c r="K282" s="15">
        <v>0</v>
      </c>
      <c r="L282" s="15">
        <v>0</v>
      </c>
      <c r="M282" s="90">
        <f t="shared" si="98"/>
        <v>0</v>
      </c>
      <c r="N282" s="103">
        <f t="shared" si="99"/>
        <v>0</v>
      </c>
      <c r="O282" s="104"/>
      <c r="P282" s="15">
        <v>0</v>
      </c>
      <c r="Q282" s="15">
        <v>-0.62</v>
      </c>
      <c r="R282" s="90">
        <f t="shared" si="100"/>
        <v>0.62</v>
      </c>
      <c r="S282" s="103" t="str">
        <f t="shared" si="101"/>
        <v>N.M.</v>
      </c>
      <c r="T282" s="104"/>
      <c r="U282" s="15">
        <v>0</v>
      </c>
      <c r="V282" s="15">
        <v>0</v>
      </c>
      <c r="W282" s="90">
        <f t="shared" si="102"/>
        <v>0</v>
      </c>
      <c r="X282" s="103">
        <f t="shared" si="103"/>
        <v>0</v>
      </c>
    </row>
    <row r="283" spans="1:24" s="14" customFormat="1" ht="12.75" hidden="1" outlineLevel="2">
      <c r="A283" s="14" t="s">
        <v>999</v>
      </c>
      <c r="B283" s="14" t="s">
        <v>1000</v>
      </c>
      <c r="C283" s="54" t="s">
        <v>1553</v>
      </c>
      <c r="D283" s="15"/>
      <c r="E283" s="15"/>
      <c r="F283" s="15">
        <v>162189.87</v>
      </c>
      <c r="G283" s="15">
        <v>128756.79000000001</v>
      </c>
      <c r="H283" s="90">
        <f t="shared" si="96"/>
        <v>33433.07999999999</v>
      </c>
      <c r="I283" s="103">
        <f t="shared" si="97"/>
        <v>0.25966071381555866</v>
      </c>
      <c r="J283" s="104"/>
      <c r="K283" s="15">
        <v>1720873.26</v>
      </c>
      <c r="L283" s="15">
        <v>875227.53</v>
      </c>
      <c r="M283" s="90">
        <f t="shared" si="98"/>
        <v>845645.73</v>
      </c>
      <c r="N283" s="103">
        <f t="shared" si="99"/>
        <v>0.9662010174657097</v>
      </c>
      <c r="O283" s="104"/>
      <c r="P283" s="15">
        <v>509429.86</v>
      </c>
      <c r="Q283" s="15">
        <v>321560.9</v>
      </c>
      <c r="R283" s="90">
        <f t="shared" si="100"/>
        <v>187868.95999999996</v>
      </c>
      <c r="S283" s="103">
        <f t="shared" si="101"/>
        <v>0.5842406834910586</v>
      </c>
      <c r="T283" s="104"/>
      <c r="U283" s="15">
        <v>2666532.43</v>
      </c>
      <c r="V283" s="15">
        <v>1153438.84</v>
      </c>
      <c r="W283" s="90">
        <f t="shared" si="102"/>
        <v>1513093.59</v>
      </c>
      <c r="X283" s="103">
        <f t="shared" si="103"/>
        <v>1.311810854227867</v>
      </c>
    </row>
    <row r="284" spans="1:24" s="14" customFormat="1" ht="12.75" hidden="1" outlineLevel="2">
      <c r="A284" s="14" t="s">
        <v>1001</v>
      </c>
      <c r="B284" s="14" t="s">
        <v>1002</v>
      </c>
      <c r="C284" s="54" t="s">
        <v>1554</v>
      </c>
      <c r="D284" s="15"/>
      <c r="E284" s="15"/>
      <c r="F284" s="15">
        <v>1128.48</v>
      </c>
      <c r="G284" s="15">
        <v>21450.5</v>
      </c>
      <c r="H284" s="90">
        <f t="shared" si="96"/>
        <v>-20322.02</v>
      </c>
      <c r="I284" s="103">
        <f t="shared" si="97"/>
        <v>-0.9473914360970607</v>
      </c>
      <c r="J284" s="104"/>
      <c r="K284" s="15">
        <v>35083.24</v>
      </c>
      <c r="L284" s="15">
        <v>155824.27</v>
      </c>
      <c r="M284" s="90">
        <f t="shared" si="98"/>
        <v>-120741.03</v>
      </c>
      <c r="N284" s="103">
        <f t="shared" si="99"/>
        <v>-0.7748538144924408</v>
      </c>
      <c r="O284" s="104"/>
      <c r="P284" s="15">
        <v>5931.2</v>
      </c>
      <c r="Q284" s="15">
        <v>72702.90000000001</v>
      </c>
      <c r="R284" s="90">
        <f t="shared" si="100"/>
        <v>-66771.70000000001</v>
      </c>
      <c r="S284" s="103">
        <f t="shared" si="101"/>
        <v>-0.9184186600534504</v>
      </c>
      <c r="T284" s="104"/>
      <c r="U284" s="15">
        <v>74975.31</v>
      </c>
      <c r="V284" s="15">
        <v>208311.75</v>
      </c>
      <c r="W284" s="90">
        <f t="shared" si="102"/>
        <v>-133336.44</v>
      </c>
      <c r="X284" s="103">
        <f t="shared" si="103"/>
        <v>-0.6400812244148494</v>
      </c>
    </row>
    <row r="285" spans="1:24" s="14" customFormat="1" ht="12.75" hidden="1" outlineLevel="2">
      <c r="A285" s="14" t="s">
        <v>1003</v>
      </c>
      <c r="B285" s="14" t="s">
        <v>1004</v>
      </c>
      <c r="C285" s="54" t="s">
        <v>1555</v>
      </c>
      <c r="D285" s="15"/>
      <c r="E285" s="15"/>
      <c r="F285" s="15">
        <v>1605.72</v>
      </c>
      <c r="G285" s="15">
        <v>1999.77</v>
      </c>
      <c r="H285" s="90">
        <f t="shared" si="96"/>
        <v>-394.04999999999995</v>
      </c>
      <c r="I285" s="103">
        <f t="shared" si="97"/>
        <v>-0.1970476604809553</v>
      </c>
      <c r="J285" s="104"/>
      <c r="K285" s="15">
        <v>12583.26</v>
      </c>
      <c r="L285" s="15">
        <v>13501.51</v>
      </c>
      <c r="M285" s="90">
        <f t="shared" si="98"/>
        <v>-918.25</v>
      </c>
      <c r="N285" s="103">
        <f t="shared" si="99"/>
        <v>-0.06801091137213541</v>
      </c>
      <c r="O285" s="104"/>
      <c r="P285" s="15">
        <v>4824.28</v>
      </c>
      <c r="Q285" s="15">
        <v>9712.43</v>
      </c>
      <c r="R285" s="90">
        <f t="shared" si="100"/>
        <v>-4888.150000000001</v>
      </c>
      <c r="S285" s="103">
        <f t="shared" si="101"/>
        <v>-0.5032880545857217</v>
      </c>
      <c r="T285" s="104"/>
      <c r="U285" s="15">
        <v>31652.71</v>
      </c>
      <c r="V285" s="15">
        <v>31171.17</v>
      </c>
      <c r="W285" s="90">
        <f t="shared" si="102"/>
        <v>481.5400000000009</v>
      </c>
      <c r="X285" s="103">
        <f t="shared" si="103"/>
        <v>0.01544824913533887</v>
      </c>
    </row>
    <row r="286" spans="1:24" s="14" customFormat="1" ht="12.75" hidden="1" outlineLevel="2">
      <c r="A286" s="14" t="s">
        <v>1005</v>
      </c>
      <c r="B286" s="14" t="s">
        <v>1006</v>
      </c>
      <c r="C286" s="54" t="s">
        <v>1556</v>
      </c>
      <c r="D286" s="15"/>
      <c r="E286" s="15"/>
      <c r="F286" s="15">
        <v>0</v>
      </c>
      <c r="G286" s="15">
        <v>0</v>
      </c>
      <c r="H286" s="90">
        <f t="shared" si="96"/>
        <v>0</v>
      </c>
      <c r="I286" s="103">
        <f t="shared" si="97"/>
        <v>0</v>
      </c>
      <c r="J286" s="104"/>
      <c r="K286" s="15">
        <v>4.04</v>
      </c>
      <c r="L286" s="15">
        <v>0</v>
      </c>
      <c r="M286" s="90">
        <f t="shared" si="98"/>
        <v>4.04</v>
      </c>
      <c r="N286" s="103" t="str">
        <f t="shared" si="99"/>
        <v>N.M.</v>
      </c>
      <c r="O286" s="104"/>
      <c r="P286" s="15">
        <v>0</v>
      </c>
      <c r="Q286" s="15">
        <v>0</v>
      </c>
      <c r="R286" s="90">
        <f t="shared" si="100"/>
        <v>0</v>
      </c>
      <c r="S286" s="103">
        <f t="shared" si="101"/>
        <v>0</v>
      </c>
      <c r="T286" s="104"/>
      <c r="U286" s="15">
        <v>61.85</v>
      </c>
      <c r="V286" s="15">
        <v>0</v>
      </c>
      <c r="W286" s="90">
        <f t="shared" si="102"/>
        <v>61.85</v>
      </c>
      <c r="X286" s="103" t="str">
        <f t="shared" si="103"/>
        <v>N.M.</v>
      </c>
    </row>
    <row r="287" spans="1:24" s="14" customFormat="1" ht="12.75" hidden="1" outlineLevel="2">
      <c r="A287" s="14" t="s">
        <v>1007</v>
      </c>
      <c r="B287" s="14" t="s">
        <v>1008</v>
      </c>
      <c r="C287" s="54" t="s">
        <v>1557</v>
      </c>
      <c r="D287" s="15"/>
      <c r="E287" s="15"/>
      <c r="F287" s="15">
        <v>0</v>
      </c>
      <c r="G287" s="15">
        <v>0</v>
      </c>
      <c r="H287" s="90">
        <f t="shared" si="96"/>
        <v>0</v>
      </c>
      <c r="I287" s="103">
        <f t="shared" si="97"/>
        <v>0</v>
      </c>
      <c r="J287" s="104"/>
      <c r="K287" s="15">
        <v>3.41</v>
      </c>
      <c r="L287" s="15">
        <v>2.91</v>
      </c>
      <c r="M287" s="90">
        <f t="shared" si="98"/>
        <v>0.5</v>
      </c>
      <c r="N287" s="103">
        <f t="shared" si="99"/>
        <v>0.1718213058419244</v>
      </c>
      <c r="O287" s="104"/>
      <c r="P287" s="15">
        <v>0</v>
      </c>
      <c r="Q287" s="15">
        <v>2.91</v>
      </c>
      <c r="R287" s="90">
        <f t="shared" si="100"/>
        <v>-2.91</v>
      </c>
      <c r="S287" s="103" t="str">
        <f t="shared" si="101"/>
        <v>N.M.</v>
      </c>
      <c r="T287" s="104"/>
      <c r="U287" s="15">
        <v>12.06</v>
      </c>
      <c r="V287" s="15">
        <v>2.91</v>
      </c>
      <c r="W287" s="90">
        <f t="shared" si="102"/>
        <v>9.15</v>
      </c>
      <c r="X287" s="103">
        <f t="shared" si="103"/>
        <v>3.1443298969072164</v>
      </c>
    </row>
    <row r="288" spans="1:24" s="14" customFormat="1" ht="12.75" hidden="1" outlineLevel="2">
      <c r="A288" s="14" t="s">
        <v>1009</v>
      </c>
      <c r="B288" s="14" t="s">
        <v>1010</v>
      </c>
      <c r="C288" s="54" t="s">
        <v>1558</v>
      </c>
      <c r="D288" s="15"/>
      <c r="E288" s="15"/>
      <c r="F288" s="15">
        <v>408910.58</v>
      </c>
      <c r="G288" s="15">
        <v>395315.74</v>
      </c>
      <c r="H288" s="90">
        <f t="shared" si="96"/>
        <v>13594.840000000026</v>
      </c>
      <c r="I288" s="103">
        <f t="shared" si="97"/>
        <v>0.034389827230254036</v>
      </c>
      <c r="J288" s="104"/>
      <c r="K288" s="15">
        <v>3287125.85</v>
      </c>
      <c r="L288" s="15">
        <v>4847635.515</v>
      </c>
      <c r="M288" s="90">
        <f t="shared" si="98"/>
        <v>-1560509.6649999996</v>
      </c>
      <c r="N288" s="103">
        <f t="shared" si="99"/>
        <v>-0.32191150926494516</v>
      </c>
      <c r="O288" s="104"/>
      <c r="P288" s="15">
        <v>1373429.21</v>
      </c>
      <c r="Q288" s="15">
        <v>2612445.83</v>
      </c>
      <c r="R288" s="90">
        <f t="shared" si="100"/>
        <v>-1239016.62</v>
      </c>
      <c r="S288" s="103">
        <f t="shared" si="101"/>
        <v>-0.4742745689773786</v>
      </c>
      <c r="T288" s="104"/>
      <c r="U288" s="15">
        <v>5954932.306</v>
      </c>
      <c r="V288" s="15">
        <v>7734980.085</v>
      </c>
      <c r="W288" s="90">
        <f t="shared" si="102"/>
        <v>-1780047.779</v>
      </c>
      <c r="X288" s="103">
        <f t="shared" si="103"/>
        <v>-0.2301295878514211</v>
      </c>
    </row>
    <row r="289" spans="1:24" s="14" customFormat="1" ht="12.75" hidden="1" outlineLevel="2">
      <c r="A289" s="14" t="s">
        <v>1011</v>
      </c>
      <c r="B289" s="14" t="s">
        <v>1012</v>
      </c>
      <c r="C289" s="54" t="s">
        <v>1559</v>
      </c>
      <c r="D289" s="15"/>
      <c r="E289" s="15"/>
      <c r="F289" s="15">
        <v>0</v>
      </c>
      <c r="G289" s="15">
        <v>-143.76</v>
      </c>
      <c r="H289" s="90">
        <f t="shared" si="96"/>
        <v>143.76</v>
      </c>
      <c r="I289" s="103" t="str">
        <f t="shared" si="97"/>
        <v>N.M.</v>
      </c>
      <c r="J289" s="104"/>
      <c r="K289" s="15">
        <v>-46.34</v>
      </c>
      <c r="L289" s="15">
        <v>80.76</v>
      </c>
      <c r="M289" s="90">
        <f t="shared" si="98"/>
        <v>-127.10000000000001</v>
      </c>
      <c r="N289" s="103">
        <f t="shared" si="99"/>
        <v>-1.5737989103516592</v>
      </c>
      <c r="O289" s="104"/>
      <c r="P289" s="15">
        <v>0</v>
      </c>
      <c r="Q289" s="15">
        <v>-61.58</v>
      </c>
      <c r="R289" s="90">
        <f t="shared" si="100"/>
        <v>61.58</v>
      </c>
      <c r="S289" s="103" t="str">
        <f t="shared" si="101"/>
        <v>N.M.</v>
      </c>
      <c r="T289" s="104"/>
      <c r="U289" s="15">
        <v>-80.76</v>
      </c>
      <c r="V289" s="15">
        <v>80.76</v>
      </c>
      <c r="W289" s="90">
        <f t="shared" si="102"/>
        <v>-161.52</v>
      </c>
      <c r="X289" s="103">
        <f t="shared" si="103"/>
        <v>-2</v>
      </c>
    </row>
    <row r="290" spans="1:24" s="14" customFormat="1" ht="12.75" hidden="1" outlineLevel="2">
      <c r="A290" s="14" t="s">
        <v>1013</v>
      </c>
      <c r="B290" s="14" t="s">
        <v>1014</v>
      </c>
      <c r="C290" s="54" t="s">
        <v>1560</v>
      </c>
      <c r="D290" s="15"/>
      <c r="E290" s="15"/>
      <c r="F290" s="15">
        <v>104708.02</v>
      </c>
      <c r="G290" s="15">
        <v>52571.94</v>
      </c>
      <c r="H290" s="90">
        <f t="shared" si="96"/>
        <v>52136.08</v>
      </c>
      <c r="I290" s="103">
        <f t="shared" si="97"/>
        <v>0.9917092654370373</v>
      </c>
      <c r="J290" s="104"/>
      <c r="K290" s="15">
        <v>541258.95</v>
      </c>
      <c r="L290" s="15">
        <v>667188.265</v>
      </c>
      <c r="M290" s="90">
        <f t="shared" si="98"/>
        <v>-125929.31500000006</v>
      </c>
      <c r="N290" s="103">
        <f t="shared" si="99"/>
        <v>-0.1887462978684136</v>
      </c>
      <c r="O290" s="104"/>
      <c r="P290" s="15">
        <v>182124.42</v>
      </c>
      <c r="Q290" s="15">
        <v>176895.86000000002</v>
      </c>
      <c r="R290" s="90">
        <f t="shared" si="100"/>
        <v>5228.559999999998</v>
      </c>
      <c r="S290" s="103">
        <f t="shared" si="101"/>
        <v>0.02955727737212164</v>
      </c>
      <c r="T290" s="104"/>
      <c r="U290" s="15">
        <v>615926.36</v>
      </c>
      <c r="V290" s="15">
        <v>719561.125</v>
      </c>
      <c r="W290" s="90">
        <f t="shared" si="102"/>
        <v>-103634.76500000001</v>
      </c>
      <c r="X290" s="103">
        <f t="shared" si="103"/>
        <v>-0.14402496382777769</v>
      </c>
    </row>
    <row r="291" spans="1:24" s="14" customFormat="1" ht="12.75" hidden="1" outlineLevel="2">
      <c r="A291" s="14" t="s">
        <v>1015</v>
      </c>
      <c r="B291" s="14" t="s">
        <v>1016</v>
      </c>
      <c r="C291" s="54" t="s">
        <v>1561</v>
      </c>
      <c r="D291" s="15"/>
      <c r="E291" s="15"/>
      <c r="F291" s="15">
        <v>0</v>
      </c>
      <c r="G291" s="15">
        <v>0</v>
      </c>
      <c r="H291" s="90">
        <f t="shared" si="96"/>
        <v>0</v>
      </c>
      <c r="I291" s="103">
        <f t="shared" si="97"/>
        <v>0</v>
      </c>
      <c r="J291" s="104"/>
      <c r="K291" s="15">
        <v>-2.32</v>
      </c>
      <c r="L291" s="15">
        <v>34.39</v>
      </c>
      <c r="M291" s="90">
        <f t="shared" si="98"/>
        <v>-36.71</v>
      </c>
      <c r="N291" s="103">
        <f t="shared" si="99"/>
        <v>-1.0674614713579529</v>
      </c>
      <c r="O291" s="104"/>
      <c r="P291" s="15">
        <v>0</v>
      </c>
      <c r="Q291" s="15">
        <v>0</v>
      </c>
      <c r="R291" s="90">
        <f t="shared" si="100"/>
        <v>0</v>
      </c>
      <c r="S291" s="103">
        <f t="shared" si="101"/>
        <v>0</v>
      </c>
      <c r="T291" s="104"/>
      <c r="U291" s="15">
        <v>6.640000000000001</v>
      </c>
      <c r="V291" s="15">
        <v>34.39</v>
      </c>
      <c r="W291" s="90">
        <f t="shared" si="102"/>
        <v>-27.75</v>
      </c>
      <c r="X291" s="103">
        <f t="shared" si="103"/>
        <v>-0.8069206164582727</v>
      </c>
    </row>
    <row r="292" spans="1:24" s="14" customFormat="1" ht="12.75" hidden="1" outlineLevel="2">
      <c r="A292" s="14" t="s">
        <v>1017</v>
      </c>
      <c r="B292" s="14" t="s">
        <v>1018</v>
      </c>
      <c r="C292" s="54" t="s">
        <v>1562</v>
      </c>
      <c r="D292" s="15"/>
      <c r="E292" s="15"/>
      <c r="F292" s="15">
        <v>0</v>
      </c>
      <c r="G292" s="15">
        <v>647.6</v>
      </c>
      <c r="H292" s="90">
        <f t="shared" si="96"/>
        <v>-647.6</v>
      </c>
      <c r="I292" s="103" t="str">
        <f t="shared" si="97"/>
        <v>N.M.</v>
      </c>
      <c r="J292" s="104"/>
      <c r="K292" s="15">
        <v>0</v>
      </c>
      <c r="L292" s="15">
        <v>647.6</v>
      </c>
      <c r="M292" s="90">
        <f t="shared" si="98"/>
        <v>-647.6</v>
      </c>
      <c r="N292" s="103" t="str">
        <f t="shared" si="99"/>
        <v>N.M.</v>
      </c>
      <c r="O292" s="104"/>
      <c r="P292" s="15">
        <v>0</v>
      </c>
      <c r="Q292" s="15">
        <v>647.6</v>
      </c>
      <c r="R292" s="90">
        <f t="shared" si="100"/>
        <v>-647.6</v>
      </c>
      <c r="S292" s="103" t="str">
        <f t="shared" si="101"/>
        <v>N.M.</v>
      </c>
      <c r="T292" s="104"/>
      <c r="U292" s="15">
        <v>0</v>
      </c>
      <c r="V292" s="15">
        <v>647.6</v>
      </c>
      <c r="W292" s="90">
        <f t="shared" si="102"/>
        <v>-647.6</v>
      </c>
      <c r="X292" s="103" t="str">
        <f t="shared" si="103"/>
        <v>N.M.</v>
      </c>
    </row>
    <row r="293" spans="1:24" s="14" customFormat="1" ht="12.75" hidden="1" outlineLevel="2">
      <c r="A293" s="14" t="s">
        <v>1019</v>
      </c>
      <c r="B293" s="14" t="s">
        <v>1020</v>
      </c>
      <c r="C293" s="54" t="s">
        <v>1563</v>
      </c>
      <c r="D293" s="15"/>
      <c r="E293" s="15"/>
      <c r="F293" s="15">
        <v>0</v>
      </c>
      <c r="G293" s="15">
        <v>0</v>
      </c>
      <c r="H293" s="90">
        <f t="shared" si="96"/>
        <v>0</v>
      </c>
      <c r="I293" s="103">
        <f t="shared" si="97"/>
        <v>0</v>
      </c>
      <c r="J293" s="104"/>
      <c r="K293" s="15">
        <v>0</v>
      </c>
      <c r="L293" s="15">
        <v>6.890000000000001</v>
      </c>
      <c r="M293" s="90">
        <f t="shared" si="98"/>
        <v>-6.890000000000001</v>
      </c>
      <c r="N293" s="103" t="str">
        <f t="shared" si="99"/>
        <v>N.M.</v>
      </c>
      <c r="O293" s="104"/>
      <c r="P293" s="15">
        <v>0</v>
      </c>
      <c r="Q293" s="15">
        <v>0</v>
      </c>
      <c r="R293" s="90">
        <f t="shared" si="100"/>
        <v>0</v>
      </c>
      <c r="S293" s="103">
        <f t="shared" si="101"/>
        <v>0</v>
      </c>
      <c r="T293" s="104"/>
      <c r="U293" s="15">
        <v>0</v>
      </c>
      <c r="V293" s="15">
        <v>22.340000000000003</v>
      </c>
      <c r="W293" s="90">
        <f t="shared" si="102"/>
        <v>-22.340000000000003</v>
      </c>
      <c r="X293" s="103" t="str">
        <f t="shared" si="103"/>
        <v>N.M.</v>
      </c>
    </row>
    <row r="294" spans="1:24" s="14" customFormat="1" ht="12.75" hidden="1" outlineLevel="2">
      <c r="A294" s="14" t="s">
        <v>1021</v>
      </c>
      <c r="B294" s="14" t="s">
        <v>1022</v>
      </c>
      <c r="C294" s="54" t="s">
        <v>1564</v>
      </c>
      <c r="D294" s="15"/>
      <c r="E294" s="15"/>
      <c r="F294" s="15">
        <v>0</v>
      </c>
      <c r="G294" s="15">
        <v>0</v>
      </c>
      <c r="H294" s="90">
        <f t="shared" si="96"/>
        <v>0</v>
      </c>
      <c r="I294" s="103">
        <f t="shared" si="97"/>
        <v>0</v>
      </c>
      <c r="J294" s="104"/>
      <c r="K294" s="15">
        <v>-18423.54</v>
      </c>
      <c r="L294" s="15">
        <v>0</v>
      </c>
      <c r="M294" s="90">
        <f t="shared" si="98"/>
        <v>-18423.54</v>
      </c>
      <c r="N294" s="103" t="str">
        <f t="shared" si="99"/>
        <v>N.M.</v>
      </c>
      <c r="O294" s="104"/>
      <c r="P294" s="15">
        <v>-18312.010000000002</v>
      </c>
      <c r="Q294" s="15">
        <v>0</v>
      </c>
      <c r="R294" s="90">
        <f t="shared" si="100"/>
        <v>-18312.010000000002</v>
      </c>
      <c r="S294" s="103" t="str">
        <f t="shared" si="101"/>
        <v>N.M.</v>
      </c>
      <c r="T294" s="104"/>
      <c r="U294" s="15">
        <v>-18580.72</v>
      </c>
      <c r="V294" s="15">
        <v>-38.43</v>
      </c>
      <c r="W294" s="90">
        <f t="shared" si="102"/>
        <v>-18542.29</v>
      </c>
      <c r="X294" s="103" t="str">
        <f t="shared" si="103"/>
        <v>N.M.</v>
      </c>
    </row>
    <row r="295" spans="1:24" s="14" customFormat="1" ht="12.75" hidden="1" outlineLevel="2">
      <c r="A295" s="14" t="s">
        <v>1023</v>
      </c>
      <c r="B295" s="14" t="s">
        <v>1024</v>
      </c>
      <c r="C295" s="54" t="s">
        <v>1565</v>
      </c>
      <c r="D295" s="15"/>
      <c r="E295" s="15"/>
      <c r="F295" s="15">
        <v>-20587</v>
      </c>
      <c r="G295" s="15">
        <v>-35473.700000000004</v>
      </c>
      <c r="H295" s="90">
        <f aca="true" t="shared" si="104" ref="H295:H326">+F295-G295</f>
        <v>14886.700000000004</v>
      </c>
      <c r="I295" s="103">
        <f aca="true" t="shared" si="105" ref="I295:I326">IF(G295&lt;0,IF(H295=0,0,IF(OR(G295=0,F295=0),"N.M.",IF(ABS(H295/G295)&gt;=10,"N.M.",H295/(-G295)))),IF(H295=0,0,IF(OR(G295=0,F295=0),"N.M.",IF(ABS(H295/G295)&gt;=10,"N.M.",H295/G295))))</f>
        <v>0.41965456098461684</v>
      </c>
      <c r="J295" s="104"/>
      <c r="K295" s="15">
        <v>-167177</v>
      </c>
      <c r="L295" s="15">
        <v>-201241.44</v>
      </c>
      <c r="M295" s="90">
        <f aca="true" t="shared" si="106" ref="M295:M326">+K295-L295</f>
        <v>34064.44</v>
      </c>
      <c r="N295" s="103">
        <f aca="true" t="shared" si="107" ref="N295:N326">IF(L295&lt;0,IF(M295=0,0,IF(OR(L295=0,K295=0),"N.M.",IF(ABS(M295/L295)&gt;=10,"N.M.",M295/(-L295)))),IF(M295=0,0,IF(OR(L295=0,K295=0),"N.M.",IF(ABS(M295/L295)&gt;=10,"N.M.",M295/L295))))</f>
        <v>0.16927149795787588</v>
      </c>
      <c r="O295" s="104"/>
      <c r="P295" s="15">
        <v>-86721</v>
      </c>
      <c r="Q295" s="15">
        <v>-94006.22</v>
      </c>
      <c r="R295" s="90">
        <f aca="true" t="shared" si="108" ref="R295:R326">+P295-Q295</f>
        <v>7285.220000000001</v>
      </c>
      <c r="S295" s="103">
        <f aca="true" t="shared" si="109" ref="S295:S326">IF(Q295&lt;0,IF(R295=0,0,IF(OR(Q295=0,P295=0),"N.M.",IF(ABS(R295/Q295)&gt;=10,"N.M.",R295/(-Q295)))),IF(R295=0,0,IF(OR(Q295=0,P295=0),"N.M.",IF(ABS(R295/Q295)&gt;=10,"N.M.",R295/Q295))))</f>
        <v>0.07749721241849743</v>
      </c>
      <c r="T295" s="104"/>
      <c r="U295" s="15">
        <v>-345464.80000000005</v>
      </c>
      <c r="V295" s="15">
        <v>-342192.44</v>
      </c>
      <c r="W295" s="90">
        <f aca="true" t="shared" si="110" ref="W295:W326">+U295-V295</f>
        <v>-3272.3600000000442</v>
      </c>
      <c r="X295" s="103">
        <f aca="true" t="shared" si="111" ref="X295:X326">IF(V295&lt;0,IF(W295=0,0,IF(OR(V295=0,U295=0),"N.M.",IF(ABS(W295/V295)&gt;=10,"N.M.",W295/(-V295)))),IF(W295=0,0,IF(OR(V295=0,U295=0),"N.M.",IF(ABS(W295/V295)&gt;=10,"N.M.",W295/V295))))</f>
        <v>-0.009562923131791117</v>
      </c>
    </row>
    <row r="296" spans="1:24" s="14" customFormat="1" ht="12.75" hidden="1" outlineLevel="2">
      <c r="A296" s="14" t="s">
        <v>1025</v>
      </c>
      <c r="B296" s="14" t="s">
        <v>1026</v>
      </c>
      <c r="C296" s="54" t="s">
        <v>0</v>
      </c>
      <c r="D296" s="15"/>
      <c r="E296" s="15"/>
      <c r="F296" s="15">
        <v>-51.870000000000005</v>
      </c>
      <c r="G296" s="15">
        <v>-435.36</v>
      </c>
      <c r="H296" s="90">
        <f t="shared" si="104"/>
        <v>383.49</v>
      </c>
      <c r="I296" s="103">
        <f t="shared" si="105"/>
        <v>0.8808572216097023</v>
      </c>
      <c r="J296" s="104"/>
      <c r="K296" s="15">
        <v>-1387.01</v>
      </c>
      <c r="L296" s="15">
        <v>-3421.2000000000003</v>
      </c>
      <c r="M296" s="90">
        <f t="shared" si="106"/>
        <v>2034.1900000000003</v>
      </c>
      <c r="N296" s="103">
        <f t="shared" si="107"/>
        <v>0.5945837717759851</v>
      </c>
      <c r="O296" s="104"/>
      <c r="P296" s="15">
        <v>-1121.6100000000001</v>
      </c>
      <c r="Q296" s="15">
        <v>-2281.75</v>
      </c>
      <c r="R296" s="90">
        <f t="shared" si="108"/>
        <v>1160.1399999999999</v>
      </c>
      <c r="S296" s="103">
        <f t="shared" si="109"/>
        <v>0.5084430809685547</v>
      </c>
      <c r="T296" s="104"/>
      <c r="U296" s="15">
        <v>-4436.09</v>
      </c>
      <c r="V296" s="15">
        <v>-6946.9400000000005</v>
      </c>
      <c r="W296" s="90">
        <f t="shared" si="110"/>
        <v>2510.8500000000004</v>
      </c>
      <c r="X296" s="103">
        <f t="shared" si="111"/>
        <v>0.36143251561119</v>
      </c>
    </row>
    <row r="297" spans="1:24" s="14" customFormat="1" ht="12.75" hidden="1" outlineLevel="2">
      <c r="A297" s="14" t="s">
        <v>1027</v>
      </c>
      <c r="B297" s="14" t="s">
        <v>1028</v>
      </c>
      <c r="C297" s="54" t="s">
        <v>1</v>
      </c>
      <c r="D297" s="15"/>
      <c r="E297" s="15"/>
      <c r="F297" s="15">
        <v>-59048.450000000004</v>
      </c>
      <c r="G297" s="15">
        <v>-41189.21</v>
      </c>
      <c r="H297" s="90">
        <f t="shared" si="104"/>
        <v>-17859.240000000005</v>
      </c>
      <c r="I297" s="103">
        <f t="shared" si="105"/>
        <v>-0.433590253369754</v>
      </c>
      <c r="J297" s="104"/>
      <c r="K297" s="15">
        <v>-368266.71</v>
      </c>
      <c r="L297" s="15">
        <v>-308665.41000000003</v>
      </c>
      <c r="M297" s="90">
        <f t="shared" si="106"/>
        <v>-59601.29999999999</v>
      </c>
      <c r="N297" s="103">
        <f t="shared" si="107"/>
        <v>-0.1930935507156438</v>
      </c>
      <c r="O297" s="104"/>
      <c r="P297" s="15">
        <v>-162588.46</v>
      </c>
      <c r="Q297" s="15">
        <v>-120175.92</v>
      </c>
      <c r="R297" s="90">
        <f t="shared" si="108"/>
        <v>-42412.53999999999</v>
      </c>
      <c r="S297" s="103">
        <f t="shared" si="109"/>
        <v>-0.35292045195077343</v>
      </c>
      <c r="T297" s="104"/>
      <c r="U297" s="15">
        <v>-582498.66</v>
      </c>
      <c r="V297" s="15">
        <v>-523989.49000000005</v>
      </c>
      <c r="W297" s="90">
        <f t="shared" si="110"/>
        <v>-58509.169999999984</v>
      </c>
      <c r="X297" s="103">
        <f t="shared" si="111"/>
        <v>-0.11166096098606859</v>
      </c>
    </row>
    <row r="298" spans="1:24" s="14" customFormat="1" ht="12.75" hidden="1" outlineLevel="2">
      <c r="A298" s="14" t="s">
        <v>1029</v>
      </c>
      <c r="B298" s="14" t="s">
        <v>1030</v>
      </c>
      <c r="C298" s="54" t="s">
        <v>2</v>
      </c>
      <c r="D298" s="15"/>
      <c r="E298" s="15"/>
      <c r="F298" s="15">
        <v>110983.46</v>
      </c>
      <c r="G298" s="15">
        <v>85173.73</v>
      </c>
      <c r="H298" s="90">
        <f t="shared" si="104"/>
        <v>25809.73000000001</v>
      </c>
      <c r="I298" s="103">
        <f t="shared" si="105"/>
        <v>0.30302453585160605</v>
      </c>
      <c r="J298" s="104"/>
      <c r="K298" s="15">
        <v>545480.607</v>
      </c>
      <c r="L298" s="15">
        <v>484730.89</v>
      </c>
      <c r="M298" s="90">
        <f t="shared" si="106"/>
        <v>60749.716999999946</v>
      </c>
      <c r="N298" s="103">
        <f t="shared" si="107"/>
        <v>0.12532668796907073</v>
      </c>
      <c r="O298" s="104"/>
      <c r="P298" s="15">
        <v>242358.44</v>
      </c>
      <c r="Q298" s="15">
        <v>187962.64</v>
      </c>
      <c r="R298" s="90">
        <f t="shared" si="108"/>
        <v>54395.79999999999</v>
      </c>
      <c r="S298" s="103">
        <f t="shared" si="109"/>
        <v>0.2893968716336395</v>
      </c>
      <c r="T298" s="104"/>
      <c r="U298" s="15">
        <v>884436.977</v>
      </c>
      <c r="V298" s="15">
        <v>818658.8400000001</v>
      </c>
      <c r="W298" s="90">
        <f t="shared" si="110"/>
        <v>65778.13699999987</v>
      </c>
      <c r="X298" s="103">
        <f t="shared" si="111"/>
        <v>0.08034865536906664</v>
      </c>
    </row>
    <row r="299" spans="1:24" s="14" customFormat="1" ht="12.75" hidden="1" outlineLevel="2">
      <c r="A299" s="14" t="s">
        <v>1031</v>
      </c>
      <c r="B299" s="14" t="s">
        <v>1032</v>
      </c>
      <c r="C299" s="54" t="s">
        <v>3</v>
      </c>
      <c r="D299" s="15"/>
      <c r="E299" s="15"/>
      <c r="F299" s="15">
        <v>225955.67</v>
      </c>
      <c r="G299" s="15">
        <v>156029.62</v>
      </c>
      <c r="H299" s="90">
        <f t="shared" si="104"/>
        <v>69926.05000000002</v>
      </c>
      <c r="I299" s="103">
        <f t="shared" si="105"/>
        <v>0.44815881753733694</v>
      </c>
      <c r="J299" s="104"/>
      <c r="K299" s="15">
        <v>2207950.57</v>
      </c>
      <c r="L299" s="15">
        <v>2833395.928</v>
      </c>
      <c r="M299" s="90">
        <f t="shared" si="106"/>
        <v>-625445.358</v>
      </c>
      <c r="N299" s="103">
        <f t="shared" si="107"/>
        <v>-0.22074054381855526</v>
      </c>
      <c r="O299" s="104"/>
      <c r="P299" s="15">
        <v>869087.5</v>
      </c>
      <c r="Q299" s="15">
        <v>871027.15</v>
      </c>
      <c r="R299" s="90">
        <f t="shared" si="108"/>
        <v>-1939.6500000000233</v>
      </c>
      <c r="S299" s="103">
        <f t="shared" si="109"/>
        <v>-0.002226853663516715</v>
      </c>
      <c r="T299" s="104"/>
      <c r="U299" s="15">
        <v>3762299.064</v>
      </c>
      <c r="V299" s="15">
        <v>4406449.654</v>
      </c>
      <c r="W299" s="90">
        <f t="shared" si="110"/>
        <v>-644150.5900000003</v>
      </c>
      <c r="X299" s="103">
        <f t="shared" si="111"/>
        <v>-0.14618358101862483</v>
      </c>
    </row>
    <row r="300" spans="1:24" s="14" customFormat="1" ht="12.75" hidden="1" outlineLevel="2">
      <c r="A300" s="14" t="s">
        <v>1033</v>
      </c>
      <c r="B300" s="14" t="s">
        <v>1034</v>
      </c>
      <c r="C300" s="54" t="s">
        <v>4</v>
      </c>
      <c r="D300" s="15"/>
      <c r="E300" s="15"/>
      <c r="F300" s="15">
        <v>19.150000000000002</v>
      </c>
      <c r="G300" s="15">
        <v>0</v>
      </c>
      <c r="H300" s="90">
        <f t="shared" si="104"/>
        <v>19.150000000000002</v>
      </c>
      <c r="I300" s="103" t="str">
        <f t="shared" si="105"/>
        <v>N.M.</v>
      </c>
      <c r="J300" s="104"/>
      <c r="K300" s="15">
        <v>0</v>
      </c>
      <c r="L300" s="15">
        <v>0</v>
      </c>
      <c r="M300" s="90">
        <f t="shared" si="106"/>
        <v>0</v>
      </c>
      <c r="N300" s="103">
        <f t="shared" si="107"/>
        <v>0</v>
      </c>
      <c r="O300" s="104"/>
      <c r="P300" s="15">
        <v>19.150000000000002</v>
      </c>
      <c r="Q300" s="15">
        <v>0</v>
      </c>
      <c r="R300" s="90">
        <f t="shared" si="108"/>
        <v>19.150000000000002</v>
      </c>
      <c r="S300" s="103" t="str">
        <f t="shared" si="109"/>
        <v>N.M.</v>
      </c>
      <c r="T300" s="104"/>
      <c r="U300" s="15">
        <v>0</v>
      </c>
      <c r="V300" s="15">
        <v>0</v>
      </c>
      <c r="W300" s="90">
        <f t="shared" si="110"/>
        <v>0</v>
      </c>
      <c r="X300" s="103">
        <f t="shared" si="111"/>
        <v>0</v>
      </c>
    </row>
    <row r="301" spans="1:24" s="14" customFormat="1" ht="12.75" hidden="1" outlineLevel="2">
      <c r="A301" s="14" t="s">
        <v>1035</v>
      </c>
      <c r="B301" s="14" t="s">
        <v>1036</v>
      </c>
      <c r="C301" s="54" t="s">
        <v>5</v>
      </c>
      <c r="D301" s="15"/>
      <c r="E301" s="15"/>
      <c r="F301" s="15">
        <v>48905.94</v>
      </c>
      <c r="G301" s="15">
        <v>48248.36</v>
      </c>
      <c r="H301" s="90">
        <f t="shared" si="104"/>
        <v>657.5800000000017</v>
      </c>
      <c r="I301" s="103">
        <f t="shared" si="105"/>
        <v>0.013629064283221269</v>
      </c>
      <c r="J301" s="104"/>
      <c r="K301" s="15">
        <v>398111.33</v>
      </c>
      <c r="L301" s="15">
        <v>260977.71</v>
      </c>
      <c r="M301" s="90">
        <f t="shared" si="106"/>
        <v>137133.62000000002</v>
      </c>
      <c r="N301" s="103">
        <f t="shared" si="107"/>
        <v>0.5254610441635036</v>
      </c>
      <c r="O301" s="104"/>
      <c r="P301" s="15">
        <v>146349.87</v>
      </c>
      <c r="Q301" s="15">
        <v>119035.02</v>
      </c>
      <c r="R301" s="90">
        <f t="shared" si="108"/>
        <v>27314.84999999999</v>
      </c>
      <c r="S301" s="103">
        <f t="shared" si="109"/>
        <v>0.22946902516587128</v>
      </c>
      <c r="T301" s="104"/>
      <c r="U301" s="15">
        <v>643882.8400000001</v>
      </c>
      <c r="V301" s="15">
        <v>444311.86</v>
      </c>
      <c r="W301" s="90">
        <f t="shared" si="110"/>
        <v>199570.9800000001</v>
      </c>
      <c r="X301" s="103">
        <f t="shared" si="111"/>
        <v>0.4491686987603709</v>
      </c>
    </row>
    <row r="302" spans="1:24" s="14" customFormat="1" ht="12.75" hidden="1" outlineLevel="2">
      <c r="A302" s="14" t="s">
        <v>1037</v>
      </c>
      <c r="B302" s="14" t="s">
        <v>1038</v>
      </c>
      <c r="C302" s="54" t="s">
        <v>6</v>
      </c>
      <c r="D302" s="15"/>
      <c r="E302" s="15"/>
      <c r="F302" s="15">
        <v>94991.31</v>
      </c>
      <c r="G302" s="15">
        <v>87487.44</v>
      </c>
      <c r="H302" s="90">
        <f t="shared" si="104"/>
        <v>7503.869999999995</v>
      </c>
      <c r="I302" s="103">
        <f t="shared" si="105"/>
        <v>0.08577082607514856</v>
      </c>
      <c r="J302" s="104"/>
      <c r="K302" s="15">
        <v>749840.9500000001</v>
      </c>
      <c r="L302" s="15">
        <v>647151.04</v>
      </c>
      <c r="M302" s="90">
        <f t="shared" si="106"/>
        <v>102689.91000000003</v>
      </c>
      <c r="N302" s="103">
        <f t="shared" si="107"/>
        <v>0.15867997368898615</v>
      </c>
      <c r="O302" s="104"/>
      <c r="P302" s="15">
        <v>274412.59</v>
      </c>
      <c r="Q302" s="15">
        <v>274958.45</v>
      </c>
      <c r="R302" s="90">
        <f t="shared" si="108"/>
        <v>-545.859999999986</v>
      </c>
      <c r="S302" s="103">
        <f t="shared" si="109"/>
        <v>-0.0019852454070787276</v>
      </c>
      <c r="T302" s="104"/>
      <c r="U302" s="15">
        <v>1202134.9900000002</v>
      </c>
      <c r="V302" s="15">
        <v>1119625.1230000001</v>
      </c>
      <c r="W302" s="90">
        <f t="shared" si="110"/>
        <v>82509.86700000009</v>
      </c>
      <c r="X302" s="103">
        <f t="shared" si="111"/>
        <v>0.0736941904080515</v>
      </c>
    </row>
    <row r="303" spans="1:24" s="14" customFormat="1" ht="12.75" hidden="1" outlineLevel="2">
      <c r="A303" s="14" t="s">
        <v>1039</v>
      </c>
      <c r="B303" s="14" t="s">
        <v>1040</v>
      </c>
      <c r="C303" s="54" t="s">
        <v>7</v>
      </c>
      <c r="D303" s="15"/>
      <c r="E303" s="15"/>
      <c r="F303" s="15">
        <v>75</v>
      </c>
      <c r="G303" s="15">
        <v>0</v>
      </c>
      <c r="H303" s="90">
        <f t="shared" si="104"/>
        <v>75</v>
      </c>
      <c r="I303" s="103" t="str">
        <f t="shared" si="105"/>
        <v>N.M.</v>
      </c>
      <c r="J303" s="104"/>
      <c r="K303" s="15">
        <v>450</v>
      </c>
      <c r="L303" s="15">
        <v>0</v>
      </c>
      <c r="M303" s="90">
        <f t="shared" si="106"/>
        <v>450</v>
      </c>
      <c r="N303" s="103" t="str">
        <f t="shared" si="107"/>
        <v>N.M.</v>
      </c>
      <c r="O303" s="104"/>
      <c r="P303" s="15">
        <v>150</v>
      </c>
      <c r="Q303" s="15">
        <v>0</v>
      </c>
      <c r="R303" s="90">
        <f t="shared" si="108"/>
        <v>150</v>
      </c>
      <c r="S303" s="103" t="str">
        <f t="shared" si="109"/>
        <v>N.M.</v>
      </c>
      <c r="T303" s="104"/>
      <c r="U303" s="15">
        <v>450</v>
      </c>
      <c r="V303" s="15">
        <v>185.68</v>
      </c>
      <c r="W303" s="90">
        <f t="shared" si="110"/>
        <v>264.32</v>
      </c>
      <c r="X303" s="103">
        <f t="shared" si="111"/>
        <v>1.4235243429556226</v>
      </c>
    </row>
    <row r="304" spans="1:24" s="14" customFormat="1" ht="12.75" hidden="1" outlineLevel="2">
      <c r="A304" s="14" t="s">
        <v>1041</v>
      </c>
      <c r="B304" s="14" t="s">
        <v>1042</v>
      </c>
      <c r="C304" s="54" t="s">
        <v>8</v>
      </c>
      <c r="D304" s="15"/>
      <c r="E304" s="15"/>
      <c r="F304" s="15">
        <v>265.98</v>
      </c>
      <c r="G304" s="15">
        <v>8004.400000000001</v>
      </c>
      <c r="H304" s="90">
        <f t="shared" si="104"/>
        <v>-7738.42</v>
      </c>
      <c r="I304" s="103">
        <f t="shared" si="105"/>
        <v>-0.9667707760731598</v>
      </c>
      <c r="J304" s="104"/>
      <c r="K304" s="15">
        <v>6314.47</v>
      </c>
      <c r="L304" s="15">
        <v>67096.2</v>
      </c>
      <c r="M304" s="90">
        <f t="shared" si="106"/>
        <v>-60781.729999999996</v>
      </c>
      <c r="N304" s="103">
        <f t="shared" si="107"/>
        <v>-0.9058893052065542</v>
      </c>
      <c r="O304" s="104"/>
      <c r="P304" s="15">
        <v>1494.58</v>
      </c>
      <c r="Q304" s="15">
        <v>27752.93</v>
      </c>
      <c r="R304" s="90">
        <f t="shared" si="108"/>
        <v>-26258.35</v>
      </c>
      <c r="S304" s="103">
        <f t="shared" si="109"/>
        <v>-0.9461469473673589</v>
      </c>
      <c r="T304" s="104"/>
      <c r="U304" s="15">
        <v>59950.41</v>
      </c>
      <c r="V304" s="15">
        <v>107299.16</v>
      </c>
      <c r="W304" s="90">
        <f t="shared" si="110"/>
        <v>-47348.75</v>
      </c>
      <c r="X304" s="103">
        <f t="shared" si="111"/>
        <v>-0.4412779186714975</v>
      </c>
    </row>
    <row r="305" spans="1:24" s="14" customFormat="1" ht="12.75" hidden="1" outlineLevel="2">
      <c r="A305" s="14" t="s">
        <v>1043</v>
      </c>
      <c r="B305" s="14" t="s">
        <v>1044</v>
      </c>
      <c r="C305" s="54" t="s">
        <v>9</v>
      </c>
      <c r="D305" s="15"/>
      <c r="E305" s="15"/>
      <c r="F305" s="15">
        <v>3634.75</v>
      </c>
      <c r="G305" s="15">
        <v>1827.68</v>
      </c>
      <c r="H305" s="90">
        <f t="shared" si="104"/>
        <v>1807.07</v>
      </c>
      <c r="I305" s="103">
        <f t="shared" si="105"/>
        <v>0.9887234089118444</v>
      </c>
      <c r="J305" s="104"/>
      <c r="K305" s="15">
        <v>25978.79</v>
      </c>
      <c r="L305" s="15">
        <v>3034</v>
      </c>
      <c r="M305" s="90">
        <f t="shared" si="106"/>
        <v>22944.79</v>
      </c>
      <c r="N305" s="103">
        <f t="shared" si="107"/>
        <v>7.562554383651945</v>
      </c>
      <c r="O305" s="104"/>
      <c r="P305" s="15">
        <v>16350.62</v>
      </c>
      <c r="Q305" s="15">
        <v>3026.59</v>
      </c>
      <c r="R305" s="90">
        <f t="shared" si="108"/>
        <v>13324.03</v>
      </c>
      <c r="S305" s="103">
        <f t="shared" si="109"/>
        <v>4.402324067680128</v>
      </c>
      <c r="T305" s="104"/>
      <c r="U305" s="15">
        <v>45509.270000000004</v>
      </c>
      <c r="V305" s="15">
        <v>3211.99</v>
      </c>
      <c r="W305" s="90">
        <f t="shared" si="110"/>
        <v>42297.280000000006</v>
      </c>
      <c r="X305" s="103" t="str">
        <f t="shared" si="111"/>
        <v>N.M.</v>
      </c>
    </row>
    <row r="306" spans="1:24" s="14" customFormat="1" ht="12.75" hidden="1" outlineLevel="2">
      <c r="A306" s="14" t="s">
        <v>1045</v>
      </c>
      <c r="B306" s="14" t="s">
        <v>1046</v>
      </c>
      <c r="C306" s="54" t="s">
        <v>10</v>
      </c>
      <c r="D306" s="15"/>
      <c r="E306" s="15"/>
      <c r="F306" s="15">
        <v>164402.7</v>
      </c>
      <c r="G306" s="15">
        <v>46043.01</v>
      </c>
      <c r="H306" s="90">
        <f t="shared" si="104"/>
        <v>118359.69</v>
      </c>
      <c r="I306" s="103">
        <f t="shared" si="105"/>
        <v>2.5706331970911545</v>
      </c>
      <c r="J306" s="104"/>
      <c r="K306" s="15">
        <v>-8171.76</v>
      </c>
      <c r="L306" s="15">
        <v>114323.43000000001</v>
      </c>
      <c r="M306" s="90">
        <f t="shared" si="106"/>
        <v>-122495.19</v>
      </c>
      <c r="N306" s="103">
        <f t="shared" si="107"/>
        <v>-1.0714793109339005</v>
      </c>
      <c r="O306" s="104"/>
      <c r="P306" s="15">
        <v>-203245.37</v>
      </c>
      <c r="Q306" s="15">
        <v>86887.51</v>
      </c>
      <c r="R306" s="90">
        <f t="shared" si="108"/>
        <v>-290132.88</v>
      </c>
      <c r="S306" s="103">
        <f t="shared" si="109"/>
        <v>-3.33917820869766</v>
      </c>
      <c r="T306" s="104"/>
      <c r="U306" s="15">
        <v>48394.13</v>
      </c>
      <c r="V306" s="15">
        <v>460461.63</v>
      </c>
      <c r="W306" s="90">
        <f t="shared" si="110"/>
        <v>-412067.5</v>
      </c>
      <c r="X306" s="103">
        <f t="shared" si="111"/>
        <v>-0.8949008411406614</v>
      </c>
    </row>
    <row r="307" spans="1:24" s="14" customFormat="1" ht="12.75" hidden="1" outlineLevel="2">
      <c r="A307" s="14" t="s">
        <v>1047</v>
      </c>
      <c r="B307" s="14" t="s">
        <v>1048</v>
      </c>
      <c r="C307" s="54" t="s">
        <v>11</v>
      </c>
      <c r="D307" s="15"/>
      <c r="E307" s="15"/>
      <c r="F307" s="15">
        <v>-370.08</v>
      </c>
      <c r="G307" s="15">
        <v>139.85</v>
      </c>
      <c r="H307" s="90">
        <f t="shared" si="104"/>
        <v>-509.92999999999995</v>
      </c>
      <c r="I307" s="103">
        <f t="shared" si="105"/>
        <v>-3.6462638541294243</v>
      </c>
      <c r="J307" s="104"/>
      <c r="K307" s="15">
        <v>43338.36</v>
      </c>
      <c r="L307" s="15">
        <v>66729.28</v>
      </c>
      <c r="M307" s="90">
        <f t="shared" si="106"/>
        <v>-23390.92</v>
      </c>
      <c r="N307" s="103">
        <f t="shared" si="107"/>
        <v>-0.3505345779244134</v>
      </c>
      <c r="O307" s="104"/>
      <c r="P307" s="15">
        <v>17263.49</v>
      </c>
      <c r="Q307" s="15">
        <v>641.01</v>
      </c>
      <c r="R307" s="90">
        <f t="shared" si="108"/>
        <v>16622.480000000003</v>
      </c>
      <c r="S307" s="103" t="str">
        <f t="shared" si="109"/>
        <v>N.M.</v>
      </c>
      <c r="T307" s="104"/>
      <c r="U307" s="15">
        <v>176904.36</v>
      </c>
      <c r="V307" s="15">
        <v>74814.64</v>
      </c>
      <c r="W307" s="90">
        <f t="shared" si="110"/>
        <v>102089.71999999999</v>
      </c>
      <c r="X307" s="103">
        <f t="shared" si="111"/>
        <v>1.3645687528537194</v>
      </c>
    </row>
    <row r="308" spans="1:24" s="14" customFormat="1" ht="12.75" hidden="1" outlineLevel="2">
      <c r="A308" s="14" t="s">
        <v>1049</v>
      </c>
      <c r="B308" s="14" t="s">
        <v>1050</v>
      </c>
      <c r="C308" s="54" t="s">
        <v>12</v>
      </c>
      <c r="D308" s="15"/>
      <c r="E308" s="15"/>
      <c r="F308" s="15">
        <v>-14151.83</v>
      </c>
      <c r="G308" s="15">
        <v>-6906.72</v>
      </c>
      <c r="H308" s="90">
        <f t="shared" si="104"/>
        <v>-7245.11</v>
      </c>
      <c r="I308" s="103">
        <f t="shared" si="105"/>
        <v>-1.0489943127852295</v>
      </c>
      <c r="J308" s="104"/>
      <c r="K308" s="15">
        <v>-94366.29000000001</v>
      </c>
      <c r="L308" s="15">
        <v>-58487.25</v>
      </c>
      <c r="M308" s="90">
        <f t="shared" si="106"/>
        <v>-35879.04000000001</v>
      </c>
      <c r="N308" s="103">
        <f t="shared" si="107"/>
        <v>-0.613450623853917</v>
      </c>
      <c r="O308" s="104"/>
      <c r="P308" s="15">
        <v>-40505.46</v>
      </c>
      <c r="Q308" s="15">
        <v>-24238.28</v>
      </c>
      <c r="R308" s="90">
        <f t="shared" si="108"/>
        <v>-16267.18</v>
      </c>
      <c r="S308" s="103">
        <f t="shared" si="109"/>
        <v>-0.6711359056830766</v>
      </c>
      <c r="T308" s="104"/>
      <c r="U308" s="15">
        <v>-134825.75</v>
      </c>
      <c r="V308" s="15">
        <v>-108254.28</v>
      </c>
      <c r="W308" s="90">
        <f t="shared" si="110"/>
        <v>-26571.47</v>
      </c>
      <c r="X308" s="103">
        <f t="shared" si="111"/>
        <v>-0.2454542213019199</v>
      </c>
    </row>
    <row r="309" spans="1:24" s="14" customFormat="1" ht="12.75" hidden="1" outlineLevel="2">
      <c r="A309" s="14" t="s">
        <v>1051</v>
      </c>
      <c r="B309" s="14" t="s">
        <v>1052</v>
      </c>
      <c r="C309" s="54" t="s">
        <v>13</v>
      </c>
      <c r="D309" s="15"/>
      <c r="E309" s="15"/>
      <c r="F309" s="15">
        <v>774.16</v>
      </c>
      <c r="G309" s="15">
        <v>708.45</v>
      </c>
      <c r="H309" s="90">
        <f t="shared" si="104"/>
        <v>65.70999999999992</v>
      </c>
      <c r="I309" s="103">
        <f t="shared" si="105"/>
        <v>0.09275178205942539</v>
      </c>
      <c r="J309" s="104"/>
      <c r="K309" s="15">
        <v>4971.38</v>
      </c>
      <c r="L309" s="15">
        <v>5235.43</v>
      </c>
      <c r="M309" s="90">
        <f t="shared" si="106"/>
        <v>-264.0500000000002</v>
      </c>
      <c r="N309" s="103">
        <f t="shared" si="107"/>
        <v>-0.050435207805280595</v>
      </c>
      <c r="O309" s="104"/>
      <c r="P309" s="15">
        <v>2160.3</v>
      </c>
      <c r="Q309" s="15">
        <v>2161.41</v>
      </c>
      <c r="R309" s="90">
        <f t="shared" si="108"/>
        <v>-1.1099999999996726</v>
      </c>
      <c r="S309" s="103">
        <f t="shared" si="109"/>
        <v>-0.0005135536524767039</v>
      </c>
      <c r="T309" s="104"/>
      <c r="U309" s="15">
        <v>8552.49</v>
      </c>
      <c r="V309" s="15">
        <v>9291.17</v>
      </c>
      <c r="W309" s="90">
        <f t="shared" si="110"/>
        <v>-738.6800000000003</v>
      </c>
      <c r="X309" s="103">
        <f t="shared" si="111"/>
        <v>-0.0795034425158511</v>
      </c>
    </row>
    <row r="310" spans="1:24" s="14" customFormat="1" ht="12.75" hidden="1" outlineLevel="2">
      <c r="A310" s="14" t="s">
        <v>1053</v>
      </c>
      <c r="B310" s="14" t="s">
        <v>1054</v>
      </c>
      <c r="C310" s="54" t="s">
        <v>14</v>
      </c>
      <c r="D310" s="15"/>
      <c r="E310" s="15"/>
      <c r="F310" s="15">
        <v>2792.73</v>
      </c>
      <c r="G310" s="15">
        <v>1713.0900000000001</v>
      </c>
      <c r="H310" s="90">
        <f t="shared" si="104"/>
        <v>1079.6399999999999</v>
      </c>
      <c r="I310" s="103">
        <f t="shared" si="105"/>
        <v>0.630229585135632</v>
      </c>
      <c r="J310" s="104"/>
      <c r="K310" s="15">
        <v>19305.75</v>
      </c>
      <c r="L310" s="15">
        <v>10400.64</v>
      </c>
      <c r="M310" s="90">
        <f t="shared" si="106"/>
        <v>8905.11</v>
      </c>
      <c r="N310" s="103">
        <f t="shared" si="107"/>
        <v>0.8562078872069412</v>
      </c>
      <c r="O310" s="104"/>
      <c r="P310" s="15">
        <v>8453.68</v>
      </c>
      <c r="Q310" s="15">
        <v>3843.65</v>
      </c>
      <c r="R310" s="90">
        <f t="shared" si="108"/>
        <v>4610.030000000001</v>
      </c>
      <c r="S310" s="103">
        <f t="shared" si="109"/>
        <v>1.199388601979889</v>
      </c>
      <c r="T310" s="104"/>
      <c r="U310" s="15">
        <v>32516.09</v>
      </c>
      <c r="V310" s="15">
        <v>20516.510000000002</v>
      </c>
      <c r="W310" s="90">
        <f t="shared" si="110"/>
        <v>11999.579999999998</v>
      </c>
      <c r="X310" s="103">
        <f t="shared" si="111"/>
        <v>0.5848743280411726</v>
      </c>
    </row>
    <row r="311" spans="1:24" s="14" customFormat="1" ht="12.75" hidden="1" outlineLevel="2">
      <c r="A311" s="14" t="s">
        <v>1055</v>
      </c>
      <c r="B311" s="14" t="s">
        <v>1056</v>
      </c>
      <c r="C311" s="54" t="s">
        <v>15</v>
      </c>
      <c r="D311" s="15"/>
      <c r="E311" s="15"/>
      <c r="F311" s="15">
        <v>2099</v>
      </c>
      <c r="G311" s="15">
        <v>232</v>
      </c>
      <c r="H311" s="90">
        <f t="shared" si="104"/>
        <v>1867</v>
      </c>
      <c r="I311" s="103">
        <f t="shared" si="105"/>
        <v>8.047413793103448</v>
      </c>
      <c r="J311" s="104"/>
      <c r="K311" s="15">
        <v>15927</v>
      </c>
      <c r="L311" s="15">
        <v>8454</v>
      </c>
      <c r="M311" s="90">
        <f t="shared" si="106"/>
        <v>7473</v>
      </c>
      <c r="N311" s="103">
        <f t="shared" si="107"/>
        <v>0.8839602555003548</v>
      </c>
      <c r="O311" s="104"/>
      <c r="P311" s="15">
        <v>2588</v>
      </c>
      <c r="Q311" s="15">
        <v>4559</v>
      </c>
      <c r="R311" s="90">
        <f t="shared" si="108"/>
        <v>-1971</v>
      </c>
      <c r="S311" s="103">
        <f t="shared" si="109"/>
        <v>-0.4323316516779996</v>
      </c>
      <c r="T311" s="104"/>
      <c r="U311" s="15">
        <v>24471</v>
      </c>
      <c r="V311" s="15">
        <v>12062</v>
      </c>
      <c r="W311" s="90">
        <f t="shared" si="110"/>
        <v>12409</v>
      </c>
      <c r="X311" s="103">
        <f t="shared" si="111"/>
        <v>1.0287680318355166</v>
      </c>
    </row>
    <row r="312" spans="1:24" s="14" customFormat="1" ht="12.75" hidden="1" outlineLevel="2">
      <c r="A312" s="14" t="s">
        <v>1057</v>
      </c>
      <c r="B312" s="14" t="s">
        <v>1058</v>
      </c>
      <c r="C312" s="54" t="s">
        <v>16</v>
      </c>
      <c r="D312" s="15"/>
      <c r="E312" s="15"/>
      <c r="F312" s="15">
        <v>241166.67</v>
      </c>
      <c r="G312" s="15">
        <v>249633.6</v>
      </c>
      <c r="H312" s="90">
        <f t="shared" si="104"/>
        <v>-8466.929999999993</v>
      </c>
      <c r="I312" s="103">
        <f t="shared" si="105"/>
        <v>-0.033917429384505905</v>
      </c>
      <c r="J312" s="104"/>
      <c r="K312" s="15">
        <v>1688166.69</v>
      </c>
      <c r="L312" s="15">
        <v>1747435.2000000002</v>
      </c>
      <c r="M312" s="90">
        <f t="shared" si="106"/>
        <v>-59268.51000000024</v>
      </c>
      <c r="N312" s="103">
        <f t="shared" si="107"/>
        <v>-0.033917429384506065</v>
      </c>
      <c r="O312" s="104"/>
      <c r="P312" s="15">
        <v>723500.01</v>
      </c>
      <c r="Q312" s="15">
        <v>748900.8</v>
      </c>
      <c r="R312" s="90">
        <f t="shared" si="108"/>
        <v>-25400.790000000037</v>
      </c>
      <c r="S312" s="103">
        <f t="shared" si="109"/>
        <v>-0.03391742938450598</v>
      </c>
      <c r="T312" s="104"/>
      <c r="U312" s="15">
        <v>2936334.69</v>
      </c>
      <c r="V312" s="15">
        <v>2670525.3000000003</v>
      </c>
      <c r="W312" s="90">
        <f t="shared" si="110"/>
        <v>265809.38999999966</v>
      </c>
      <c r="X312" s="103">
        <f t="shared" si="111"/>
        <v>0.09953449607835568</v>
      </c>
    </row>
    <row r="313" spans="1:24" s="14" customFormat="1" ht="12.75" hidden="1" outlineLevel="2">
      <c r="A313" s="14" t="s">
        <v>1059</v>
      </c>
      <c r="B313" s="14" t="s">
        <v>1060</v>
      </c>
      <c r="C313" s="54" t="s">
        <v>17</v>
      </c>
      <c r="D313" s="15"/>
      <c r="E313" s="15"/>
      <c r="F313" s="15">
        <v>11258.83</v>
      </c>
      <c r="G313" s="15">
        <v>10921.82</v>
      </c>
      <c r="H313" s="90">
        <f t="shared" si="104"/>
        <v>337.0100000000002</v>
      </c>
      <c r="I313" s="103">
        <f t="shared" si="105"/>
        <v>0.0308565788485802</v>
      </c>
      <c r="J313" s="104"/>
      <c r="K313" s="15">
        <v>77340.98</v>
      </c>
      <c r="L313" s="15">
        <v>87939.54000000001</v>
      </c>
      <c r="M313" s="90">
        <f t="shared" si="106"/>
        <v>-10598.560000000012</v>
      </c>
      <c r="N313" s="103">
        <f t="shared" si="107"/>
        <v>-0.12052098521325005</v>
      </c>
      <c r="O313" s="104"/>
      <c r="P313" s="15">
        <v>34035.020000000004</v>
      </c>
      <c r="Q313" s="15">
        <v>35527.340000000004</v>
      </c>
      <c r="R313" s="90">
        <f t="shared" si="108"/>
        <v>-1492.3199999999997</v>
      </c>
      <c r="S313" s="103">
        <f t="shared" si="109"/>
        <v>-0.042004833460653104</v>
      </c>
      <c r="T313" s="104"/>
      <c r="U313" s="15">
        <v>132242.44</v>
      </c>
      <c r="V313" s="15">
        <v>152145.74000000002</v>
      </c>
      <c r="W313" s="90">
        <f t="shared" si="110"/>
        <v>-19903.300000000017</v>
      </c>
      <c r="X313" s="103">
        <f t="shared" si="111"/>
        <v>-0.13081733343306237</v>
      </c>
    </row>
    <row r="314" spans="1:24" s="14" customFormat="1" ht="12.75" hidden="1" outlineLevel="2">
      <c r="A314" s="14" t="s">
        <v>1061</v>
      </c>
      <c r="B314" s="14" t="s">
        <v>1062</v>
      </c>
      <c r="C314" s="54" t="s">
        <v>18</v>
      </c>
      <c r="D314" s="15"/>
      <c r="E314" s="15"/>
      <c r="F314" s="15">
        <v>358644.92</v>
      </c>
      <c r="G314" s="15">
        <v>379293.16000000003</v>
      </c>
      <c r="H314" s="90">
        <f t="shared" si="104"/>
        <v>-20648.24000000005</v>
      </c>
      <c r="I314" s="103">
        <f t="shared" si="105"/>
        <v>-0.054438735462564225</v>
      </c>
      <c r="J314" s="104"/>
      <c r="K314" s="15">
        <v>2216610.6</v>
      </c>
      <c r="L314" s="15">
        <v>2932808.15</v>
      </c>
      <c r="M314" s="90">
        <f t="shared" si="106"/>
        <v>-716197.5499999998</v>
      </c>
      <c r="N314" s="103">
        <f t="shared" si="107"/>
        <v>-0.24420197754837794</v>
      </c>
      <c r="O314" s="104"/>
      <c r="P314" s="15">
        <v>723343.15</v>
      </c>
      <c r="Q314" s="15">
        <v>1300482.28</v>
      </c>
      <c r="R314" s="90">
        <f t="shared" si="108"/>
        <v>-577139.13</v>
      </c>
      <c r="S314" s="103">
        <f t="shared" si="109"/>
        <v>-0.4437885382029196</v>
      </c>
      <c r="T314" s="104"/>
      <c r="U314" s="15">
        <v>3890702.9000000004</v>
      </c>
      <c r="V314" s="15">
        <v>5330480.18</v>
      </c>
      <c r="W314" s="90">
        <f t="shared" si="110"/>
        <v>-1439777.2799999993</v>
      </c>
      <c r="X314" s="103">
        <f t="shared" si="111"/>
        <v>-0.2701027358477111</v>
      </c>
    </row>
    <row r="315" spans="1:24" s="14" customFormat="1" ht="12.75" hidden="1" outlineLevel="2">
      <c r="A315" s="14" t="s">
        <v>1063</v>
      </c>
      <c r="B315" s="14" t="s">
        <v>1064</v>
      </c>
      <c r="C315" s="54" t="s">
        <v>19</v>
      </c>
      <c r="D315" s="15"/>
      <c r="E315" s="15"/>
      <c r="F315" s="15">
        <v>0</v>
      </c>
      <c r="G315" s="15">
        <v>-1.37</v>
      </c>
      <c r="H315" s="90">
        <f t="shared" si="104"/>
        <v>1.37</v>
      </c>
      <c r="I315" s="103" t="str">
        <f t="shared" si="105"/>
        <v>N.M.</v>
      </c>
      <c r="J315" s="104"/>
      <c r="K315" s="15">
        <v>0</v>
      </c>
      <c r="L315" s="15">
        <v>0</v>
      </c>
      <c r="M315" s="90">
        <f t="shared" si="106"/>
        <v>0</v>
      </c>
      <c r="N315" s="103">
        <f t="shared" si="107"/>
        <v>0</v>
      </c>
      <c r="O315" s="104"/>
      <c r="P315" s="15">
        <v>0</v>
      </c>
      <c r="Q315" s="15">
        <v>0</v>
      </c>
      <c r="R315" s="90">
        <f t="shared" si="108"/>
        <v>0</v>
      </c>
      <c r="S315" s="103">
        <f t="shared" si="109"/>
        <v>0</v>
      </c>
      <c r="T315" s="104"/>
      <c r="U315" s="15">
        <v>0</v>
      </c>
      <c r="V315" s="15">
        <v>0</v>
      </c>
      <c r="W315" s="90">
        <f t="shared" si="110"/>
        <v>0</v>
      </c>
      <c r="X315" s="103">
        <f t="shared" si="111"/>
        <v>0</v>
      </c>
    </row>
    <row r="316" spans="1:24" s="14" customFormat="1" ht="12.75" hidden="1" outlineLevel="2">
      <c r="A316" s="14" t="s">
        <v>1065</v>
      </c>
      <c r="B316" s="14" t="s">
        <v>1066</v>
      </c>
      <c r="C316" s="54" t="s">
        <v>20</v>
      </c>
      <c r="D316" s="15"/>
      <c r="E316" s="15"/>
      <c r="F316" s="15">
        <v>15289.12</v>
      </c>
      <c r="G316" s="15">
        <v>15026.27</v>
      </c>
      <c r="H316" s="90">
        <f t="shared" si="104"/>
        <v>262.85000000000036</v>
      </c>
      <c r="I316" s="103">
        <f t="shared" si="105"/>
        <v>0.017492697788606244</v>
      </c>
      <c r="J316" s="104"/>
      <c r="K316" s="15">
        <v>104843.77</v>
      </c>
      <c r="L316" s="15">
        <v>115582.27</v>
      </c>
      <c r="M316" s="90">
        <f t="shared" si="106"/>
        <v>-10738.5</v>
      </c>
      <c r="N316" s="103">
        <f t="shared" si="107"/>
        <v>-0.09290784823658507</v>
      </c>
      <c r="O316" s="104"/>
      <c r="P316" s="15">
        <v>45557.270000000004</v>
      </c>
      <c r="Q316" s="15">
        <v>48827.86</v>
      </c>
      <c r="R316" s="90">
        <f t="shared" si="108"/>
        <v>-3270.5899999999965</v>
      </c>
      <c r="S316" s="103">
        <f t="shared" si="109"/>
        <v>-0.06698204672496391</v>
      </c>
      <c r="T316" s="104"/>
      <c r="U316" s="15">
        <v>175974.77000000002</v>
      </c>
      <c r="V316" s="15">
        <v>112256.48000000001</v>
      </c>
      <c r="W316" s="90">
        <f t="shared" si="110"/>
        <v>63718.29000000001</v>
      </c>
      <c r="X316" s="103">
        <f t="shared" si="111"/>
        <v>0.5676134687280414</v>
      </c>
    </row>
    <row r="317" spans="1:24" s="14" customFormat="1" ht="12.75" hidden="1" outlineLevel="2">
      <c r="A317" s="14" t="s">
        <v>1067</v>
      </c>
      <c r="B317" s="14" t="s">
        <v>1068</v>
      </c>
      <c r="C317" s="54" t="s">
        <v>21</v>
      </c>
      <c r="D317" s="15"/>
      <c r="E317" s="15"/>
      <c r="F317" s="15">
        <v>18874.61</v>
      </c>
      <c r="G317" s="15">
        <v>18931.09</v>
      </c>
      <c r="H317" s="90">
        <f t="shared" si="104"/>
        <v>-56.47999999999956</v>
      </c>
      <c r="I317" s="103">
        <f t="shared" si="105"/>
        <v>-0.00298345208860132</v>
      </c>
      <c r="J317" s="104"/>
      <c r="K317" s="15">
        <v>132387.27</v>
      </c>
      <c r="L317" s="15">
        <v>156495.62</v>
      </c>
      <c r="M317" s="90">
        <f t="shared" si="106"/>
        <v>-24108.350000000006</v>
      </c>
      <c r="N317" s="103">
        <f t="shared" si="107"/>
        <v>-0.1540512763232607</v>
      </c>
      <c r="O317" s="104"/>
      <c r="P317" s="15">
        <v>56712.3</v>
      </c>
      <c r="Q317" s="15">
        <v>69488.5</v>
      </c>
      <c r="R317" s="90">
        <f t="shared" si="108"/>
        <v>-12776.199999999997</v>
      </c>
      <c r="S317" s="103">
        <f t="shared" si="109"/>
        <v>-0.1838606388107384</v>
      </c>
      <c r="T317" s="104"/>
      <c r="U317" s="15">
        <v>222757.01</v>
      </c>
      <c r="V317" s="15">
        <v>252491.75</v>
      </c>
      <c r="W317" s="90">
        <f t="shared" si="110"/>
        <v>-29734.73999999999</v>
      </c>
      <c r="X317" s="103">
        <f t="shared" si="111"/>
        <v>-0.11776519430832885</v>
      </c>
    </row>
    <row r="318" spans="1:24" s="14" customFormat="1" ht="12.75" hidden="1" outlineLevel="2">
      <c r="A318" s="14" t="s">
        <v>1069</v>
      </c>
      <c r="B318" s="14" t="s">
        <v>1070</v>
      </c>
      <c r="C318" s="54" t="s">
        <v>22</v>
      </c>
      <c r="D318" s="15"/>
      <c r="E318" s="15"/>
      <c r="F318" s="15">
        <v>832.12</v>
      </c>
      <c r="G318" s="15">
        <v>0</v>
      </c>
      <c r="H318" s="90">
        <f t="shared" si="104"/>
        <v>832.12</v>
      </c>
      <c r="I318" s="103" t="str">
        <f t="shared" si="105"/>
        <v>N.M.</v>
      </c>
      <c r="J318" s="104"/>
      <c r="K318" s="15">
        <v>4647.650000000001</v>
      </c>
      <c r="L318" s="15">
        <v>3797.32</v>
      </c>
      <c r="M318" s="90">
        <f t="shared" si="106"/>
        <v>850.3300000000004</v>
      </c>
      <c r="N318" s="103">
        <f t="shared" si="107"/>
        <v>0.22392898149221038</v>
      </c>
      <c r="O318" s="104"/>
      <c r="P318" s="15">
        <v>1622.1000000000001</v>
      </c>
      <c r="Q318" s="15">
        <v>280</v>
      </c>
      <c r="R318" s="90">
        <f t="shared" si="108"/>
        <v>1342.1000000000001</v>
      </c>
      <c r="S318" s="103">
        <f t="shared" si="109"/>
        <v>4.793214285714286</v>
      </c>
      <c r="T318" s="104"/>
      <c r="U318" s="15">
        <v>5360.97</v>
      </c>
      <c r="V318" s="15">
        <v>4686.35</v>
      </c>
      <c r="W318" s="90">
        <f t="shared" si="110"/>
        <v>674.6199999999999</v>
      </c>
      <c r="X318" s="103">
        <f t="shared" si="111"/>
        <v>0.14395425010936014</v>
      </c>
    </row>
    <row r="319" spans="1:24" s="14" customFormat="1" ht="12.75" hidden="1" outlineLevel="2">
      <c r="A319" s="14" t="s">
        <v>1071</v>
      </c>
      <c r="B319" s="14" t="s">
        <v>1072</v>
      </c>
      <c r="C319" s="54" t="s">
        <v>23</v>
      </c>
      <c r="D319" s="15"/>
      <c r="E319" s="15"/>
      <c r="F319" s="15">
        <v>40.22</v>
      </c>
      <c r="G319" s="15">
        <v>245.73000000000002</v>
      </c>
      <c r="H319" s="90">
        <f t="shared" si="104"/>
        <v>-205.51000000000002</v>
      </c>
      <c r="I319" s="103">
        <f t="shared" si="105"/>
        <v>-0.8363244211126033</v>
      </c>
      <c r="J319" s="104"/>
      <c r="K319" s="15">
        <v>2021.2</v>
      </c>
      <c r="L319" s="15">
        <v>823.16</v>
      </c>
      <c r="M319" s="90">
        <f t="shared" si="106"/>
        <v>1198.04</v>
      </c>
      <c r="N319" s="103">
        <f t="shared" si="107"/>
        <v>1.455415715049322</v>
      </c>
      <c r="O319" s="104"/>
      <c r="P319" s="15">
        <v>620.4300000000001</v>
      </c>
      <c r="Q319" s="15">
        <v>352.90000000000003</v>
      </c>
      <c r="R319" s="90">
        <f t="shared" si="108"/>
        <v>267.53000000000003</v>
      </c>
      <c r="S319" s="103">
        <f t="shared" si="109"/>
        <v>0.7580901105128932</v>
      </c>
      <c r="T319" s="104"/>
      <c r="U319" s="15">
        <v>2929.98</v>
      </c>
      <c r="V319" s="15">
        <v>1127.85</v>
      </c>
      <c r="W319" s="90">
        <f t="shared" si="110"/>
        <v>1802.13</v>
      </c>
      <c r="X319" s="103">
        <f t="shared" si="111"/>
        <v>1.5978454581726296</v>
      </c>
    </row>
    <row r="320" spans="1:24" s="14" customFormat="1" ht="12.75" hidden="1" outlineLevel="2">
      <c r="A320" s="14" t="s">
        <v>1073</v>
      </c>
      <c r="B320" s="14" t="s">
        <v>1074</v>
      </c>
      <c r="C320" s="54" t="s">
        <v>24</v>
      </c>
      <c r="D320" s="15"/>
      <c r="E320" s="15"/>
      <c r="F320" s="15">
        <v>76.67</v>
      </c>
      <c r="G320" s="15">
        <v>877.5</v>
      </c>
      <c r="H320" s="90">
        <f t="shared" si="104"/>
        <v>-800.83</v>
      </c>
      <c r="I320" s="103">
        <f t="shared" si="105"/>
        <v>-0.9126267806267807</v>
      </c>
      <c r="J320" s="104"/>
      <c r="K320" s="15">
        <v>10406.93</v>
      </c>
      <c r="L320" s="15">
        <v>12572.050000000001</v>
      </c>
      <c r="M320" s="90">
        <f t="shared" si="106"/>
        <v>-2165.120000000001</v>
      </c>
      <c r="N320" s="103">
        <f t="shared" si="107"/>
        <v>-0.17221694154891212</v>
      </c>
      <c r="O320" s="104"/>
      <c r="P320" s="15">
        <v>1802.3500000000001</v>
      </c>
      <c r="Q320" s="15">
        <v>6877.75</v>
      </c>
      <c r="R320" s="90">
        <f t="shared" si="108"/>
        <v>-5075.4</v>
      </c>
      <c r="S320" s="103">
        <f t="shared" si="109"/>
        <v>-0.7379448220711715</v>
      </c>
      <c r="T320" s="104"/>
      <c r="U320" s="15">
        <v>22822.260000000002</v>
      </c>
      <c r="V320" s="15">
        <v>21761.86</v>
      </c>
      <c r="W320" s="90">
        <f t="shared" si="110"/>
        <v>1060.4000000000015</v>
      </c>
      <c r="X320" s="103">
        <f t="shared" si="111"/>
        <v>0.0487274525247383</v>
      </c>
    </row>
    <row r="321" spans="1:24" s="14" customFormat="1" ht="12.75" hidden="1" outlineLevel="2">
      <c r="A321" s="14" t="s">
        <v>1075</v>
      </c>
      <c r="B321" s="14" t="s">
        <v>1076</v>
      </c>
      <c r="C321" s="54" t="s">
        <v>25</v>
      </c>
      <c r="D321" s="15"/>
      <c r="E321" s="15"/>
      <c r="F321" s="15">
        <v>198955.67</v>
      </c>
      <c r="G321" s="15">
        <v>278903.17</v>
      </c>
      <c r="H321" s="90">
        <f t="shared" si="104"/>
        <v>-79947.49999999997</v>
      </c>
      <c r="I321" s="103">
        <f t="shared" si="105"/>
        <v>-0.28664966411102455</v>
      </c>
      <c r="J321" s="104"/>
      <c r="K321" s="15">
        <v>1392689.674</v>
      </c>
      <c r="L321" s="15">
        <v>1952322.1800000002</v>
      </c>
      <c r="M321" s="90">
        <f t="shared" si="106"/>
        <v>-559632.506</v>
      </c>
      <c r="N321" s="103">
        <f t="shared" si="107"/>
        <v>-0.28664966865253766</v>
      </c>
      <c r="O321" s="104"/>
      <c r="P321" s="15">
        <v>660404.14</v>
      </c>
      <c r="Q321" s="15">
        <v>836709.51</v>
      </c>
      <c r="R321" s="90">
        <f t="shared" si="108"/>
        <v>-176305.37</v>
      </c>
      <c r="S321" s="103">
        <f t="shared" si="109"/>
        <v>-0.21071275979640772</v>
      </c>
      <c r="T321" s="104"/>
      <c r="U321" s="15">
        <v>2787205.524</v>
      </c>
      <c r="V321" s="15">
        <v>3660474.68</v>
      </c>
      <c r="W321" s="90">
        <f t="shared" si="110"/>
        <v>-873269.156</v>
      </c>
      <c r="X321" s="103">
        <f t="shared" si="111"/>
        <v>-0.23856718932419987</v>
      </c>
    </row>
    <row r="322" spans="1:24" s="14" customFormat="1" ht="12.75" hidden="1" outlineLevel="2">
      <c r="A322" s="14" t="s">
        <v>1077</v>
      </c>
      <c r="B322" s="14" t="s">
        <v>1078</v>
      </c>
      <c r="C322" s="54" t="s">
        <v>26</v>
      </c>
      <c r="D322" s="15"/>
      <c r="E322" s="15"/>
      <c r="F322" s="15">
        <v>168128.36000000002</v>
      </c>
      <c r="G322" s="15">
        <v>157985.29</v>
      </c>
      <c r="H322" s="90">
        <f t="shared" si="104"/>
        <v>10143.070000000007</v>
      </c>
      <c r="I322" s="103">
        <f t="shared" si="105"/>
        <v>0.06420262291508283</v>
      </c>
      <c r="J322" s="104"/>
      <c r="K322" s="15">
        <v>850869.035</v>
      </c>
      <c r="L322" s="15">
        <v>793085.18</v>
      </c>
      <c r="M322" s="90">
        <f t="shared" si="106"/>
        <v>57783.85499999998</v>
      </c>
      <c r="N322" s="103">
        <f t="shared" si="107"/>
        <v>0.0728595823717195</v>
      </c>
      <c r="O322" s="104"/>
      <c r="P322" s="15">
        <v>417289.36</v>
      </c>
      <c r="Q322" s="15">
        <v>348444.3</v>
      </c>
      <c r="R322" s="90">
        <f t="shared" si="108"/>
        <v>68845.06</v>
      </c>
      <c r="S322" s="103">
        <f t="shared" si="109"/>
        <v>0.1975783790981801</v>
      </c>
      <c r="T322" s="104"/>
      <c r="U322" s="15">
        <v>1586885.17</v>
      </c>
      <c r="V322" s="15">
        <v>1460774.78</v>
      </c>
      <c r="W322" s="90">
        <f t="shared" si="110"/>
        <v>126110.3899999999</v>
      </c>
      <c r="X322" s="103">
        <f t="shared" si="111"/>
        <v>0.08633116598576537</v>
      </c>
    </row>
    <row r="323" spans="1:24" s="14" customFormat="1" ht="12.75" hidden="1" outlineLevel="2">
      <c r="A323" s="14" t="s">
        <v>1079</v>
      </c>
      <c r="B323" s="14" t="s">
        <v>1080</v>
      </c>
      <c r="C323" s="54" t="s">
        <v>27</v>
      </c>
      <c r="D323" s="15"/>
      <c r="E323" s="15"/>
      <c r="F323" s="15">
        <v>0</v>
      </c>
      <c r="G323" s="15">
        <v>0</v>
      </c>
      <c r="H323" s="90">
        <f t="shared" si="104"/>
        <v>0</v>
      </c>
      <c r="I323" s="103">
        <f t="shared" si="105"/>
        <v>0</v>
      </c>
      <c r="J323" s="104"/>
      <c r="K323" s="15">
        <v>7806.05</v>
      </c>
      <c r="L323" s="15">
        <v>9527.87</v>
      </c>
      <c r="M323" s="90">
        <f t="shared" si="106"/>
        <v>-1721.8200000000006</v>
      </c>
      <c r="N323" s="103">
        <f t="shared" si="107"/>
        <v>-0.18071405256368953</v>
      </c>
      <c r="O323" s="104"/>
      <c r="P323" s="15">
        <v>5394.24</v>
      </c>
      <c r="Q323" s="15">
        <v>5515.79</v>
      </c>
      <c r="R323" s="90">
        <f t="shared" si="108"/>
        <v>-121.55000000000018</v>
      </c>
      <c r="S323" s="103">
        <f t="shared" si="109"/>
        <v>-0.022036734538479562</v>
      </c>
      <c r="T323" s="104"/>
      <c r="U323" s="15">
        <v>22348.24</v>
      </c>
      <c r="V323" s="15">
        <v>24862.88</v>
      </c>
      <c r="W323" s="90">
        <f t="shared" si="110"/>
        <v>-2514.6399999999994</v>
      </c>
      <c r="X323" s="103">
        <f t="shared" si="111"/>
        <v>-0.10114033450670233</v>
      </c>
    </row>
    <row r="324" spans="1:24" s="14" customFormat="1" ht="12.75" hidden="1" outlineLevel="2">
      <c r="A324" s="14" t="s">
        <v>1081</v>
      </c>
      <c r="B324" s="14" t="s">
        <v>1082</v>
      </c>
      <c r="C324" s="54" t="s">
        <v>28</v>
      </c>
      <c r="D324" s="15"/>
      <c r="E324" s="15"/>
      <c r="F324" s="15">
        <v>83.33</v>
      </c>
      <c r="G324" s="15">
        <v>86.13</v>
      </c>
      <c r="H324" s="90">
        <f t="shared" si="104"/>
        <v>-2.799999999999997</v>
      </c>
      <c r="I324" s="103">
        <f t="shared" si="105"/>
        <v>-0.032508998026239376</v>
      </c>
      <c r="J324" s="104"/>
      <c r="K324" s="15">
        <v>583.3100000000001</v>
      </c>
      <c r="L324" s="15">
        <v>602.91</v>
      </c>
      <c r="M324" s="90">
        <f t="shared" si="106"/>
        <v>-19.59999999999991</v>
      </c>
      <c r="N324" s="103">
        <f t="shared" si="107"/>
        <v>-0.03250899802623926</v>
      </c>
      <c r="O324" s="104"/>
      <c r="P324" s="15">
        <v>249.99</v>
      </c>
      <c r="Q324" s="15">
        <v>258.39</v>
      </c>
      <c r="R324" s="90">
        <f t="shared" si="108"/>
        <v>-8.399999999999977</v>
      </c>
      <c r="S324" s="103">
        <f t="shared" si="109"/>
        <v>-0.03250899802623932</v>
      </c>
      <c r="T324" s="104"/>
      <c r="U324" s="15">
        <v>1013.96</v>
      </c>
      <c r="V324" s="15">
        <v>1769.5100000000002</v>
      </c>
      <c r="W324" s="90">
        <f t="shared" si="110"/>
        <v>-755.5500000000002</v>
      </c>
      <c r="X324" s="103">
        <f t="shared" si="111"/>
        <v>-0.4269826110053066</v>
      </c>
    </row>
    <row r="325" spans="1:24" s="14" customFormat="1" ht="12.75" hidden="1" outlineLevel="2">
      <c r="A325" s="14" t="s">
        <v>1083</v>
      </c>
      <c r="B325" s="14" t="s">
        <v>1084</v>
      </c>
      <c r="C325" s="54" t="s">
        <v>29</v>
      </c>
      <c r="D325" s="15"/>
      <c r="E325" s="15"/>
      <c r="F325" s="15">
        <v>-116102.95</v>
      </c>
      <c r="G325" s="15">
        <v>-119451.58</v>
      </c>
      <c r="H325" s="90">
        <f t="shared" si="104"/>
        <v>3348.6300000000047</v>
      </c>
      <c r="I325" s="103">
        <f t="shared" si="105"/>
        <v>0.028033367160149782</v>
      </c>
      <c r="J325" s="104"/>
      <c r="K325" s="15">
        <v>-630254.34</v>
      </c>
      <c r="L325" s="15">
        <v>-681949.16</v>
      </c>
      <c r="M325" s="90">
        <f t="shared" si="106"/>
        <v>51694.820000000065</v>
      </c>
      <c r="N325" s="103">
        <f t="shared" si="107"/>
        <v>0.07580450718643024</v>
      </c>
      <c r="O325" s="104"/>
      <c r="P325" s="15">
        <v>-274628.89</v>
      </c>
      <c r="Q325" s="15">
        <v>-291860.62</v>
      </c>
      <c r="R325" s="90">
        <f t="shared" si="108"/>
        <v>17231.72999999998</v>
      </c>
      <c r="S325" s="103">
        <f t="shared" si="109"/>
        <v>0.05904095591930142</v>
      </c>
      <c r="T325" s="104"/>
      <c r="U325" s="15">
        <v>-1089364.5</v>
      </c>
      <c r="V325" s="15">
        <v>-961871.48</v>
      </c>
      <c r="W325" s="90">
        <f t="shared" si="110"/>
        <v>-127493.02000000002</v>
      </c>
      <c r="X325" s="103">
        <f t="shared" si="111"/>
        <v>-0.1325468346353299</v>
      </c>
    </row>
    <row r="326" spans="1:24" s="14" customFormat="1" ht="12.75" hidden="1" outlineLevel="2">
      <c r="A326" s="14" t="s">
        <v>1085</v>
      </c>
      <c r="B326" s="14" t="s">
        <v>1086</v>
      </c>
      <c r="C326" s="54" t="s">
        <v>30</v>
      </c>
      <c r="D326" s="15"/>
      <c r="E326" s="15"/>
      <c r="F326" s="15">
        <v>-198387.34</v>
      </c>
      <c r="G326" s="15">
        <v>-206522.59</v>
      </c>
      <c r="H326" s="90">
        <f t="shared" si="104"/>
        <v>8135.25</v>
      </c>
      <c r="I326" s="103">
        <f t="shared" si="105"/>
        <v>0.03939157454881812</v>
      </c>
      <c r="J326" s="104"/>
      <c r="K326" s="15">
        <v>-1056314.72</v>
      </c>
      <c r="L326" s="15">
        <v>-1053947.72</v>
      </c>
      <c r="M326" s="90">
        <f t="shared" si="106"/>
        <v>-2367</v>
      </c>
      <c r="N326" s="103">
        <f t="shared" si="107"/>
        <v>-0.0022458419474544714</v>
      </c>
      <c r="O326" s="104"/>
      <c r="P326" s="15">
        <v>-475867.22000000003</v>
      </c>
      <c r="Q326" s="15">
        <v>-499060.91000000003</v>
      </c>
      <c r="R326" s="90">
        <f t="shared" si="108"/>
        <v>23193.690000000002</v>
      </c>
      <c r="S326" s="103">
        <f t="shared" si="109"/>
        <v>0.04647466779155274</v>
      </c>
      <c r="T326" s="104"/>
      <c r="U326" s="15">
        <v>-1861863.97</v>
      </c>
      <c r="V326" s="15">
        <v>-1785578.06</v>
      </c>
      <c r="W326" s="90">
        <f t="shared" si="110"/>
        <v>-76285.90999999992</v>
      </c>
      <c r="X326" s="103">
        <f t="shared" si="111"/>
        <v>-0.04272336881200249</v>
      </c>
    </row>
    <row r="327" spans="1:24" s="14" customFormat="1" ht="12.75" hidden="1" outlineLevel="2">
      <c r="A327" s="14" t="s">
        <v>1087</v>
      </c>
      <c r="B327" s="14" t="s">
        <v>1088</v>
      </c>
      <c r="C327" s="54" t="s">
        <v>31</v>
      </c>
      <c r="D327" s="15"/>
      <c r="E327" s="15"/>
      <c r="F327" s="15">
        <v>-49076.16</v>
      </c>
      <c r="G327" s="15">
        <v>-51831.590000000004</v>
      </c>
      <c r="H327" s="90">
        <f aca="true" t="shared" si="112" ref="H327:H351">+F327-G327</f>
        <v>2755.4300000000003</v>
      </c>
      <c r="I327" s="103">
        <f aca="true" t="shared" si="113" ref="I327:I351">IF(G327&lt;0,IF(H327=0,0,IF(OR(G327=0,F327=0),"N.M.",IF(ABS(H327/G327)&gt;=10,"N.M.",H327/(-G327)))),IF(H327=0,0,IF(OR(G327=0,F327=0),"N.M.",IF(ABS(H327/G327)&gt;=10,"N.M.",H327/G327))))</f>
        <v>0.0531612092162328</v>
      </c>
      <c r="J327" s="104"/>
      <c r="K327" s="15">
        <v>-275597.67</v>
      </c>
      <c r="L327" s="15">
        <v>-297907.73</v>
      </c>
      <c r="M327" s="90">
        <f aca="true" t="shared" si="114" ref="M327:M351">+K327-L327</f>
        <v>22310.059999999998</v>
      </c>
      <c r="N327" s="103">
        <f aca="true" t="shared" si="115" ref="N327:N351">IF(L327&lt;0,IF(M327=0,0,IF(OR(L327=0,K327=0),"N.M.",IF(ABS(M327/L327)&gt;=10,"N.M.",M327/(-L327)))),IF(M327=0,0,IF(OR(L327=0,K327=0),"N.M.",IF(ABS(M327/L327)&gt;=10,"N.M.",M327/L327))))</f>
        <v>0.07488916115066903</v>
      </c>
      <c r="O327" s="104"/>
      <c r="P327" s="15">
        <v>-120187.85</v>
      </c>
      <c r="Q327" s="15">
        <v>-134410.08000000002</v>
      </c>
      <c r="R327" s="90">
        <f aca="true" t="shared" si="116" ref="R327:R351">+P327-Q327</f>
        <v>14222.23000000001</v>
      </c>
      <c r="S327" s="103">
        <f aca="true" t="shared" si="117" ref="S327:S351">IF(Q327&lt;0,IF(R327=0,0,IF(OR(Q327=0,P327=0),"N.M.",IF(ABS(R327/Q327)&gt;=10,"N.M.",R327/(-Q327)))),IF(R327=0,0,IF(OR(Q327=0,P327=0),"N.M.",IF(ABS(R327/Q327)&gt;=10,"N.M.",R327/Q327))))</f>
        <v>0.10581222777339325</v>
      </c>
      <c r="T327" s="104"/>
      <c r="U327" s="15">
        <v>-496717.12</v>
      </c>
      <c r="V327" s="15">
        <v>-514381.62</v>
      </c>
      <c r="W327" s="90">
        <f aca="true" t="shared" si="118" ref="W327:W351">+U327-V327</f>
        <v>17664.5</v>
      </c>
      <c r="X327" s="103">
        <f aca="true" t="shared" si="119" ref="X327:X351">IF(V327&lt;0,IF(W327=0,0,IF(OR(V327=0,U327=0),"N.M.",IF(ABS(W327/V327)&gt;=10,"N.M.",W327/(-V327)))),IF(W327=0,0,IF(OR(V327=0,U327=0),"N.M.",IF(ABS(W327/V327)&gt;=10,"N.M.",W327/V327))))</f>
        <v>0.034341234820948696</v>
      </c>
    </row>
    <row r="328" spans="1:24" s="14" customFormat="1" ht="12.75" hidden="1" outlineLevel="2">
      <c r="A328" s="14" t="s">
        <v>1089</v>
      </c>
      <c r="B328" s="14" t="s">
        <v>1090</v>
      </c>
      <c r="C328" s="54" t="s">
        <v>32</v>
      </c>
      <c r="D328" s="15"/>
      <c r="E328" s="15"/>
      <c r="F328" s="15">
        <v>-65694.45</v>
      </c>
      <c r="G328" s="15">
        <v>-92676.33</v>
      </c>
      <c r="H328" s="90">
        <f t="shared" si="112"/>
        <v>26981.880000000005</v>
      </c>
      <c r="I328" s="103">
        <f t="shared" si="113"/>
        <v>0.29114100655474817</v>
      </c>
      <c r="J328" s="104"/>
      <c r="K328" s="15">
        <v>-328589.31</v>
      </c>
      <c r="L328" s="15">
        <v>-496148.34</v>
      </c>
      <c r="M328" s="90">
        <f t="shared" si="114"/>
        <v>167559.03000000003</v>
      </c>
      <c r="N328" s="103">
        <f t="shared" si="115"/>
        <v>0.337719622321018</v>
      </c>
      <c r="O328" s="104"/>
      <c r="P328" s="15">
        <v>-127994</v>
      </c>
      <c r="Q328" s="15">
        <v>-230300.76</v>
      </c>
      <c r="R328" s="90">
        <f t="shared" si="116"/>
        <v>102306.76000000001</v>
      </c>
      <c r="S328" s="103">
        <f t="shared" si="117"/>
        <v>0.44423110023605655</v>
      </c>
      <c r="T328" s="104"/>
      <c r="U328" s="15">
        <v>-688984.41</v>
      </c>
      <c r="V328" s="15">
        <v>-906040.28</v>
      </c>
      <c r="W328" s="90">
        <f t="shared" si="118"/>
        <v>217055.87</v>
      </c>
      <c r="X328" s="103">
        <f t="shared" si="119"/>
        <v>0.23956536457738942</v>
      </c>
    </row>
    <row r="329" spans="1:24" s="14" customFormat="1" ht="12.75" hidden="1" outlineLevel="2">
      <c r="A329" s="14" t="s">
        <v>1091</v>
      </c>
      <c r="B329" s="14" t="s">
        <v>1092</v>
      </c>
      <c r="C329" s="54" t="s">
        <v>33</v>
      </c>
      <c r="D329" s="15"/>
      <c r="E329" s="15"/>
      <c r="F329" s="15">
        <v>-128638.22</v>
      </c>
      <c r="G329" s="15">
        <v>-103423.69</v>
      </c>
      <c r="H329" s="90">
        <f t="shared" si="112"/>
        <v>-25214.53</v>
      </c>
      <c r="I329" s="103">
        <f t="shared" si="113"/>
        <v>-0.24379839860674085</v>
      </c>
      <c r="J329" s="104"/>
      <c r="K329" s="15">
        <v>-667230.91</v>
      </c>
      <c r="L329" s="15">
        <v>-663454.81</v>
      </c>
      <c r="M329" s="90">
        <f t="shared" si="114"/>
        <v>-3776.0999999999767</v>
      </c>
      <c r="N329" s="103">
        <f t="shared" si="115"/>
        <v>-0.005691570764254428</v>
      </c>
      <c r="O329" s="104"/>
      <c r="P329" s="15">
        <v>-317733.92</v>
      </c>
      <c r="Q329" s="15">
        <v>-262503.42</v>
      </c>
      <c r="R329" s="90">
        <f t="shared" si="116"/>
        <v>-55230.5</v>
      </c>
      <c r="S329" s="103">
        <f t="shared" si="117"/>
        <v>-0.2103991635613738</v>
      </c>
      <c r="T329" s="104"/>
      <c r="U329" s="15">
        <v>-1105784.47</v>
      </c>
      <c r="V329" s="15">
        <v>-1068054.11</v>
      </c>
      <c r="W329" s="90">
        <f t="shared" si="118"/>
        <v>-37730.35999999987</v>
      </c>
      <c r="X329" s="103">
        <f t="shared" si="119"/>
        <v>-0.03532626263663726</v>
      </c>
    </row>
    <row r="330" spans="1:24" s="14" customFormat="1" ht="12.75" hidden="1" outlineLevel="2">
      <c r="A330" s="14" t="s">
        <v>1093</v>
      </c>
      <c r="B330" s="14" t="s">
        <v>1094</v>
      </c>
      <c r="C330" s="54" t="s">
        <v>34</v>
      </c>
      <c r="D330" s="15"/>
      <c r="E330" s="15"/>
      <c r="F330" s="15">
        <v>-70686.42</v>
      </c>
      <c r="G330" s="15">
        <v>-79576.56</v>
      </c>
      <c r="H330" s="90">
        <f t="shared" si="112"/>
        <v>8890.14</v>
      </c>
      <c r="I330" s="103">
        <f t="shared" si="113"/>
        <v>0.11171807376443516</v>
      </c>
      <c r="J330" s="104"/>
      <c r="K330" s="15">
        <v>-494804.93</v>
      </c>
      <c r="L330" s="15">
        <v>-557035.93</v>
      </c>
      <c r="M330" s="90">
        <f t="shared" si="114"/>
        <v>62231.00000000006</v>
      </c>
      <c r="N330" s="103">
        <f t="shared" si="115"/>
        <v>0.11171810766318081</v>
      </c>
      <c r="O330" s="104"/>
      <c r="P330" s="15">
        <v>-212059.26</v>
      </c>
      <c r="Q330" s="15">
        <v>-238729.68</v>
      </c>
      <c r="R330" s="90">
        <f t="shared" si="116"/>
        <v>26670.419999999984</v>
      </c>
      <c r="S330" s="103">
        <f t="shared" si="117"/>
        <v>0.11171807376443509</v>
      </c>
      <c r="T330" s="104"/>
      <c r="U330" s="15">
        <v>-892687.73</v>
      </c>
      <c r="V330" s="15">
        <v>-909997.6200000001</v>
      </c>
      <c r="W330" s="90">
        <f t="shared" si="118"/>
        <v>17309.89000000013</v>
      </c>
      <c r="X330" s="103">
        <f t="shared" si="119"/>
        <v>0.019021906892459927</v>
      </c>
    </row>
    <row r="331" spans="1:24" s="14" customFormat="1" ht="12.75" hidden="1" outlineLevel="2">
      <c r="A331" s="14" t="s">
        <v>1095</v>
      </c>
      <c r="B331" s="14" t="s">
        <v>1096</v>
      </c>
      <c r="C331" s="54" t="s">
        <v>35</v>
      </c>
      <c r="D331" s="15"/>
      <c r="E331" s="15"/>
      <c r="F331" s="15">
        <v>150194.97</v>
      </c>
      <c r="G331" s="15">
        <v>124455.26000000001</v>
      </c>
      <c r="H331" s="90">
        <f t="shared" si="112"/>
        <v>25739.709999999992</v>
      </c>
      <c r="I331" s="103">
        <f t="shared" si="113"/>
        <v>0.20681898057181344</v>
      </c>
      <c r="J331" s="104"/>
      <c r="K331" s="15">
        <v>-10657.99</v>
      </c>
      <c r="L331" s="15">
        <v>-34847.06</v>
      </c>
      <c r="M331" s="90">
        <f t="shared" si="114"/>
        <v>24189.07</v>
      </c>
      <c r="N331" s="103">
        <f t="shared" si="115"/>
        <v>0.694149520791711</v>
      </c>
      <c r="O331" s="104"/>
      <c r="P331" s="15">
        <v>92072.36</v>
      </c>
      <c r="Q331" s="15">
        <v>116575.34</v>
      </c>
      <c r="R331" s="90">
        <f t="shared" si="116"/>
        <v>-24502.979999999996</v>
      </c>
      <c r="S331" s="103">
        <f t="shared" si="117"/>
        <v>-0.21019007965149403</v>
      </c>
      <c r="T331" s="104"/>
      <c r="U331" s="15">
        <v>6872.210000000001</v>
      </c>
      <c r="V331" s="15">
        <v>-6775.0999999999985</v>
      </c>
      <c r="W331" s="90">
        <f t="shared" si="118"/>
        <v>13647.31</v>
      </c>
      <c r="X331" s="103">
        <f t="shared" si="119"/>
        <v>2.01433336777317</v>
      </c>
    </row>
    <row r="332" spans="1:24" s="14" customFormat="1" ht="12.75" hidden="1" outlineLevel="2">
      <c r="A332" s="14" t="s">
        <v>1097</v>
      </c>
      <c r="B332" s="14" t="s">
        <v>1098</v>
      </c>
      <c r="C332" s="54" t="s">
        <v>36</v>
      </c>
      <c r="D332" s="15"/>
      <c r="E332" s="15"/>
      <c r="F332" s="15">
        <v>16384.78</v>
      </c>
      <c r="G332" s="15">
        <v>21907.07</v>
      </c>
      <c r="H332" s="90">
        <f t="shared" si="112"/>
        <v>-5522.290000000001</v>
      </c>
      <c r="I332" s="103">
        <f t="shared" si="113"/>
        <v>-0.2520779821308829</v>
      </c>
      <c r="J332" s="104"/>
      <c r="K332" s="15">
        <v>125419.96</v>
      </c>
      <c r="L332" s="15">
        <v>109219.26000000001</v>
      </c>
      <c r="M332" s="90">
        <f t="shared" si="114"/>
        <v>16200.699999999997</v>
      </c>
      <c r="N332" s="103">
        <f t="shared" si="115"/>
        <v>0.14833189677351774</v>
      </c>
      <c r="O332" s="104"/>
      <c r="P332" s="15">
        <v>53257.450000000004</v>
      </c>
      <c r="Q332" s="15">
        <v>49138.5</v>
      </c>
      <c r="R332" s="90">
        <f t="shared" si="116"/>
        <v>4118.950000000004</v>
      </c>
      <c r="S332" s="103">
        <f t="shared" si="117"/>
        <v>0.08382327502874537</v>
      </c>
      <c r="T332" s="104"/>
      <c r="U332" s="15">
        <v>216775.76</v>
      </c>
      <c r="V332" s="15">
        <v>188527.61000000002</v>
      </c>
      <c r="W332" s="90">
        <f t="shared" si="118"/>
        <v>28248.149999999994</v>
      </c>
      <c r="X332" s="103">
        <f t="shared" si="119"/>
        <v>0.14983561293754263</v>
      </c>
    </row>
    <row r="333" spans="1:24" s="14" customFormat="1" ht="12.75" hidden="1" outlineLevel="2">
      <c r="A333" s="14" t="s">
        <v>1099</v>
      </c>
      <c r="B333" s="14" t="s">
        <v>1100</v>
      </c>
      <c r="C333" s="54" t="s">
        <v>37</v>
      </c>
      <c r="D333" s="15"/>
      <c r="E333" s="15"/>
      <c r="F333" s="15">
        <v>-101.65</v>
      </c>
      <c r="G333" s="15">
        <v>-19.85</v>
      </c>
      <c r="H333" s="90">
        <f t="shared" si="112"/>
        <v>-81.80000000000001</v>
      </c>
      <c r="I333" s="103">
        <f t="shared" si="113"/>
        <v>-4.120906801007557</v>
      </c>
      <c r="J333" s="104"/>
      <c r="K333" s="15">
        <v>12.57</v>
      </c>
      <c r="L333" s="15">
        <v>1.53</v>
      </c>
      <c r="M333" s="90">
        <f t="shared" si="114"/>
        <v>11.040000000000001</v>
      </c>
      <c r="N333" s="103">
        <f t="shared" si="115"/>
        <v>7.215686274509804</v>
      </c>
      <c r="O333" s="104"/>
      <c r="P333" s="15">
        <v>-63.230000000000004</v>
      </c>
      <c r="Q333" s="15">
        <v>-55.63</v>
      </c>
      <c r="R333" s="90">
        <f t="shared" si="116"/>
        <v>-7.600000000000001</v>
      </c>
      <c r="S333" s="103">
        <f t="shared" si="117"/>
        <v>-0.13661693330936547</v>
      </c>
      <c r="T333" s="104"/>
      <c r="U333" s="15">
        <v>3.380000000000001</v>
      </c>
      <c r="V333" s="15">
        <v>-60.7</v>
      </c>
      <c r="W333" s="90">
        <f t="shared" si="118"/>
        <v>64.08</v>
      </c>
      <c r="X333" s="103">
        <f t="shared" si="119"/>
        <v>1.055683690280066</v>
      </c>
    </row>
    <row r="334" spans="1:24" s="14" customFormat="1" ht="12.75" hidden="1" outlineLevel="2">
      <c r="A334" s="14" t="s">
        <v>1101</v>
      </c>
      <c r="B334" s="14" t="s">
        <v>1102</v>
      </c>
      <c r="C334" s="54" t="s">
        <v>38</v>
      </c>
      <c r="D334" s="15"/>
      <c r="E334" s="15"/>
      <c r="F334" s="15">
        <v>17.67</v>
      </c>
      <c r="G334" s="15">
        <v>-19.02</v>
      </c>
      <c r="H334" s="90">
        <f t="shared" si="112"/>
        <v>36.69</v>
      </c>
      <c r="I334" s="103">
        <f t="shared" si="113"/>
        <v>1.9290220820189274</v>
      </c>
      <c r="J334" s="104"/>
      <c r="K334" s="15">
        <v>-8.44</v>
      </c>
      <c r="L334" s="15">
        <v>-24.990000000000002</v>
      </c>
      <c r="M334" s="90">
        <f t="shared" si="114"/>
        <v>16.550000000000004</v>
      </c>
      <c r="N334" s="103">
        <f t="shared" si="115"/>
        <v>0.6622649059623851</v>
      </c>
      <c r="O334" s="104"/>
      <c r="P334" s="15">
        <v>-18.13</v>
      </c>
      <c r="Q334" s="15">
        <v>-11.56</v>
      </c>
      <c r="R334" s="90">
        <f t="shared" si="116"/>
        <v>-6.5699999999999985</v>
      </c>
      <c r="S334" s="103">
        <f t="shared" si="117"/>
        <v>-0.5683391003460206</v>
      </c>
      <c r="T334" s="104"/>
      <c r="U334" s="15">
        <v>11.890000000000002</v>
      </c>
      <c r="V334" s="15">
        <v>-102.03999999999999</v>
      </c>
      <c r="W334" s="90">
        <f t="shared" si="118"/>
        <v>113.92999999999999</v>
      </c>
      <c r="X334" s="103">
        <f t="shared" si="119"/>
        <v>1.1165229321834576</v>
      </c>
    </row>
    <row r="335" spans="1:24" s="14" customFormat="1" ht="12.75" hidden="1" outlineLevel="2">
      <c r="A335" s="14" t="s">
        <v>1103</v>
      </c>
      <c r="B335" s="14" t="s">
        <v>1104</v>
      </c>
      <c r="C335" s="54" t="s">
        <v>39</v>
      </c>
      <c r="D335" s="15"/>
      <c r="E335" s="15"/>
      <c r="F335" s="15">
        <v>-948.04</v>
      </c>
      <c r="G335" s="15">
        <v>75799.72</v>
      </c>
      <c r="H335" s="90">
        <f t="shared" si="112"/>
        <v>-76747.76</v>
      </c>
      <c r="I335" s="103">
        <f t="shared" si="113"/>
        <v>-1.0125071702111827</v>
      </c>
      <c r="J335" s="104"/>
      <c r="K335" s="15">
        <v>5946.92</v>
      </c>
      <c r="L335" s="15">
        <v>84200.16</v>
      </c>
      <c r="M335" s="90">
        <f t="shared" si="114"/>
        <v>-78253.24</v>
      </c>
      <c r="N335" s="103">
        <f t="shared" si="115"/>
        <v>-0.9293716306477328</v>
      </c>
      <c r="O335" s="104"/>
      <c r="P335" s="15">
        <v>902.04</v>
      </c>
      <c r="Q335" s="15">
        <v>78671.29000000001</v>
      </c>
      <c r="R335" s="90">
        <f t="shared" si="116"/>
        <v>-77769.25000000001</v>
      </c>
      <c r="S335" s="103">
        <f t="shared" si="117"/>
        <v>-0.9885340636971888</v>
      </c>
      <c r="T335" s="104"/>
      <c r="U335" s="15">
        <v>10017.09</v>
      </c>
      <c r="V335" s="15">
        <v>84961.6</v>
      </c>
      <c r="W335" s="90">
        <f t="shared" si="118"/>
        <v>-74944.51000000001</v>
      </c>
      <c r="X335" s="103">
        <f t="shared" si="119"/>
        <v>-0.8820986186700815</v>
      </c>
    </row>
    <row r="336" spans="1:24" s="14" customFormat="1" ht="12.75" hidden="1" outlineLevel="2">
      <c r="A336" s="14" t="s">
        <v>1105</v>
      </c>
      <c r="B336" s="14" t="s">
        <v>1106</v>
      </c>
      <c r="C336" s="54" t="s">
        <v>40</v>
      </c>
      <c r="D336" s="15"/>
      <c r="E336" s="15"/>
      <c r="F336" s="15">
        <v>1000</v>
      </c>
      <c r="G336" s="15">
        <v>1234.99</v>
      </c>
      <c r="H336" s="90">
        <f t="shared" si="112"/>
        <v>-234.99</v>
      </c>
      <c r="I336" s="103">
        <f t="shared" si="113"/>
        <v>-0.1902768443469178</v>
      </c>
      <c r="J336" s="104"/>
      <c r="K336" s="15">
        <v>7871.17</v>
      </c>
      <c r="L336" s="15">
        <v>-231574.64</v>
      </c>
      <c r="M336" s="90">
        <f t="shared" si="114"/>
        <v>239445.81000000003</v>
      </c>
      <c r="N336" s="103">
        <f t="shared" si="115"/>
        <v>1.0339897753916405</v>
      </c>
      <c r="O336" s="104"/>
      <c r="P336" s="15">
        <v>1582.88</v>
      </c>
      <c r="Q336" s="15">
        <v>9641.26</v>
      </c>
      <c r="R336" s="90">
        <f t="shared" si="116"/>
        <v>-8058.38</v>
      </c>
      <c r="S336" s="103">
        <f t="shared" si="117"/>
        <v>-0.83582228878798</v>
      </c>
      <c r="T336" s="104"/>
      <c r="U336" s="15">
        <v>21477.050000000003</v>
      </c>
      <c r="V336" s="15">
        <v>23630.76999999999</v>
      </c>
      <c r="W336" s="90">
        <f t="shared" si="118"/>
        <v>-2153.7199999999866</v>
      </c>
      <c r="X336" s="103">
        <f t="shared" si="119"/>
        <v>-0.09114049182485326</v>
      </c>
    </row>
    <row r="337" spans="1:24" s="14" customFormat="1" ht="12.75" hidden="1" outlineLevel="2">
      <c r="A337" s="14" t="s">
        <v>1107</v>
      </c>
      <c r="B337" s="14" t="s">
        <v>1108</v>
      </c>
      <c r="C337" s="54" t="s">
        <v>41</v>
      </c>
      <c r="D337" s="15"/>
      <c r="E337" s="15"/>
      <c r="F337" s="15">
        <v>0</v>
      </c>
      <c r="G337" s="15">
        <v>0</v>
      </c>
      <c r="H337" s="90">
        <f t="shared" si="112"/>
        <v>0</v>
      </c>
      <c r="I337" s="103">
        <f t="shared" si="113"/>
        <v>0</v>
      </c>
      <c r="J337" s="104"/>
      <c r="K337" s="15">
        <v>0</v>
      </c>
      <c r="L337" s="15">
        <v>0</v>
      </c>
      <c r="M337" s="90">
        <f t="shared" si="114"/>
        <v>0</v>
      </c>
      <c r="N337" s="103">
        <f t="shared" si="115"/>
        <v>0</v>
      </c>
      <c r="O337" s="104"/>
      <c r="P337" s="15">
        <v>0</v>
      </c>
      <c r="Q337" s="15">
        <v>0</v>
      </c>
      <c r="R337" s="90">
        <f t="shared" si="116"/>
        <v>0</v>
      </c>
      <c r="S337" s="103">
        <f t="shared" si="117"/>
        <v>0</v>
      </c>
      <c r="T337" s="104"/>
      <c r="U337" s="15">
        <v>295.03000000000003</v>
      </c>
      <c r="V337" s="15">
        <v>0</v>
      </c>
      <c r="W337" s="90">
        <f t="shared" si="118"/>
        <v>295.03000000000003</v>
      </c>
      <c r="X337" s="103" t="str">
        <f t="shared" si="119"/>
        <v>N.M.</v>
      </c>
    </row>
    <row r="338" spans="1:24" s="14" customFormat="1" ht="12.75" hidden="1" outlineLevel="2">
      <c r="A338" s="14" t="s">
        <v>1109</v>
      </c>
      <c r="B338" s="14" t="s">
        <v>1110</v>
      </c>
      <c r="C338" s="54" t="s">
        <v>42</v>
      </c>
      <c r="D338" s="15"/>
      <c r="E338" s="15"/>
      <c r="F338" s="15">
        <v>0</v>
      </c>
      <c r="G338" s="15">
        <v>0</v>
      </c>
      <c r="H338" s="90">
        <f t="shared" si="112"/>
        <v>0</v>
      </c>
      <c r="I338" s="103">
        <f t="shared" si="113"/>
        <v>0</v>
      </c>
      <c r="J338" s="104"/>
      <c r="K338" s="15">
        <v>0</v>
      </c>
      <c r="L338" s="15">
        <v>0</v>
      </c>
      <c r="M338" s="90">
        <f t="shared" si="114"/>
        <v>0</v>
      </c>
      <c r="N338" s="103">
        <f t="shared" si="115"/>
        <v>0</v>
      </c>
      <c r="O338" s="104"/>
      <c r="P338" s="15">
        <v>0</v>
      </c>
      <c r="Q338" s="15">
        <v>0</v>
      </c>
      <c r="R338" s="90">
        <f t="shared" si="116"/>
        <v>0</v>
      </c>
      <c r="S338" s="103">
        <f t="shared" si="117"/>
        <v>0</v>
      </c>
      <c r="T338" s="104"/>
      <c r="U338" s="15">
        <v>0.08</v>
      </c>
      <c r="V338" s="15">
        <v>0</v>
      </c>
      <c r="W338" s="90">
        <f t="shared" si="118"/>
        <v>0.08</v>
      </c>
      <c r="X338" s="103" t="str">
        <f t="shared" si="119"/>
        <v>N.M.</v>
      </c>
    </row>
    <row r="339" spans="1:24" s="14" customFormat="1" ht="12.75" hidden="1" outlineLevel="2">
      <c r="A339" s="14" t="s">
        <v>1111</v>
      </c>
      <c r="B339" s="14" t="s">
        <v>1112</v>
      </c>
      <c r="C339" s="54" t="s">
        <v>43</v>
      </c>
      <c r="D339" s="15"/>
      <c r="E339" s="15"/>
      <c r="F339" s="15">
        <v>0</v>
      </c>
      <c r="G339" s="15">
        <v>90.51</v>
      </c>
      <c r="H339" s="90">
        <f t="shared" si="112"/>
        <v>-90.51</v>
      </c>
      <c r="I339" s="103" t="str">
        <f t="shared" si="113"/>
        <v>N.M.</v>
      </c>
      <c r="J339" s="104"/>
      <c r="K339" s="15">
        <v>0</v>
      </c>
      <c r="L339" s="15">
        <v>415.88</v>
      </c>
      <c r="M339" s="90">
        <f t="shared" si="114"/>
        <v>-415.88</v>
      </c>
      <c r="N339" s="103" t="str">
        <f t="shared" si="115"/>
        <v>N.M.</v>
      </c>
      <c r="O339" s="104"/>
      <c r="P339" s="15">
        <v>0</v>
      </c>
      <c r="Q339" s="15">
        <v>359.39</v>
      </c>
      <c r="R339" s="90">
        <f t="shared" si="116"/>
        <v>-359.39</v>
      </c>
      <c r="S339" s="103" t="str">
        <f t="shared" si="117"/>
        <v>N.M.</v>
      </c>
      <c r="T339" s="104"/>
      <c r="U339" s="15">
        <v>0</v>
      </c>
      <c r="V339" s="15">
        <v>420.87</v>
      </c>
      <c r="W339" s="90">
        <f t="shared" si="118"/>
        <v>-420.87</v>
      </c>
      <c r="X339" s="103" t="str">
        <f t="shared" si="119"/>
        <v>N.M.</v>
      </c>
    </row>
    <row r="340" spans="1:24" s="14" customFormat="1" ht="12.75" hidden="1" outlineLevel="2">
      <c r="A340" s="14" t="s">
        <v>1113</v>
      </c>
      <c r="B340" s="14" t="s">
        <v>1114</v>
      </c>
      <c r="C340" s="54" t="s">
        <v>44</v>
      </c>
      <c r="D340" s="15"/>
      <c r="E340" s="15"/>
      <c r="F340" s="15">
        <v>36.01</v>
      </c>
      <c r="G340" s="15">
        <v>114.46000000000001</v>
      </c>
      <c r="H340" s="90">
        <f t="shared" si="112"/>
        <v>-78.45000000000002</v>
      </c>
      <c r="I340" s="103">
        <f t="shared" si="113"/>
        <v>-0.6853922767779138</v>
      </c>
      <c r="J340" s="104"/>
      <c r="K340" s="15">
        <v>416.36</v>
      </c>
      <c r="L340" s="15">
        <v>520.82</v>
      </c>
      <c r="M340" s="90">
        <f t="shared" si="114"/>
        <v>-104.46000000000004</v>
      </c>
      <c r="N340" s="103">
        <f t="shared" si="115"/>
        <v>-0.2005683345493645</v>
      </c>
      <c r="O340" s="104"/>
      <c r="P340" s="15">
        <v>199.70000000000002</v>
      </c>
      <c r="Q340" s="15">
        <v>267.36</v>
      </c>
      <c r="R340" s="90">
        <f t="shared" si="116"/>
        <v>-67.66</v>
      </c>
      <c r="S340" s="103">
        <f t="shared" si="117"/>
        <v>-0.2530670257330939</v>
      </c>
      <c r="T340" s="104"/>
      <c r="U340" s="15">
        <v>669.14</v>
      </c>
      <c r="V340" s="15">
        <v>875.8700000000001</v>
      </c>
      <c r="W340" s="90">
        <f t="shared" si="118"/>
        <v>-206.73000000000013</v>
      </c>
      <c r="X340" s="103">
        <f t="shared" si="119"/>
        <v>-0.23602817769760365</v>
      </c>
    </row>
    <row r="341" spans="1:24" s="14" customFormat="1" ht="12.75" hidden="1" outlineLevel="2">
      <c r="A341" s="14" t="s">
        <v>1115</v>
      </c>
      <c r="B341" s="14" t="s">
        <v>1116</v>
      </c>
      <c r="C341" s="54" t="s">
        <v>45</v>
      </c>
      <c r="D341" s="15"/>
      <c r="E341" s="15"/>
      <c r="F341" s="15">
        <v>0</v>
      </c>
      <c r="G341" s="15">
        <v>0</v>
      </c>
      <c r="H341" s="90">
        <f t="shared" si="112"/>
        <v>0</v>
      </c>
      <c r="I341" s="103">
        <f t="shared" si="113"/>
        <v>0</v>
      </c>
      <c r="J341" s="104"/>
      <c r="K341" s="15">
        <v>0</v>
      </c>
      <c r="L341" s="15">
        <v>5.21</v>
      </c>
      <c r="M341" s="90">
        <f t="shared" si="114"/>
        <v>-5.21</v>
      </c>
      <c r="N341" s="103" t="str">
        <f t="shared" si="115"/>
        <v>N.M.</v>
      </c>
      <c r="O341" s="104"/>
      <c r="P341" s="15">
        <v>0</v>
      </c>
      <c r="Q341" s="15">
        <v>0.07</v>
      </c>
      <c r="R341" s="90">
        <f t="shared" si="116"/>
        <v>-0.07</v>
      </c>
      <c r="S341" s="103" t="str">
        <f t="shared" si="117"/>
        <v>N.M.</v>
      </c>
      <c r="T341" s="104"/>
      <c r="U341" s="15">
        <v>2.2800000000000002</v>
      </c>
      <c r="V341" s="15">
        <v>16.09</v>
      </c>
      <c r="W341" s="90">
        <f t="shared" si="118"/>
        <v>-13.809999999999999</v>
      </c>
      <c r="X341" s="103">
        <f t="shared" si="119"/>
        <v>-0.8582970789310129</v>
      </c>
    </row>
    <row r="342" spans="1:24" s="14" customFormat="1" ht="12.75" hidden="1" outlineLevel="2">
      <c r="A342" s="14" t="s">
        <v>1117</v>
      </c>
      <c r="B342" s="14" t="s">
        <v>1118</v>
      </c>
      <c r="C342" s="54" t="s">
        <v>46</v>
      </c>
      <c r="D342" s="15"/>
      <c r="E342" s="15"/>
      <c r="F342" s="15">
        <v>1305.79</v>
      </c>
      <c r="G342" s="15">
        <v>805.4200000000001</v>
      </c>
      <c r="H342" s="90">
        <f t="shared" si="112"/>
        <v>500.3699999999999</v>
      </c>
      <c r="I342" s="103">
        <f t="shared" si="113"/>
        <v>0.6212535074867769</v>
      </c>
      <c r="J342" s="104"/>
      <c r="K342" s="15">
        <v>13806.54</v>
      </c>
      <c r="L342" s="15">
        <v>12489.81</v>
      </c>
      <c r="M342" s="90">
        <f t="shared" si="114"/>
        <v>1316.7300000000014</v>
      </c>
      <c r="N342" s="103">
        <f t="shared" si="115"/>
        <v>0.10542434192353618</v>
      </c>
      <c r="O342" s="104"/>
      <c r="P342" s="15">
        <v>5814.8</v>
      </c>
      <c r="Q342" s="15">
        <v>5833.68</v>
      </c>
      <c r="R342" s="90">
        <f t="shared" si="116"/>
        <v>-18.88000000000011</v>
      </c>
      <c r="S342" s="103">
        <f t="shared" si="117"/>
        <v>-0.003236379095185219</v>
      </c>
      <c r="T342" s="104"/>
      <c r="U342" s="15">
        <v>26744.1</v>
      </c>
      <c r="V342" s="15">
        <v>29882.510000000002</v>
      </c>
      <c r="W342" s="90">
        <f t="shared" si="118"/>
        <v>-3138.4100000000035</v>
      </c>
      <c r="X342" s="103">
        <f t="shared" si="119"/>
        <v>-0.1050249794946945</v>
      </c>
    </row>
    <row r="343" spans="1:24" s="14" customFormat="1" ht="12.75" hidden="1" outlineLevel="2">
      <c r="A343" s="14" t="s">
        <v>1119</v>
      </c>
      <c r="B343" s="14" t="s">
        <v>1120</v>
      </c>
      <c r="C343" s="54" t="s">
        <v>47</v>
      </c>
      <c r="D343" s="15"/>
      <c r="E343" s="15"/>
      <c r="F343" s="15">
        <v>0</v>
      </c>
      <c r="G343" s="15">
        <v>0</v>
      </c>
      <c r="H343" s="90">
        <f t="shared" si="112"/>
        <v>0</v>
      </c>
      <c r="I343" s="103">
        <f t="shared" si="113"/>
        <v>0</v>
      </c>
      <c r="J343" s="104"/>
      <c r="K343" s="15">
        <v>24.240000000000002</v>
      </c>
      <c r="L343" s="15">
        <v>24.45</v>
      </c>
      <c r="M343" s="90">
        <f t="shared" si="114"/>
        <v>-0.2099999999999973</v>
      </c>
      <c r="N343" s="103">
        <f t="shared" si="115"/>
        <v>-0.008588957055214614</v>
      </c>
      <c r="O343" s="104"/>
      <c r="P343" s="15">
        <v>13.040000000000001</v>
      </c>
      <c r="Q343" s="15">
        <v>8.950000000000001</v>
      </c>
      <c r="R343" s="90">
        <f t="shared" si="116"/>
        <v>4.09</v>
      </c>
      <c r="S343" s="103">
        <f t="shared" si="117"/>
        <v>0.4569832402234636</v>
      </c>
      <c r="T343" s="104"/>
      <c r="U343" s="15">
        <v>29.14</v>
      </c>
      <c r="V343" s="15">
        <v>30.95</v>
      </c>
      <c r="W343" s="90">
        <f t="shared" si="118"/>
        <v>-1.8099999999999987</v>
      </c>
      <c r="X343" s="103">
        <f t="shared" si="119"/>
        <v>-0.058481421647819026</v>
      </c>
    </row>
    <row r="344" spans="1:24" s="14" customFormat="1" ht="12.75" hidden="1" outlineLevel="2">
      <c r="A344" s="14" t="s">
        <v>1121</v>
      </c>
      <c r="B344" s="14" t="s">
        <v>1122</v>
      </c>
      <c r="C344" s="54" t="s">
        <v>48</v>
      </c>
      <c r="D344" s="15"/>
      <c r="E344" s="15"/>
      <c r="F344" s="15">
        <v>312.74</v>
      </c>
      <c r="G344" s="15">
        <v>912.96</v>
      </c>
      <c r="H344" s="90">
        <f t="shared" si="112"/>
        <v>-600.22</v>
      </c>
      <c r="I344" s="103">
        <f t="shared" si="113"/>
        <v>-0.6574439186820891</v>
      </c>
      <c r="J344" s="104"/>
      <c r="K344" s="15">
        <v>12225.87</v>
      </c>
      <c r="L344" s="15">
        <v>37946.69</v>
      </c>
      <c r="M344" s="90">
        <f t="shared" si="114"/>
        <v>-25720.82</v>
      </c>
      <c r="N344" s="103">
        <f t="shared" si="115"/>
        <v>-0.6778145867268001</v>
      </c>
      <c r="O344" s="104"/>
      <c r="P344" s="15">
        <v>4389.9800000000005</v>
      </c>
      <c r="Q344" s="15">
        <v>5791.87</v>
      </c>
      <c r="R344" s="90">
        <f t="shared" si="116"/>
        <v>-1401.8899999999994</v>
      </c>
      <c r="S344" s="103">
        <f t="shared" si="117"/>
        <v>-0.24204445196456403</v>
      </c>
      <c r="T344" s="104"/>
      <c r="U344" s="15">
        <v>24859.68</v>
      </c>
      <c r="V344" s="15">
        <v>61737.29000000001</v>
      </c>
      <c r="W344" s="90">
        <f t="shared" si="118"/>
        <v>-36877.61000000001</v>
      </c>
      <c r="X344" s="103">
        <f t="shared" si="119"/>
        <v>-0.5973312077676232</v>
      </c>
    </row>
    <row r="345" spans="1:24" s="14" customFormat="1" ht="12.75" hidden="1" outlineLevel="2">
      <c r="A345" s="14" t="s">
        <v>1123</v>
      </c>
      <c r="B345" s="14" t="s">
        <v>1124</v>
      </c>
      <c r="C345" s="54" t="s">
        <v>49</v>
      </c>
      <c r="D345" s="15"/>
      <c r="E345" s="15"/>
      <c r="F345" s="15">
        <v>2644.4500000000003</v>
      </c>
      <c r="G345" s="15">
        <v>5936.04</v>
      </c>
      <c r="H345" s="90">
        <f t="shared" si="112"/>
        <v>-3291.5899999999997</v>
      </c>
      <c r="I345" s="103">
        <f t="shared" si="113"/>
        <v>-0.5545094035754475</v>
      </c>
      <c r="J345" s="104"/>
      <c r="K345" s="15">
        <v>161644.59</v>
      </c>
      <c r="L345" s="15">
        <v>104772.54000000001</v>
      </c>
      <c r="M345" s="90">
        <f t="shared" si="114"/>
        <v>56872.04999999999</v>
      </c>
      <c r="N345" s="103">
        <f t="shared" si="115"/>
        <v>0.5428144626445057</v>
      </c>
      <c r="O345" s="104"/>
      <c r="P345" s="15">
        <v>70388.68000000001</v>
      </c>
      <c r="Q345" s="15">
        <v>13125.460000000001</v>
      </c>
      <c r="R345" s="90">
        <f t="shared" si="116"/>
        <v>57263.22000000001</v>
      </c>
      <c r="S345" s="103">
        <f t="shared" si="117"/>
        <v>4.362759095681218</v>
      </c>
      <c r="T345" s="104"/>
      <c r="U345" s="15">
        <v>310435.19</v>
      </c>
      <c r="V345" s="15">
        <v>150184.99000000002</v>
      </c>
      <c r="W345" s="90">
        <f t="shared" si="118"/>
        <v>160250.19999999998</v>
      </c>
      <c r="X345" s="103">
        <f t="shared" si="119"/>
        <v>1.0670187480120348</v>
      </c>
    </row>
    <row r="346" spans="1:24" s="14" customFormat="1" ht="12.75" hidden="1" outlineLevel="2">
      <c r="A346" s="14" t="s">
        <v>1125</v>
      </c>
      <c r="B346" s="14" t="s">
        <v>1126</v>
      </c>
      <c r="C346" s="54" t="s">
        <v>50</v>
      </c>
      <c r="D346" s="15"/>
      <c r="E346" s="15"/>
      <c r="F346" s="15">
        <v>103.95700000000001</v>
      </c>
      <c r="G346" s="15">
        <v>646.058</v>
      </c>
      <c r="H346" s="90">
        <f t="shared" si="112"/>
        <v>-542.101</v>
      </c>
      <c r="I346" s="103">
        <f t="shared" si="113"/>
        <v>-0.8390902983942619</v>
      </c>
      <c r="J346" s="104"/>
      <c r="K346" s="15">
        <v>11294.75</v>
      </c>
      <c r="L346" s="15">
        <v>6380.205</v>
      </c>
      <c r="M346" s="90">
        <f t="shared" si="114"/>
        <v>4914.545</v>
      </c>
      <c r="N346" s="103">
        <f t="shared" si="115"/>
        <v>0.7702801085545057</v>
      </c>
      <c r="O346" s="104"/>
      <c r="P346" s="15">
        <v>2399.213</v>
      </c>
      <c r="Q346" s="15">
        <v>3461.306</v>
      </c>
      <c r="R346" s="90">
        <f t="shared" si="116"/>
        <v>-1062.0929999999998</v>
      </c>
      <c r="S346" s="103">
        <f t="shared" si="117"/>
        <v>-0.3068474731791988</v>
      </c>
      <c r="T346" s="104"/>
      <c r="U346" s="15">
        <v>21295.481</v>
      </c>
      <c r="V346" s="15">
        <v>25238.232000000004</v>
      </c>
      <c r="W346" s="90">
        <f t="shared" si="118"/>
        <v>-3942.751000000004</v>
      </c>
      <c r="X346" s="103">
        <f t="shared" si="119"/>
        <v>-0.1562213628910299</v>
      </c>
    </row>
    <row r="347" spans="1:24" s="14" customFormat="1" ht="12.75" hidden="1" outlineLevel="2">
      <c r="A347" s="14" t="s">
        <v>1127</v>
      </c>
      <c r="B347" s="14" t="s">
        <v>1128</v>
      </c>
      <c r="C347" s="54" t="s">
        <v>51</v>
      </c>
      <c r="D347" s="15"/>
      <c r="E347" s="15"/>
      <c r="F347" s="15">
        <v>1531.14</v>
      </c>
      <c r="G347" s="15">
        <v>2036.56</v>
      </c>
      <c r="H347" s="90">
        <f t="shared" si="112"/>
        <v>-505.41999999999985</v>
      </c>
      <c r="I347" s="103">
        <f t="shared" si="113"/>
        <v>-0.24817339042306627</v>
      </c>
      <c r="J347" s="104"/>
      <c r="K347" s="15">
        <v>12311.81</v>
      </c>
      <c r="L347" s="15">
        <v>7959.14</v>
      </c>
      <c r="M347" s="90">
        <f t="shared" si="114"/>
        <v>4352.669999999999</v>
      </c>
      <c r="N347" s="103">
        <f t="shared" si="115"/>
        <v>0.5468769238887617</v>
      </c>
      <c r="O347" s="104"/>
      <c r="P347" s="15">
        <v>5760.59</v>
      </c>
      <c r="Q347" s="15">
        <v>3555.73</v>
      </c>
      <c r="R347" s="90">
        <f t="shared" si="116"/>
        <v>2204.86</v>
      </c>
      <c r="S347" s="103">
        <f t="shared" si="117"/>
        <v>0.6200864520084484</v>
      </c>
      <c r="T347" s="104"/>
      <c r="U347" s="15">
        <v>19866.87</v>
      </c>
      <c r="V347" s="15">
        <v>11470.460000000001</v>
      </c>
      <c r="W347" s="90">
        <f t="shared" si="118"/>
        <v>8396.409999999998</v>
      </c>
      <c r="X347" s="103">
        <f t="shared" si="119"/>
        <v>0.7320029013657688</v>
      </c>
    </row>
    <row r="348" spans="1:24" s="14" customFormat="1" ht="12.75" hidden="1" outlineLevel="2">
      <c r="A348" s="14" t="s">
        <v>1129</v>
      </c>
      <c r="B348" s="14" t="s">
        <v>1130</v>
      </c>
      <c r="C348" s="54" t="s">
        <v>52</v>
      </c>
      <c r="D348" s="15"/>
      <c r="E348" s="15"/>
      <c r="F348" s="15">
        <v>17917.03</v>
      </c>
      <c r="G348" s="15">
        <v>70342.04000000001</v>
      </c>
      <c r="H348" s="90">
        <f t="shared" si="112"/>
        <v>-52425.01000000001</v>
      </c>
      <c r="I348" s="103">
        <f t="shared" si="113"/>
        <v>-0.7452870289232443</v>
      </c>
      <c r="J348" s="104"/>
      <c r="K348" s="15">
        <v>59902.450000000004</v>
      </c>
      <c r="L348" s="15">
        <v>116520.8</v>
      </c>
      <c r="M348" s="90">
        <f t="shared" si="114"/>
        <v>-56618.35</v>
      </c>
      <c r="N348" s="103">
        <f t="shared" si="115"/>
        <v>-0.48590766627074305</v>
      </c>
      <c r="O348" s="104"/>
      <c r="P348" s="15">
        <v>29388.73</v>
      </c>
      <c r="Q348" s="15">
        <v>86727.73</v>
      </c>
      <c r="R348" s="90">
        <f t="shared" si="116"/>
        <v>-57339</v>
      </c>
      <c r="S348" s="103">
        <f t="shared" si="117"/>
        <v>-0.6611380235594775</v>
      </c>
      <c r="T348" s="104"/>
      <c r="U348" s="15">
        <v>136554.28</v>
      </c>
      <c r="V348" s="15">
        <v>153573.93</v>
      </c>
      <c r="W348" s="90">
        <f t="shared" si="118"/>
        <v>-17019.649999999994</v>
      </c>
      <c r="X348" s="103">
        <f t="shared" si="119"/>
        <v>-0.1108238227673147</v>
      </c>
    </row>
    <row r="349" spans="1:24" s="14" customFormat="1" ht="12.75" hidden="1" outlineLevel="2">
      <c r="A349" s="14" t="s">
        <v>1131</v>
      </c>
      <c r="B349" s="14" t="s">
        <v>1132</v>
      </c>
      <c r="C349" s="54" t="s">
        <v>1492</v>
      </c>
      <c r="D349" s="15"/>
      <c r="E349" s="15"/>
      <c r="F349" s="15">
        <v>0</v>
      </c>
      <c r="G349" s="15">
        <v>0</v>
      </c>
      <c r="H349" s="90">
        <f t="shared" si="112"/>
        <v>0</v>
      </c>
      <c r="I349" s="103">
        <f t="shared" si="113"/>
        <v>0</v>
      </c>
      <c r="J349" s="104"/>
      <c r="K349" s="15">
        <v>300</v>
      </c>
      <c r="L349" s="15">
        <v>2400</v>
      </c>
      <c r="M349" s="90">
        <f t="shared" si="114"/>
        <v>-2100</v>
      </c>
      <c r="N349" s="103">
        <f t="shared" si="115"/>
        <v>-0.875</v>
      </c>
      <c r="O349" s="104"/>
      <c r="P349" s="15">
        <v>0</v>
      </c>
      <c r="Q349" s="15">
        <v>2400</v>
      </c>
      <c r="R349" s="90">
        <f t="shared" si="116"/>
        <v>-2400</v>
      </c>
      <c r="S349" s="103" t="str">
        <f t="shared" si="117"/>
        <v>N.M.</v>
      </c>
      <c r="T349" s="104"/>
      <c r="U349" s="15">
        <v>4180</v>
      </c>
      <c r="V349" s="15">
        <v>2700</v>
      </c>
      <c r="W349" s="90">
        <f t="shared" si="118"/>
        <v>1480</v>
      </c>
      <c r="X349" s="103">
        <f t="shared" si="119"/>
        <v>0.5481481481481482</v>
      </c>
    </row>
    <row r="350" spans="1:24" s="14" customFormat="1" ht="12.75" hidden="1" outlineLevel="2">
      <c r="A350" s="14" t="s">
        <v>1133</v>
      </c>
      <c r="B350" s="14" t="s">
        <v>1134</v>
      </c>
      <c r="C350" s="54" t="s">
        <v>53</v>
      </c>
      <c r="D350" s="15"/>
      <c r="E350" s="15"/>
      <c r="F350" s="15">
        <v>7748.12</v>
      </c>
      <c r="G350" s="15">
        <v>7748.12</v>
      </c>
      <c r="H350" s="90">
        <f t="shared" si="112"/>
        <v>0</v>
      </c>
      <c r="I350" s="103">
        <f t="shared" si="113"/>
        <v>0</v>
      </c>
      <c r="J350" s="104"/>
      <c r="K350" s="15">
        <v>48536.82</v>
      </c>
      <c r="L350" s="15">
        <v>51597.69</v>
      </c>
      <c r="M350" s="90">
        <f t="shared" si="114"/>
        <v>-3060.8700000000026</v>
      </c>
      <c r="N350" s="103">
        <f t="shared" si="115"/>
        <v>-0.05932184173361254</v>
      </c>
      <c r="O350" s="104"/>
      <c r="P350" s="15">
        <v>23244.350000000002</v>
      </c>
      <c r="Q350" s="15">
        <v>20605.22</v>
      </c>
      <c r="R350" s="90">
        <f t="shared" si="116"/>
        <v>2639.130000000001</v>
      </c>
      <c r="S350" s="103">
        <f t="shared" si="117"/>
        <v>0.12808065140775013</v>
      </c>
      <c r="T350" s="104"/>
      <c r="U350" s="15">
        <v>87323.4</v>
      </c>
      <c r="V350" s="15">
        <v>90338.27</v>
      </c>
      <c r="W350" s="90">
        <f t="shared" si="118"/>
        <v>-3014.87000000001</v>
      </c>
      <c r="X350" s="103">
        <f t="shared" si="119"/>
        <v>-0.033373120826865624</v>
      </c>
    </row>
    <row r="351" spans="1:24" s="14" customFormat="1" ht="12.75" hidden="1" outlineLevel="2">
      <c r="A351" s="14" t="s">
        <v>1135</v>
      </c>
      <c r="B351" s="14" t="s">
        <v>1136</v>
      </c>
      <c r="C351" s="54" t="s">
        <v>54</v>
      </c>
      <c r="D351" s="15"/>
      <c r="E351" s="15"/>
      <c r="F351" s="15">
        <v>3010.18</v>
      </c>
      <c r="G351" s="15">
        <v>9330.31</v>
      </c>
      <c r="H351" s="90">
        <f t="shared" si="112"/>
        <v>-6320.129999999999</v>
      </c>
      <c r="I351" s="103">
        <f t="shared" si="113"/>
        <v>-0.6773762072214106</v>
      </c>
      <c r="J351" s="104"/>
      <c r="K351" s="15">
        <v>25871.75</v>
      </c>
      <c r="L351" s="15">
        <v>111969.94</v>
      </c>
      <c r="M351" s="90">
        <f t="shared" si="114"/>
        <v>-86098.19</v>
      </c>
      <c r="N351" s="103">
        <f t="shared" si="115"/>
        <v>-0.7689402173476203</v>
      </c>
      <c r="O351" s="104"/>
      <c r="P351" s="15">
        <v>9030.06</v>
      </c>
      <c r="Q351" s="15">
        <v>41064.73</v>
      </c>
      <c r="R351" s="90">
        <f t="shared" si="116"/>
        <v>-32034.670000000006</v>
      </c>
      <c r="S351" s="103">
        <f t="shared" si="117"/>
        <v>-0.7801018051257126</v>
      </c>
      <c r="T351" s="104"/>
      <c r="U351" s="15">
        <v>56206.41</v>
      </c>
      <c r="V351" s="15">
        <v>208947.05</v>
      </c>
      <c r="W351" s="90">
        <f t="shared" si="118"/>
        <v>-152740.63999999998</v>
      </c>
      <c r="X351" s="103">
        <f t="shared" si="119"/>
        <v>-0.7310016580755746</v>
      </c>
    </row>
    <row r="352" spans="1:24" s="13" customFormat="1" ht="12.75" collapsed="1">
      <c r="A352" s="13" t="s">
        <v>236</v>
      </c>
      <c r="B352" s="11"/>
      <c r="C352" s="56" t="s">
        <v>304</v>
      </c>
      <c r="D352" s="29"/>
      <c r="E352" s="29"/>
      <c r="F352" s="29">
        <v>5976520.515000002</v>
      </c>
      <c r="G352" s="29">
        <v>5115852.253</v>
      </c>
      <c r="H352" s="29">
        <f>+F352-G352</f>
        <v>860668.2620000029</v>
      </c>
      <c r="I352" s="98">
        <f>IF(G352&lt;0,IF(H352=0,0,IF(OR(G352=0,F352=0),"N.M.",IF(ABS(H352/G352)&gt;=10,"N.M.",H352/(-G352)))),IF(H352=0,0,IF(OR(G352=0,F352=0),"N.M.",IF(ABS(H352/G352)&gt;=10,"N.M.",H352/G352))))</f>
        <v>0.16823555869802462</v>
      </c>
      <c r="J352" s="115"/>
      <c r="K352" s="29">
        <v>50053279.651999995</v>
      </c>
      <c r="L352" s="29">
        <v>46367743.252</v>
      </c>
      <c r="M352" s="29">
        <f>+K352-L352</f>
        <v>3685536.3999999985</v>
      </c>
      <c r="N352" s="98">
        <f>IF(L352&lt;0,IF(M352=0,0,IF(OR(L352=0,K352=0),"N.M.",IF(ABS(M352/L352)&gt;=10,"N.M.",M352/(-L352)))),IF(M352=0,0,IF(OR(L352=0,K352=0),"N.M.",IF(ABS(M352/L352)&gt;=10,"N.M.",M352/L352))))</f>
        <v>0.07948492079870695</v>
      </c>
      <c r="O352" s="115"/>
      <c r="P352" s="29">
        <v>19353168.29699998</v>
      </c>
      <c r="Q352" s="29">
        <v>25335891.240999997</v>
      </c>
      <c r="R352" s="29">
        <f>+P352-Q352</f>
        <v>-5982722.944000017</v>
      </c>
      <c r="S352" s="98">
        <f>IF(Q352&lt;0,IF(R352=0,0,IF(OR(Q352=0,P352=0),"N.M.",IF(ABS(R352/Q352)&gt;=10,"N.M.",R352/(-Q352)))),IF(R352=0,0,IF(OR(Q352=0,P352=0),"N.M.",IF(ABS(R352/Q352)&gt;=10,"N.M.",R352/Q352))))</f>
        <v>-0.23613627352166836</v>
      </c>
      <c r="T352" s="115"/>
      <c r="U352" s="29">
        <v>84157284.39599995</v>
      </c>
      <c r="V352" s="29">
        <v>71838866.12600002</v>
      </c>
      <c r="W352" s="29">
        <f>+U352-V352</f>
        <v>12318418.269999936</v>
      </c>
      <c r="X352" s="98">
        <f>IF(V352&lt;0,IF(W352=0,0,IF(OR(V352=0,U352=0),"N.M.",IF(ABS(W352/V352)&gt;=10,"N.M.",W352/(-V352)))),IF(W352=0,0,IF(OR(V352=0,U352=0),"N.M.",IF(ABS(W352/V352)&gt;=10,"N.M.",W352/V352))))</f>
        <v>0.17147289391225007</v>
      </c>
    </row>
    <row r="353" spans="2:24" s="13" customFormat="1" ht="0.75" customHeight="1" hidden="1" outlineLevel="1">
      <c r="B353" s="11"/>
      <c r="C353" s="56"/>
      <c r="D353" s="29"/>
      <c r="E353" s="29"/>
      <c r="F353" s="29"/>
      <c r="G353" s="29"/>
      <c r="H353" s="29"/>
      <c r="I353" s="98"/>
      <c r="J353" s="115"/>
      <c r="K353" s="29"/>
      <c r="L353" s="29"/>
      <c r="M353" s="29"/>
      <c r="N353" s="98"/>
      <c r="O353" s="115"/>
      <c r="P353" s="29"/>
      <c r="Q353" s="29"/>
      <c r="R353" s="29"/>
      <c r="S353" s="98"/>
      <c r="T353" s="115"/>
      <c r="U353" s="29"/>
      <c r="V353" s="29"/>
      <c r="W353" s="29"/>
      <c r="X353" s="98"/>
    </row>
    <row r="354" spans="1:24" s="14" customFormat="1" ht="12.75" hidden="1" outlineLevel="2">
      <c r="A354" s="14" t="s">
        <v>1137</v>
      </c>
      <c r="B354" s="14" t="s">
        <v>1138</v>
      </c>
      <c r="C354" s="54" t="s">
        <v>55</v>
      </c>
      <c r="D354" s="15"/>
      <c r="E354" s="15"/>
      <c r="F354" s="15">
        <v>187941.18</v>
      </c>
      <c r="G354" s="15">
        <v>46992.07</v>
      </c>
      <c r="H354" s="90">
        <f aca="true" t="shared" si="120" ref="H354:H388">+F354-G354</f>
        <v>140949.11</v>
      </c>
      <c r="I354" s="103">
        <f aca="true" t="shared" si="121" ref="I354:I388">IF(G354&lt;0,IF(H354=0,0,IF(OR(G354=0,F354=0),"N.M.",IF(ABS(H354/G354)&gt;=10,"N.M.",H354/(-G354)))),IF(H354=0,0,IF(OR(G354=0,F354=0),"N.M.",IF(ABS(H354/G354)&gt;=10,"N.M.",H354/G354))))</f>
        <v>2.999423306953705</v>
      </c>
      <c r="J354" s="104"/>
      <c r="K354" s="15">
        <v>1056489.19</v>
      </c>
      <c r="L354" s="15">
        <v>273135.83</v>
      </c>
      <c r="M354" s="90">
        <f aca="true" t="shared" si="122" ref="M354:M388">+K354-L354</f>
        <v>783353.3599999999</v>
      </c>
      <c r="N354" s="103">
        <f aca="true" t="shared" si="123" ref="N354:N388">IF(L354&lt;0,IF(M354=0,0,IF(OR(L354=0,K354=0),"N.M.",IF(ABS(M354/L354)&gt;=10,"N.M.",M354/(-L354)))),IF(M354=0,0,IF(OR(L354=0,K354=0),"N.M.",IF(ABS(M354/L354)&gt;=10,"N.M.",M354/L354))))</f>
        <v>2.8679992661526676</v>
      </c>
      <c r="O354" s="104"/>
      <c r="P354" s="15">
        <v>527931.22</v>
      </c>
      <c r="Q354" s="15">
        <v>127302.5</v>
      </c>
      <c r="R354" s="90">
        <f aca="true" t="shared" si="124" ref="R354:R388">+P354-Q354</f>
        <v>400628.72</v>
      </c>
      <c r="S354" s="103">
        <f aca="true" t="shared" si="125" ref="S354:S388">IF(Q354&lt;0,IF(R354=0,0,IF(OR(Q354=0,P354=0),"N.M.",IF(ABS(R354/Q354)&gt;=10,"N.M.",R354/(-Q354)))),IF(R354=0,0,IF(OR(Q354=0,P354=0),"N.M.",IF(ABS(R354/Q354)&gt;=10,"N.M.",R354/Q354))))</f>
        <v>3.1470608982541584</v>
      </c>
      <c r="T354" s="104"/>
      <c r="U354" s="15">
        <v>1220010.555</v>
      </c>
      <c r="V354" s="15">
        <v>470094.53</v>
      </c>
      <c r="W354" s="90">
        <f aca="true" t="shared" si="126" ref="W354:W388">+U354-V354</f>
        <v>749916.0249999999</v>
      </c>
      <c r="X354" s="103">
        <f aca="true" t="shared" si="127" ref="X354:X388">IF(V354&lt;0,IF(W354=0,0,IF(OR(V354=0,U354=0),"N.M.",IF(ABS(W354/V354)&gt;=10,"N.M.",W354/(-V354)))),IF(W354=0,0,IF(OR(V354=0,U354=0),"N.M.",IF(ABS(W354/V354)&gt;=10,"N.M.",W354/V354))))</f>
        <v>1.5952451627122737</v>
      </c>
    </row>
    <row r="355" spans="1:24" s="14" customFormat="1" ht="12.75" hidden="1" outlineLevel="2">
      <c r="A355" s="14" t="s">
        <v>1139</v>
      </c>
      <c r="B355" s="14" t="s">
        <v>1140</v>
      </c>
      <c r="C355" s="54" t="s">
        <v>56</v>
      </c>
      <c r="D355" s="15"/>
      <c r="E355" s="15"/>
      <c r="F355" s="15">
        <v>63975.99</v>
      </c>
      <c r="G355" s="15">
        <v>67407.04000000001</v>
      </c>
      <c r="H355" s="90">
        <f t="shared" si="120"/>
        <v>-3431.05000000001</v>
      </c>
      <c r="I355" s="103">
        <f t="shared" si="121"/>
        <v>-0.050900469743219844</v>
      </c>
      <c r="J355" s="104"/>
      <c r="K355" s="15">
        <v>740507.67</v>
      </c>
      <c r="L355" s="15">
        <v>346015.55</v>
      </c>
      <c r="M355" s="90">
        <f t="shared" si="122"/>
        <v>394492.12000000005</v>
      </c>
      <c r="N355" s="103">
        <f t="shared" si="123"/>
        <v>1.1400993972669726</v>
      </c>
      <c r="O355" s="104"/>
      <c r="P355" s="15">
        <v>306268.42</v>
      </c>
      <c r="Q355" s="15">
        <v>161118.56</v>
      </c>
      <c r="R355" s="90">
        <f t="shared" si="124"/>
        <v>145149.86</v>
      </c>
      <c r="S355" s="103">
        <f t="shared" si="125"/>
        <v>0.900888513402801</v>
      </c>
      <c r="T355" s="104"/>
      <c r="U355" s="15">
        <v>1114698.9610000001</v>
      </c>
      <c r="V355" s="15">
        <v>970747.3200000001</v>
      </c>
      <c r="W355" s="90">
        <f t="shared" si="126"/>
        <v>143951.64100000006</v>
      </c>
      <c r="X355" s="103">
        <f t="shared" si="127"/>
        <v>0.14828950648043</v>
      </c>
    </row>
    <row r="356" spans="1:24" s="14" customFormat="1" ht="12.75" hidden="1" outlineLevel="2">
      <c r="A356" s="14" t="s">
        <v>1141</v>
      </c>
      <c r="B356" s="14" t="s">
        <v>1142</v>
      </c>
      <c r="C356" s="54" t="s">
        <v>57</v>
      </c>
      <c r="D356" s="15"/>
      <c r="E356" s="15"/>
      <c r="F356" s="15">
        <v>580555.83</v>
      </c>
      <c r="G356" s="15">
        <v>490475.4</v>
      </c>
      <c r="H356" s="90">
        <f t="shared" si="120"/>
        <v>90080.42999999993</v>
      </c>
      <c r="I356" s="103">
        <f t="shared" si="121"/>
        <v>0.1836594251210151</v>
      </c>
      <c r="J356" s="104"/>
      <c r="K356" s="15">
        <v>3476646.26</v>
      </c>
      <c r="L356" s="15">
        <v>6473329.14</v>
      </c>
      <c r="M356" s="90">
        <f t="shared" si="122"/>
        <v>-2996682.88</v>
      </c>
      <c r="N356" s="103">
        <f t="shared" si="123"/>
        <v>-0.4629276242857628</v>
      </c>
      <c r="O356" s="104"/>
      <c r="P356" s="15">
        <v>1604656.54</v>
      </c>
      <c r="Q356" s="15">
        <v>3351744.12</v>
      </c>
      <c r="R356" s="90">
        <f t="shared" si="124"/>
        <v>-1747087.58</v>
      </c>
      <c r="S356" s="103">
        <f t="shared" si="125"/>
        <v>-0.52124730213594</v>
      </c>
      <c r="T356" s="104"/>
      <c r="U356" s="15">
        <v>7424661.273</v>
      </c>
      <c r="V356" s="15">
        <v>10493918.44</v>
      </c>
      <c r="W356" s="90">
        <f t="shared" si="126"/>
        <v>-3069257.1669999994</v>
      </c>
      <c r="X356" s="103">
        <f t="shared" si="127"/>
        <v>-0.29247960945654156</v>
      </c>
    </row>
    <row r="357" spans="1:24" s="14" customFormat="1" ht="12.75" hidden="1" outlineLevel="2">
      <c r="A357" s="14" t="s">
        <v>1143</v>
      </c>
      <c r="B357" s="14" t="s">
        <v>1144</v>
      </c>
      <c r="C357" s="54" t="s">
        <v>58</v>
      </c>
      <c r="D357" s="15"/>
      <c r="E357" s="15"/>
      <c r="F357" s="15">
        <v>116510.15000000001</v>
      </c>
      <c r="G357" s="15">
        <v>165218.72</v>
      </c>
      <c r="H357" s="90">
        <f t="shared" si="120"/>
        <v>-48708.56999999999</v>
      </c>
      <c r="I357" s="103">
        <f t="shared" si="121"/>
        <v>-0.29481265803293955</v>
      </c>
      <c r="J357" s="104"/>
      <c r="K357" s="15">
        <v>716128.28</v>
      </c>
      <c r="L357" s="15">
        <v>3689876.35</v>
      </c>
      <c r="M357" s="90">
        <f t="shared" si="122"/>
        <v>-2973748.0700000003</v>
      </c>
      <c r="N357" s="103">
        <f t="shared" si="123"/>
        <v>-0.8059207918986229</v>
      </c>
      <c r="O357" s="104"/>
      <c r="P357" s="15">
        <v>373462.46</v>
      </c>
      <c r="Q357" s="15">
        <v>1823314.15</v>
      </c>
      <c r="R357" s="90">
        <f t="shared" si="124"/>
        <v>-1449851.69</v>
      </c>
      <c r="S357" s="103">
        <f t="shared" si="125"/>
        <v>-0.7951738267374275</v>
      </c>
      <c r="T357" s="104"/>
      <c r="U357" s="15">
        <v>2124938.355</v>
      </c>
      <c r="V357" s="15">
        <v>4345238.890000001</v>
      </c>
      <c r="W357" s="90">
        <f t="shared" si="126"/>
        <v>-2220300.5350000006</v>
      </c>
      <c r="X357" s="103">
        <f t="shared" si="127"/>
        <v>-0.5109731803491246</v>
      </c>
    </row>
    <row r="358" spans="1:24" s="14" customFormat="1" ht="12.75" hidden="1" outlineLevel="2">
      <c r="A358" s="14" t="s">
        <v>1145</v>
      </c>
      <c r="B358" s="14" t="s">
        <v>1146</v>
      </c>
      <c r="C358" s="54" t="s">
        <v>59</v>
      </c>
      <c r="D358" s="15"/>
      <c r="E358" s="15"/>
      <c r="F358" s="15">
        <v>90542.86</v>
      </c>
      <c r="G358" s="15">
        <v>26840.24</v>
      </c>
      <c r="H358" s="90">
        <f t="shared" si="120"/>
        <v>63702.619999999995</v>
      </c>
      <c r="I358" s="103">
        <f t="shared" si="121"/>
        <v>2.37339979076193</v>
      </c>
      <c r="J358" s="104"/>
      <c r="K358" s="15">
        <v>639578.05</v>
      </c>
      <c r="L358" s="15">
        <v>308997.92</v>
      </c>
      <c r="M358" s="90">
        <f t="shared" si="122"/>
        <v>330580.13000000006</v>
      </c>
      <c r="N358" s="103">
        <f t="shared" si="123"/>
        <v>1.069845809965323</v>
      </c>
      <c r="O358" s="104"/>
      <c r="P358" s="15">
        <v>308079.38</v>
      </c>
      <c r="Q358" s="15">
        <v>132959.07</v>
      </c>
      <c r="R358" s="90">
        <f t="shared" si="124"/>
        <v>175120.31</v>
      </c>
      <c r="S358" s="103">
        <f t="shared" si="125"/>
        <v>1.3170993900604147</v>
      </c>
      <c r="T358" s="104"/>
      <c r="U358" s="15">
        <v>1022221.987</v>
      </c>
      <c r="V358" s="15">
        <v>521089.70999999996</v>
      </c>
      <c r="W358" s="90">
        <f t="shared" si="126"/>
        <v>501132.277</v>
      </c>
      <c r="X358" s="103">
        <f t="shared" si="127"/>
        <v>0.9617005812684346</v>
      </c>
    </row>
    <row r="359" spans="1:24" s="14" customFormat="1" ht="12.75" hidden="1" outlineLevel="2">
      <c r="A359" s="14" t="s">
        <v>1147</v>
      </c>
      <c r="B359" s="14" t="s">
        <v>1148</v>
      </c>
      <c r="C359" s="54" t="s">
        <v>55</v>
      </c>
      <c r="D359" s="15"/>
      <c r="E359" s="15"/>
      <c r="F359" s="15">
        <v>12296.29</v>
      </c>
      <c r="G359" s="15">
        <v>12708.89</v>
      </c>
      <c r="H359" s="90">
        <f t="shared" si="120"/>
        <v>-412.59999999999854</v>
      </c>
      <c r="I359" s="103">
        <f t="shared" si="121"/>
        <v>-0.03246546315217132</v>
      </c>
      <c r="J359" s="104"/>
      <c r="K359" s="15">
        <v>82578.57</v>
      </c>
      <c r="L359" s="15">
        <v>70691.82</v>
      </c>
      <c r="M359" s="90">
        <f t="shared" si="122"/>
        <v>11886.75</v>
      </c>
      <c r="N359" s="103">
        <f t="shared" si="123"/>
        <v>0.16814887493347885</v>
      </c>
      <c r="O359" s="104"/>
      <c r="P359" s="15">
        <v>35388.21</v>
      </c>
      <c r="Q359" s="15">
        <v>29209.8</v>
      </c>
      <c r="R359" s="90">
        <f t="shared" si="124"/>
        <v>6178.41</v>
      </c>
      <c r="S359" s="103">
        <f t="shared" si="125"/>
        <v>0.2115183945114311</v>
      </c>
      <c r="T359" s="104"/>
      <c r="U359" s="15">
        <v>139341.22</v>
      </c>
      <c r="V359" s="15">
        <v>114027.26000000001</v>
      </c>
      <c r="W359" s="90">
        <f t="shared" si="126"/>
        <v>25313.959999999992</v>
      </c>
      <c r="X359" s="103">
        <f t="shared" si="127"/>
        <v>0.2219991956309394</v>
      </c>
    </row>
    <row r="360" spans="1:24" s="14" customFormat="1" ht="12.75" hidden="1" outlineLevel="2">
      <c r="A360" s="14" t="s">
        <v>1149</v>
      </c>
      <c r="B360" s="14" t="s">
        <v>1150</v>
      </c>
      <c r="C360" s="54" t="s">
        <v>56</v>
      </c>
      <c r="D360" s="15"/>
      <c r="E360" s="15"/>
      <c r="F360" s="15">
        <v>698.29</v>
      </c>
      <c r="G360" s="15">
        <v>214</v>
      </c>
      <c r="H360" s="90">
        <f t="shared" si="120"/>
        <v>484.28999999999996</v>
      </c>
      <c r="I360" s="103">
        <f t="shared" si="121"/>
        <v>2.26303738317757</v>
      </c>
      <c r="J360" s="104"/>
      <c r="K360" s="15">
        <v>6599.6900000000005</v>
      </c>
      <c r="L360" s="15">
        <v>14762.710000000001</v>
      </c>
      <c r="M360" s="90">
        <f t="shared" si="122"/>
        <v>-8163.02</v>
      </c>
      <c r="N360" s="103">
        <f t="shared" si="123"/>
        <v>-0.5529486117386306</v>
      </c>
      <c r="O360" s="104"/>
      <c r="P360" s="15">
        <v>2888.4900000000002</v>
      </c>
      <c r="Q360" s="15">
        <v>-849.1800000000001</v>
      </c>
      <c r="R360" s="90">
        <f t="shared" si="124"/>
        <v>3737.67</v>
      </c>
      <c r="S360" s="103">
        <f t="shared" si="125"/>
        <v>4.401504981276054</v>
      </c>
      <c r="T360" s="104"/>
      <c r="U360" s="15">
        <v>24710.190000000002</v>
      </c>
      <c r="V360" s="15">
        <v>21662.74</v>
      </c>
      <c r="W360" s="90">
        <f t="shared" si="126"/>
        <v>3047.4500000000007</v>
      </c>
      <c r="X360" s="103">
        <f t="shared" si="127"/>
        <v>0.14067703346852709</v>
      </c>
    </row>
    <row r="361" spans="1:24" s="14" customFormat="1" ht="12.75" hidden="1" outlineLevel="2">
      <c r="A361" s="14" t="s">
        <v>1151</v>
      </c>
      <c r="B361" s="14" t="s">
        <v>1152</v>
      </c>
      <c r="C361" s="54" t="s">
        <v>60</v>
      </c>
      <c r="D361" s="15"/>
      <c r="E361" s="15"/>
      <c r="F361" s="15">
        <v>4585.33</v>
      </c>
      <c r="G361" s="15">
        <v>3200.6</v>
      </c>
      <c r="H361" s="90">
        <f t="shared" si="120"/>
        <v>1384.73</v>
      </c>
      <c r="I361" s="103">
        <f t="shared" si="121"/>
        <v>0.43264700368680875</v>
      </c>
      <c r="J361" s="104"/>
      <c r="K361" s="15">
        <v>30824.920000000002</v>
      </c>
      <c r="L361" s="15">
        <v>25994.02</v>
      </c>
      <c r="M361" s="90">
        <f t="shared" si="122"/>
        <v>4830.9000000000015</v>
      </c>
      <c r="N361" s="103">
        <f t="shared" si="123"/>
        <v>0.18584659086974625</v>
      </c>
      <c r="O361" s="104"/>
      <c r="P361" s="15">
        <v>12764.81</v>
      </c>
      <c r="Q361" s="15">
        <v>9757.85</v>
      </c>
      <c r="R361" s="90">
        <f t="shared" si="124"/>
        <v>3006.959999999999</v>
      </c>
      <c r="S361" s="103">
        <f t="shared" si="125"/>
        <v>0.30815804711078765</v>
      </c>
      <c r="T361" s="104"/>
      <c r="U361" s="15">
        <v>52491.76</v>
      </c>
      <c r="V361" s="15">
        <v>43088.07</v>
      </c>
      <c r="W361" s="90">
        <f t="shared" si="126"/>
        <v>9403.690000000002</v>
      </c>
      <c r="X361" s="103">
        <f t="shared" si="127"/>
        <v>0.2182434720329781</v>
      </c>
    </row>
    <row r="362" spans="1:24" s="14" customFormat="1" ht="12.75" hidden="1" outlineLevel="2">
      <c r="A362" s="14" t="s">
        <v>1153</v>
      </c>
      <c r="B362" s="14" t="s">
        <v>1154</v>
      </c>
      <c r="C362" s="54" t="s">
        <v>61</v>
      </c>
      <c r="D362" s="15"/>
      <c r="E362" s="15"/>
      <c r="F362" s="15">
        <v>17636.55</v>
      </c>
      <c r="G362" s="15">
        <v>17099.33</v>
      </c>
      <c r="H362" s="90">
        <f t="shared" si="120"/>
        <v>537.2199999999975</v>
      </c>
      <c r="I362" s="103">
        <f t="shared" si="121"/>
        <v>0.03141760525119975</v>
      </c>
      <c r="J362" s="104"/>
      <c r="K362" s="15">
        <v>142139.27</v>
      </c>
      <c r="L362" s="15">
        <v>123441.37</v>
      </c>
      <c r="M362" s="90">
        <f t="shared" si="122"/>
        <v>18697.899999999994</v>
      </c>
      <c r="N362" s="103">
        <f t="shared" si="123"/>
        <v>0.15147190929588675</v>
      </c>
      <c r="O362" s="104"/>
      <c r="P362" s="15">
        <v>59595.03</v>
      </c>
      <c r="Q362" s="15">
        <v>52598.73</v>
      </c>
      <c r="R362" s="90">
        <f t="shared" si="124"/>
        <v>6996.299999999996</v>
      </c>
      <c r="S362" s="103">
        <f t="shared" si="125"/>
        <v>0.13301271722720293</v>
      </c>
      <c r="T362" s="104"/>
      <c r="U362" s="15">
        <v>271043.82999999996</v>
      </c>
      <c r="V362" s="15">
        <v>226400.09</v>
      </c>
      <c r="W362" s="90">
        <f t="shared" si="126"/>
        <v>44643.73999999996</v>
      </c>
      <c r="X362" s="103">
        <f t="shared" si="127"/>
        <v>0.19718958592286762</v>
      </c>
    </row>
    <row r="363" spans="1:24" s="14" customFormat="1" ht="12.75" hidden="1" outlineLevel="2">
      <c r="A363" s="14" t="s">
        <v>1155</v>
      </c>
      <c r="B363" s="14" t="s">
        <v>1156</v>
      </c>
      <c r="C363" s="54" t="s">
        <v>62</v>
      </c>
      <c r="D363" s="15"/>
      <c r="E363" s="15"/>
      <c r="F363" s="15">
        <v>29658.600000000002</v>
      </c>
      <c r="G363" s="15">
        <v>20741.23</v>
      </c>
      <c r="H363" s="90">
        <f t="shared" si="120"/>
        <v>8917.370000000003</v>
      </c>
      <c r="I363" s="103">
        <f t="shared" si="121"/>
        <v>0.4299344831526386</v>
      </c>
      <c r="J363" s="104"/>
      <c r="K363" s="15">
        <v>161507.77</v>
      </c>
      <c r="L363" s="15">
        <v>121938.82</v>
      </c>
      <c r="M363" s="90">
        <f t="shared" si="122"/>
        <v>39568.94999999998</v>
      </c>
      <c r="N363" s="103">
        <f t="shared" si="123"/>
        <v>0.3244983836976607</v>
      </c>
      <c r="O363" s="104"/>
      <c r="P363" s="15">
        <v>75163.13</v>
      </c>
      <c r="Q363" s="15">
        <v>55661.61</v>
      </c>
      <c r="R363" s="90">
        <f t="shared" si="124"/>
        <v>19501.520000000004</v>
      </c>
      <c r="S363" s="103">
        <f t="shared" si="125"/>
        <v>0.35035853256849747</v>
      </c>
      <c r="T363" s="104"/>
      <c r="U363" s="15">
        <v>248959.68</v>
      </c>
      <c r="V363" s="15">
        <v>206335.43</v>
      </c>
      <c r="W363" s="90">
        <f t="shared" si="126"/>
        <v>42624.25</v>
      </c>
      <c r="X363" s="103">
        <f t="shared" si="127"/>
        <v>0.20657746466518137</v>
      </c>
    </row>
    <row r="364" spans="1:24" s="14" customFormat="1" ht="12.75" hidden="1" outlineLevel="2">
      <c r="A364" s="14" t="s">
        <v>1157</v>
      </c>
      <c r="B364" s="14" t="s">
        <v>1158</v>
      </c>
      <c r="C364" s="54" t="s">
        <v>63</v>
      </c>
      <c r="D364" s="15"/>
      <c r="E364" s="15"/>
      <c r="F364" s="15">
        <v>21540.08</v>
      </c>
      <c r="G364" s="15">
        <v>48035.450000000004</v>
      </c>
      <c r="H364" s="90">
        <f t="shared" si="120"/>
        <v>-26495.370000000003</v>
      </c>
      <c r="I364" s="103">
        <f t="shared" si="121"/>
        <v>-0.55157951054898</v>
      </c>
      <c r="J364" s="104"/>
      <c r="K364" s="15">
        <v>396018.46</v>
      </c>
      <c r="L364" s="15">
        <v>350831.49</v>
      </c>
      <c r="M364" s="90">
        <f t="shared" si="122"/>
        <v>45186.97000000003</v>
      </c>
      <c r="N364" s="103">
        <f t="shared" si="123"/>
        <v>0.12879964110405265</v>
      </c>
      <c r="O364" s="104"/>
      <c r="P364" s="15">
        <v>56241.62</v>
      </c>
      <c r="Q364" s="15">
        <v>131223.88</v>
      </c>
      <c r="R364" s="90">
        <f t="shared" si="124"/>
        <v>-74982.26000000001</v>
      </c>
      <c r="S364" s="103">
        <f t="shared" si="125"/>
        <v>-0.571407124983654</v>
      </c>
      <c r="T364" s="104"/>
      <c r="U364" s="15">
        <v>656424.234</v>
      </c>
      <c r="V364" s="15">
        <v>730124.47</v>
      </c>
      <c r="W364" s="90">
        <f t="shared" si="126"/>
        <v>-73700.23599999992</v>
      </c>
      <c r="X364" s="103">
        <f t="shared" si="127"/>
        <v>-0.10094201609213278</v>
      </c>
    </row>
    <row r="365" spans="1:24" s="14" customFormat="1" ht="12.75" hidden="1" outlineLevel="2">
      <c r="A365" s="14" t="s">
        <v>1159</v>
      </c>
      <c r="B365" s="14" t="s">
        <v>1160</v>
      </c>
      <c r="C365" s="54" t="s">
        <v>64</v>
      </c>
      <c r="D365" s="15"/>
      <c r="E365" s="15"/>
      <c r="F365" s="15">
        <v>104775.04000000001</v>
      </c>
      <c r="G365" s="15">
        <v>47514.48</v>
      </c>
      <c r="H365" s="90">
        <f t="shared" si="120"/>
        <v>57260.560000000005</v>
      </c>
      <c r="I365" s="103">
        <f t="shared" si="121"/>
        <v>1.205118102944618</v>
      </c>
      <c r="J365" s="104"/>
      <c r="K365" s="15">
        <v>688070</v>
      </c>
      <c r="L365" s="15">
        <v>725542.26</v>
      </c>
      <c r="M365" s="90">
        <f t="shared" si="122"/>
        <v>-37472.26000000001</v>
      </c>
      <c r="N365" s="103">
        <f t="shared" si="123"/>
        <v>-0.05164724657113703</v>
      </c>
      <c r="O365" s="104"/>
      <c r="P365" s="15">
        <v>317286.67</v>
      </c>
      <c r="Q365" s="15">
        <v>211577.15</v>
      </c>
      <c r="R365" s="90">
        <f t="shared" si="124"/>
        <v>105709.51999999999</v>
      </c>
      <c r="S365" s="103">
        <f t="shared" si="125"/>
        <v>0.49962635379104026</v>
      </c>
      <c r="T365" s="104"/>
      <c r="U365" s="15">
        <v>1474275.74</v>
      </c>
      <c r="V365" s="15">
        <v>1557169.88</v>
      </c>
      <c r="W365" s="90">
        <f t="shared" si="126"/>
        <v>-82894.1399999999</v>
      </c>
      <c r="X365" s="103">
        <f t="shared" si="127"/>
        <v>-0.05323384498035622</v>
      </c>
    </row>
    <row r="366" spans="1:24" s="14" customFormat="1" ht="12.75" hidden="1" outlineLevel="2">
      <c r="A366" s="14" t="s">
        <v>1161</v>
      </c>
      <c r="B366" s="14" t="s">
        <v>1162</v>
      </c>
      <c r="C366" s="54" t="s">
        <v>65</v>
      </c>
      <c r="D366" s="15"/>
      <c r="E366" s="15"/>
      <c r="F366" s="15">
        <v>0</v>
      </c>
      <c r="G366" s="15">
        <v>0</v>
      </c>
      <c r="H366" s="90">
        <f t="shared" si="120"/>
        <v>0</v>
      </c>
      <c r="I366" s="103">
        <f t="shared" si="121"/>
        <v>0</v>
      </c>
      <c r="J366" s="104"/>
      <c r="K366" s="15">
        <v>0</v>
      </c>
      <c r="L366" s="15">
        <v>-1.86</v>
      </c>
      <c r="M366" s="90">
        <f t="shared" si="122"/>
        <v>1.86</v>
      </c>
      <c r="N366" s="103" t="str">
        <f t="shared" si="123"/>
        <v>N.M.</v>
      </c>
      <c r="O366" s="104"/>
      <c r="P366" s="15">
        <v>0</v>
      </c>
      <c r="Q366" s="15">
        <v>-84.91</v>
      </c>
      <c r="R366" s="90">
        <f t="shared" si="124"/>
        <v>84.91</v>
      </c>
      <c r="S366" s="103" t="str">
        <f t="shared" si="125"/>
        <v>N.M.</v>
      </c>
      <c r="T366" s="104"/>
      <c r="U366" s="15">
        <v>0</v>
      </c>
      <c r="V366" s="15">
        <v>0</v>
      </c>
      <c r="W366" s="90">
        <f t="shared" si="126"/>
        <v>0</v>
      </c>
      <c r="X366" s="103">
        <f t="shared" si="127"/>
        <v>0</v>
      </c>
    </row>
    <row r="367" spans="1:24" s="14" customFormat="1" ht="12.75" hidden="1" outlineLevel="2">
      <c r="A367" s="14" t="s">
        <v>1163</v>
      </c>
      <c r="B367" s="14" t="s">
        <v>1164</v>
      </c>
      <c r="C367" s="54" t="s">
        <v>66</v>
      </c>
      <c r="D367" s="15"/>
      <c r="E367" s="15"/>
      <c r="F367" s="15">
        <v>0</v>
      </c>
      <c r="G367" s="15">
        <v>257.83</v>
      </c>
      <c r="H367" s="90">
        <f t="shared" si="120"/>
        <v>-257.83</v>
      </c>
      <c r="I367" s="103" t="str">
        <f t="shared" si="121"/>
        <v>N.M.</v>
      </c>
      <c r="J367" s="104"/>
      <c r="K367" s="15">
        <v>21912.06</v>
      </c>
      <c r="L367" s="15">
        <v>257.83</v>
      </c>
      <c r="M367" s="90">
        <f t="shared" si="122"/>
        <v>21654.23</v>
      </c>
      <c r="N367" s="103" t="str">
        <f t="shared" si="123"/>
        <v>N.M.</v>
      </c>
      <c r="O367" s="104"/>
      <c r="P367" s="15">
        <v>0</v>
      </c>
      <c r="Q367" s="15">
        <v>257.83</v>
      </c>
      <c r="R367" s="90">
        <f t="shared" si="124"/>
        <v>-257.83</v>
      </c>
      <c r="S367" s="103" t="str">
        <f t="shared" si="125"/>
        <v>N.M.</v>
      </c>
      <c r="T367" s="104"/>
      <c r="U367" s="15">
        <v>25444.420000000002</v>
      </c>
      <c r="V367" s="15">
        <v>584.95</v>
      </c>
      <c r="W367" s="90">
        <f t="shared" si="126"/>
        <v>24859.47</v>
      </c>
      <c r="X367" s="103" t="str">
        <f t="shared" si="127"/>
        <v>N.M.</v>
      </c>
    </row>
    <row r="368" spans="1:24" s="14" customFormat="1" ht="12.75" hidden="1" outlineLevel="2">
      <c r="A368" s="14" t="s">
        <v>1165</v>
      </c>
      <c r="B368" s="14" t="s">
        <v>1166</v>
      </c>
      <c r="C368" s="54" t="s">
        <v>55</v>
      </c>
      <c r="D368" s="15"/>
      <c r="E368" s="15"/>
      <c r="F368" s="15">
        <v>-36.62</v>
      </c>
      <c r="G368" s="15">
        <v>289.76</v>
      </c>
      <c r="H368" s="90">
        <f t="shared" si="120"/>
        <v>-326.38</v>
      </c>
      <c r="I368" s="103">
        <f t="shared" si="121"/>
        <v>-1.1263804527885146</v>
      </c>
      <c r="J368" s="104"/>
      <c r="K368" s="15">
        <v>46.94</v>
      </c>
      <c r="L368" s="15">
        <v>2342.53</v>
      </c>
      <c r="M368" s="90">
        <f t="shared" si="122"/>
        <v>-2295.59</v>
      </c>
      <c r="N368" s="103">
        <f t="shared" si="123"/>
        <v>-0.9799618361344358</v>
      </c>
      <c r="O368" s="104"/>
      <c r="P368" s="15">
        <v>-29.25</v>
      </c>
      <c r="Q368" s="15">
        <v>464.1</v>
      </c>
      <c r="R368" s="90">
        <f t="shared" si="124"/>
        <v>-493.35</v>
      </c>
      <c r="S368" s="103">
        <f t="shared" si="125"/>
        <v>-1.0630252100840336</v>
      </c>
      <c r="T368" s="104"/>
      <c r="U368" s="15">
        <v>184.27</v>
      </c>
      <c r="V368" s="15">
        <v>2591.4700000000003</v>
      </c>
      <c r="W368" s="90">
        <f t="shared" si="126"/>
        <v>-2407.2000000000003</v>
      </c>
      <c r="X368" s="103">
        <f t="shared" si="127"/>
        <v>-0.9288936395173396</v>
      </c>
    </row>
    <row r="369" spans="1:24" s="14" customFormat="1" ht="12.75" hidden="1" outlineLevel="2">
      <c r="A369" s="14" t="s">
        <v>1167</v>
      </c>
      <c r="B369" s="14" t="s">
        <v>1168</v>
      </c>
      <c r="C369" s="54" t="s">
        <v>56</v>
      </c>
      <c r="D369" s="15"/>
      <c r="E369" s="15"/>
      <c r="F369" s="15">
        <v>497.64</v>
      </c>
      <c r="G369" s="15">
        <v>46.34</v>
      </c>
      <c r="H369" s="90">
        <f t="shared" si="120"/>
        <v>451.29999999999995</v>
      </c>
      <c r="I369" s="103">
        <f t="shared" si="121"/>
        <v>9.73888649115235</v>
      </c>
      <c r="J369" s="104"/>
      <c r="K369" s="15">
        <v>3928.88</v>
      </c>
      <c r="L369" s="15">
        <v>6513.39</v>
      </c>
      <c r="M369" s="90">
        <f t="shared" si="122"/>
        <v>-2584.51</v>
      </c>
      <c r="N369" s="103">
        <f t="shared" si="123"/>
        <v>-0.39679951607381103</v>
      </c>
      <c r="O369" s="104"/>
      <c r="P369" s="15">
        <v>2258.6</v>
      </c>
      <c r="Q369" s="15">
        <v>1464.66</v>
      </c>
      <c r="R369" s="90">
        <f t="shared" si="124"/>
        <v>793.9399999999998</v>
      </c>
      <c r="S369" s="103">
        <f t="shared" si="125"/>
        <v>0.542064369887892</v>
      </c>
      <c r="T369" s="104"/>
      <c r="U369" s="15">
        <v>9646.53</v>
      </c>
      <c r="V369" s="15">
        <v>16628.15</v>
      </c>
      <c r="W369" s="90">
        <f t="shared" si="126"/>
        <v>-6981.620000000001</v>
      </c>
      <c r="X369" s="103">
        <f t="shared" si="127"/>
        <v>-0.4198675138244483</v>
      </c>
    </row>
    <row r="370" spans="1:24" s="14" customFormat="1" ht="12.75" hidden="1" outlineLevel="2">
      <c r="A370" s="14" t="s">
        <v>1169</v>
      </c>
      <c r="B370" s="14" t="s">
        <v>1170</v>
      </c>
      <c r="C370" s="54" t="s">
        <v>63</v>
      </c>
      <c r="D370" s="15"/>
      <c r="E370" s="15"/>
      <c r="F370" s="15">
        <v>101878.72</v>
      </c>
      <c r="G370" s="15">
        <v>35223.62</v>
      </c>
      <c r="H370" s="90">
        <f t="shared" si="120"/>
        <v>66655.1</v>
      </c>
      <c r="I370" s="103">
        <f t="shared" si="121"/>
        <v>1.8923409916414042</v>
      </c>
      <c r="J370" s="104"/>
      <c r="K370" s="15">
        <v>531922.53</v>
      </c>
      <c r="L370" s="15">
        <v>393332.2</v>
      </c>
      <c r="M370" s="90">
        <f t="shared" si="122"/>
        <v>138590.33000000002</v>
      </c>
      <c r="N370" s="103">
        <f t="shared" si="123"/>
        <v>0.35234931185394947</v>
      </c>
      <c r="O370" s="104"/>
      <c r="P370" s="15">
        <v>348182.14</v>
      </c>
      <c r="Q370" s="15">
        <v>131008.03</v>
      </c>
      <c r="R370" s="90">
        <f t="shared" si="124"/>
        <v>217174.11000000002</v>
      </c>
      <c r="S370" s="103">
        <f t="shared" si="125"/>
        <v>1.657716019392094</v>
      </c>
      <c r="T370" s="104"/>
      <c r="U370" s="15">
        <v>691480.43</v>
      </c>
      <c r="V370" s="15">
        <v>933084.55</v>
      </c>
      <c r="W370" s="90">
        <f t="shared" si="126"/>
        <v>-241604.12</v>
      </c>
      <c r="X370" s="103">
        <f t="shared" si="127"/>
        <v>-0.25893057601264535</v>
      </c>
    </row>
    <row r="371" spans="1:24" s="14" customFormat="1" ht="12.75" hidden="1" outlineLevel="2">
      <c r="A371" s="14" t="s">
        <v>1171</v>
      </c>
      <c r="B371" s="14" t="s">
        <v>1172</v>
      </c>
      <c r="C371" s="54" t="s">
        <v>64</v>
      </c>
      <c r="D371" s="15"/>
      <c r="E371" s="15"/>
      <c r="F371" s="15">
        <v>2395157.27</v>
      </c>
      <c r="G371" s="15">
        <v>2268965.96</v>
      </c>
      <c r="H371" s="90">
        <f t="shared" si="120"/>
        <v>126191.31000000006</v>
      </c>
      <c r="I371" s="103">
        <f t="shared" si="121"/>
        <v>0.05561621999829387</v>
      </c>
      <c r="J371" s="104"/>
      <c r="K371" s="15">
        <v>17770802.82</v>
      </c>
      <c r="L371" s="15">
        <v>8214350.22</v>
      </c>
      <c r="M371" s="90">
        <f t="shared" si="122"/>
        <v>9556452.600000001</v>
      </c>
      <c r="N371" s="103">
        <f t="shared" si="123"/>
        <v>1.163385093653823</v>
      </c>
      <c r="O371" s="104"/>
      <c r="P371" s="15">
        <v>9133835.31</v>
      </c>
      <c r="Q371" s="15">
        <v>4447648.38</v>
      </c>
      <c r="R371" s="90">
        <f t="shared" si="124"/>
        <v>4686186.930000001</v>
      </c>
      <c r="S371" s="103">
        <f t="shared" si="125"/>
        <v>1.0536325108505993</v>
      </c>
      <c r="T371" s="104"/>
      <c r="U371" s="15">
        <v>29815539.560000002</v>
      </c>
      <c r="V371" s="15">
        <v>8398777.02</v>
      </c>
      <c r="W371" s="90">
        <f t="shared" si="126"/>
        <v>21416762.540000003</v>
      </c>
      <c r="X371" s="103">
        <f t="shared" si="127"/>
        <v>2.5499858478204964</v>
      </c>
    </row>
    <row r="372" spans="1:24" s="14" customFormat="1" ht="12.75" hidden="1" outlineLevel="2">
      <c r="A372" s="14" t="s">
        <v>1173</v>
      </c>
      <c r="B372" s="14" t="s">
        <v>1174</v>
      </c>
      <c r="C372" s="54" t="s">
        <v>67</v>
      </c>
      <c r="D372" s="15"/>
      <c r="E372" s="15"/>
      <c r="F372" s="15">
        <v>20067.36</v>
      </c>
      <c r="G372" s="15">
        <v>17642.75</v>
      </c>
      <c r="H372" s="90">
        <f t="shared" si="120"/>
        <v>2424.6100000000006</v>
      </c>
      <c r="I372" s="103">
        <f t="shared" si="121"/>
        <v>0.1374281220331298</v>
      </c>
      <c r="J372" s="104"/>
      <c r="K372" s="15">
        <v>133803.55</v>
      </c>
      <c r="L372" s="15">
        <v>123265.02</v>
      </c>
      <c r="M372" s="90">
        <f t="shared" si="122"/>
        <v>10538.529999999984</v>
      </c>
      <c r="N372" s="103">
        <f t="shared" si="123"/>
        <v>0.08549489546993935</v>
      </c>
      <c r="O372" s="104"/>
      <c r="P372" s="15">
        <v>56399.25</v>
      </c>
      <c r="Q372" s="15">
        <v>49507.21</v>
      </c>
      <c r="R372" s="90">
        <f t="shared" si="124"/>
        <v>6892.040000000001</v>
      </c>
      <c r="S372" s="103">
        <f t="shared" si="125"/>
        <v>0.1392128540469156</v>
      </c>
      <c r="T372" s="104"/>
      <c r="U372" s="15">
        <v>244325.32</v>
      </c>
      <c r="V372" s="15">
        <v>189625.2</v>
      </c>
      <c r="W372" s="90">
        <f t="shared" si="126"/>
        <v>54700.119999999995</v>
      </c>
      <c r="X372" s="103">
        <f t="shared" si="127"/>
        <v>0.28846440241065</v>
      </c>
    </row>
    <row r="373" spans="1:24" s="14" customFormat="1" ht="12.75" hidden="1" outlineLevel="2">
      <c r="A373" s="14" t="s">
        <v>1175</v>
      </c>
      <c r="B373" s="14" t="s">
        <v>1176</v>
      </c>
      <c r="C373" s="54" t="s">
        <v>68</v>
      </c>
      <c r="D373" s="15"/>
      <c r="E373" s="15"/>
      <c r="F373" s="15">
        <v>391537</v>
      </c>
      <c r="G373" s="15">
        <v>391537</v>
      </c>
      <c r="H373" s="90">
        <f t="shared" si="120"/>
        <v>0</v>
      </c>
      <c r="I373" s="103">
        <f t="shared" si="121"/>
        <v>0</v>
      </c>
      <c r="J373" s="104"/>
      <c r="K373" s="15">
        <v>2740759</v>
      </c>
      <c r="L373" s="15">
        <v>391537</v>
      </c>
      <c r="M373" s="90">
        <f t="shared" si="122"/>
        <v>2349222</v>
      </c>
      <c r="N373" s="103">
        <f t="shared" si="123"/>
        <v>6</v>
      </c>
      <c r="O373" s="104"/>
      <c r="P373" s="15">
        <v>1174611</v>
      </c>
      <c r="Q373" s="15">
        <v>391537</v>
      </c>
      <c r="R373" s="90">
        <f t="shared" si="124"/>
        <v>783074</v>
      </c>
      <c r="S373" s="103">
        <f t="shared" si="125"/>
        <v>2</v>
      </c>
      <c r="T373" s="104"/>
      <c r="U373" s="15">
        <v>4698430</v>
      </c>
      <c r="V373" s="15">
        <v>391537</v>
      </c>
      <c r="W373" s="90">
        <f t="shared" si="126"/>
        <v>4306893</v>
      </c>
      <c r="X373" s="103" t="str">
        <f t="shared" si="127"/>
        <v>N.M.</v>
      </c>
    </row>
    <row r="374" spans="1:24" s="14" customFormat="1" ht="12.75" hidden="1" outlineLevel="2">
      <c r="A374" s="14" t="s">
        <v>1177</v>
      </c>
      <c r="B374" s="14" t="s">
        <v>1178</v>
      </c>
      <c r="C374" s="54" t="s">
        <v>69</v>
      </c>
      <c r="D374" s="15"/>
      <c r="E374" s="15"/>
      <c r="F374" s="15">
        <v>0</v>
      </c>
      <c r="G374" s="15">
        <v>0</v>
      </c>
      <c r="H374" s="90">
        <f t="shared" si="120"/>
        <v>0</v>
      </c>
      <c r="I374" s="103">
        <f t="shared" si="121"/>
        <v>0</v>
      </c>
      <c r="J374" s="104"/>
      <c r="K374" s="15">
        <v>0</v>
      </c>
      <c r="L374" s="15">
        <v>0</v>
      </c>
      <c r="M374" s="90">
        <f t="shared" si="122"/>
        <v>0</v>
      </c>
      <c r="N374" s="103">
        <f t="shared" si="123"/>
        <v>0</v>
      </c>
      <c r="O374" s="104"/>
      <c r="P374" s="15">
        <v>0</v>
      </c>
      <c r="Q374" s="15">
        <v>0</v>
      </c>
      <c r="R374" s="90">
        <f t="shared" si="124"/>
        <v>0</v>
      </c>
      <c r="S374" s="103">
        <f t="shared" si="125"/>
        <v>0</v>
      </c>
      <c r="T374" s="104"/>
      <c r="U374" s="15">
        <v>30106.63</v>
      </c>
      <c r="V374" s="15">
        <v>0</v>
      </c>
      <c r="W374" s="90">
        <f t="shared" si="126"/>
        <v>30106.63</v>
      </c>
      <c r="X374" s="103" t="str">
        <f t="shared" si="127"/>
        <v>N.M.</v>
      </c>
    </row>
    <row r="375" spans="1:24" s="14" customFormat="1" ht="12.75" hidden="1" outlineLevel="2">
      <c r="A375" s="14" t="s">
        <v>1179</v>
      </c>
      <c r="B375" s="14" t="s">
        <v>1180</v>
      </c>
      <c r="C375" s="54" t="s">
        <v>65</v>
      </c>
      <c r="D375" s="15"/>
      <c r="E375" s="15"/>
      <c r="F375" s="15">
        <v>11114.02</v>
      </c>
      <c r="G375" s="15">
        <v>1839.68</v>
      </c>
      <c r="H375" s="90">
        <f t="shared" si="120"/>
        <v>9274.34</v>
      </c>
      <c r="I375" s="103">
        <f t="shared" si="121"/>
        <v>5.041278918072708</v>
      </c>
      <c r="J375" s="104"/>
      <c r="K375" s="15">
        <v>47154.47</v>
      </c>
      <c r="L375" s="15">
        <v>84231.90000000001</v>
      </c>
      <c r="M375" s="90">
        <f t="shared" si="122"/>
        <v>-37077.43000000001</v>
      </c>
      <c r="N375" s="103">
        <f t="shared" si="123"/>
        <v>-0.4401827573638966</v>
      </c>
      <c r="O375" s="104"/>
      <c r="P375" s="15">
        <v>24483.7</v>
      </c>
      <c r="Q375" s="15">
        <v>17299.65</v>
      </c>
      <c r="R375" s="90">
        <f t="shared" si="124"/>
        <v>7184.049999999999</v>
      </c>
      <c r="S375" s="103">
        <f t="shared" si="125"/>
        <v>0.4152714072250016</v>
      </c>
      <c r="T375" s="104"/>
      <c r="U375" s="15">
        <v>77030.47</v>
      </c>
      <c r="V375" s="15">
        <v>172080.06</v>
      </c>
      <c r="W375" s="90">
        <f t="shared" si="126"/>
        <v>-95049.59</v>
      </c>
      <c r="X375" s="103">
        <f t="shared" si="127"/>
        <v>-0.5523567925301746</v>
      </c>
    </row>
    <row r="376" spans="1:24" s="14" customFormat="1" ht="12.75" hidden="1" outlineLevel="2">
      <c r="A376" s="14" t="s">
        <v>1181</v>
      </c>
      <c r="B376" s="14" t="s">
        <v>1182</v>
      </c>
      <c r="C376" s="54" t="s">
        <v>70</v>
      </c>
      <c r="D376" s="15"/>
      <c r="E376" s="15"/>
      <c r="F376" s="15">
        <v>11441.08</v>
      </c>
      <c r="G376" s="15">
        <v>18923.77</v>
      </c>
      <c r="H376" s="90">
        <f t="shared" si="120"/>
        <v>-7482.6900000000005</v>
      </c>
      <c r="I376" s="103">
        <f t="shared" si="121"/>
        <v>-0.39541222494249295</v>
      </c>
      <c r="J376" s="104"/>
      <c r="K376" s="15">
        <v>79439.04000000001</v>
      </c>
      <c r="L376" s="15">
        <v>75188.25</v>
      </c>
      <c r="M376" s="90">
        <f t="shared" si="122"/>
        <v>4250.790000000008</v>
      </c>
      <c r="N376" s="103">
        <f t="shared" si="123"/>
        <v>0.05653529640602099</v>
      </c>
      <c r="O376" s="104"/>
      <c r="P376" s="15">
        <v>43336.700000000004</v>
      </c>
      <c r="Q376" s="15">
        <v>51893.43</v>
      </c>
      <c r="R376" s="90">
        <f t="shared" si="124"/>
        <v>-8556.729999999996</v>
      </c>
      <c r="S376" s="103">
        <f t="shared" si="125"/>
        <v>-0.16489043025292405</v>
      </c>
      <c r="T376" s="104"/>
      <c r="U376" s="15">
        <v>113084.41</v>
      </c>
      <c r="V376" s="15">
        <v>56762.34</v>
      </c>
      <c r="W376" s="90">
        <f t="shared" si="126"/>
        <v>56322.07000000001</v>
      </c>
      <c r="X376" s="103">
        <f t="shared" si="127"/>
        <v>0.9922436249104601</v>
      </c>
    </row>
    <row r="377" spans="1:24" s="14" customFormat="1" ht="12.75" hidden="1" outlineLevel="2">
      <c r="A377" s="14" t="s">
        <v>1183</v>
      </c>
      <c r="B377" s="14" t="s">
        <v>1184</v>
      </c>
      <c r="C377" s="54" t="s">
        <v>71</v>
      </c>
      <c r="D377" s="15"/>
      <c r="E377" s="15"/>
      <c r="F377" s="15">
        <v>3418.85</v>
      </c>
      <c r="G377" s="15">
        <v>2033.02</v>
      </c>
      <c r="H377" s="90">
        <f t="shared" si="120"/>
        <v>1385.83</v>
      </c>
      <c r="I377" s="103">
        <f t="shared" si="121"/>
        <v>0.6816607805137185</v>
      </c>
      <c r="J377" s="104"/>
      <c r="K377" s="15">
        <v>30041.58</v>
      </c>
      <c r="L377" s="15">
        <v>26703.05</v>
      </c>
      <c r="M377" s="90">
        <f t="shared" si="122"/>
        <v>3338.5300000000025</v>
      </c>
      <c r="N377" s="103">
        <f t="shared" si="123"/>
        <v>0.1250242949775401</v>
      </c>
      <c r="O377" s="104"/>
      <c r="P377" s="15">
        <v>8780.72</v>
      </c>
      <c r="Q377" s="15">
        <v>2723.79</v>
      </c>
      <c r="R377" s="90">
        <f t="shared" si="124"/>
        <v>6056.929999999999</v>
      </c>
      <c r="S377" s="103">
        <f t="shared" si="125"/>
        <v>2.2237140161319338</v>
      </c>
      <c r="T377" s="104"/>
      <c r="U377" s="15">
        <v>54820.03</v>
      </c>
      <c r="V377" s="15">
        <v>51280.369999999995</v>
      </c>
      <c r="W377" s="90">
        <f t="shared" si="126"/>
        <v>3539.6600000000035</v>
      </c>
      <c r="X377" s="103">
        <f t="shared" si="127"/>
        <v>0.06902563300537816</v>
      </c>
    </row>
    <row r="378" spans="1:24" s="14" customFormat="1" ht="12.75" hidden="1" outlineLevel="2">
      <c r="A378" s="14" t="s">
        <v>1185</v>
      </c>
      <c r="B378" s="14" t="s">
        <v>1186</v>
      </c>
      <c r="C378" s="54" t="s">
        <v>72</v>
      </c>
      <c r="D378" s="15"/>
      <c r="E378" s="15"/>
      <c r="F378" s="15">
        <v>5094.42</v>
      </c>
      <c r="G378" s="15">
        <v>5930.47</v>
      </c>
      <c r="H378" s="90">
        <f t="shared" si="120"/>
        <v>-836.0500000000002</v>
      </c>
      <c r="I378" s="103">
        <f t="shared" si="121"/>
        <v>-0.14097533585027833</v>
      </c>
      <c r="J378" s="104"/>
      <c r="K378" s="15">
        <v>32329.14</v>
      </c>
      <c r="L378" s="15">
        <v>42067.8</v>
      </c>
      <c r="M378" s="90">
        <f t="shared" si="122"/>
        <v>-9738.660000000003</v>
      </c>
      <c r="N378" s="103">
        <f t="shared" si="123"/>
        <v>-0.23149915136993146</v>
      </c>
      <c r="O378" s="104"/>
      <c r="P378" s="15">
        <v>13894.57</v>
      </c>
      <c r="Q378" s="15">
        <v>15172.73</v>
      </c>
      <c r="R378" s="90">
        <f t="shared" si="124"/>
        <v>-1278.1599999999999</v>
      </c>
      <c r="S378" s="103">
        <f t="shared" si="125"/>
        <v>-0.08424060798551083</v>
      </c>
      <c r="T378" s="104"/>
      <c r="U378" s="15">
        <v>61326.14</v>
      </c>
      <c r="V378" s="15">
        <v>65026.55</v>
      </c>
      <c r="W378" s="90">
        <f t="shared" si="126"/>
        <v>-3700.4100000000035</v>
      </c>
      <c r="X378" s="103">
        <f t="shared" si="127"/>
        <v>-0.05690614064562864</v>
      </c>
    </row>
    <row r="379" spans="1:24" s="14" customFormat="1" ht="12.75" hidden="1" outlineLevel="2">
      <c r="A379" s="14" t="s">
        <v>1187</v>
      </c>
      <c r="B379" s="14" t="s">
        <v>1188</v>
      </c>
      <c r="C379" s="54" t="s">
        <v>73</v>
      </c>
      <c r="D379" s="15"/>
      <c r="E379" s="15"/>
      <c r="F379" s="15">
        <v>5607.26</v>
      </c>
      <c r="G379" s="15">
        <v>4590.68</v>
      </c>
      <c r="H379" s="90">
        <f t="shared" si="120"/>
        <v>1016.5799999999999</v>
      </c>
      <c r="I379" s="103">
        <f t="shared" si="121"/>
        <v>0.22144431761743355</v>
      </c>
      <c r="J379" s="104"/>
      <c r="K379" s="15">
        <v>81860.26</v>
      </c>
      <c r="L379" s="15">
        <v>281031.11</v>
      </c>
      <c r="M379" s="90">
        <f t="shared" si="122"/>
        <v>-199170.84999999998</v>
      </c>
      <c r="N379" s="103">
        <f t="shared" si="123"/>
        <v>-0.7087145974692979</v>
      </c>
      <c r="O379" s="104"/>
      <c r="P379" s="15">
        <v>29187.02</v>
      </c>
      <c r="Q379" s="15">
        <v>58729.5</v>
      </c>
      <c r="R379" s="90">
        <f t="shared" si="124"/>
        <v>-29542.48</v>
      </c>
      <c r="S379" s="103">
        <f t="shared" si="125"/>
        <v>-0.5030262474565593</v>
      </c>
      <c r="T379" s="104"/>
      <c r="U379" s="15">
        <v>147692.8</v>
      </c>
      <c r="V379" s="15">
        <v>463840.25</v>
      </c>
      <c r="W379" s="90">
        <f t="shared" si="126"/>
        <v>-316147.45</v>
      </c>
      <c r="X379" s="103">
        <f t="shared" si="127"/>
        <v>-0.6815869256710689</v>
      </c>
    </row>
    <row r="380" spans="1:24" s="14" customFormat="1" ht="12.75" hidden="1" outlineLevel="2">
      <c r="A380" s="14" t="s">
        <v>1189</v>
      </c>
      <c r="B380" s="14" t="s">
        <v>1190</v>
      </c>
      <c r="C380" s="54" t="s">
        <v>74</v>
      </c>
      <c r="D380" s="15"/>
      <c r="E380" s="15"/>
      <c r="F380" s="15">
        <v>0</v>
      </c>
      <c r="G380" s="15">
        <v>0</v>
      </c>
      <c r="H380" s="90">
        <f t="shared" si="120"/>
        <v>0</v>
      </c>
      <c r="I380" s="103">
        <f t="shared" si="121"/>
        <v>0</v>
      </c>
      <c r="J380" s="104"/>
      <c r="K380" s="15">
        <v>0</v>
      </c>
      <c r="L380" s="15">
        <v>439.02</v>
      </c>
      <c r="M380" s="90">
        <f t="shared" si="122"/>
        <v>-439.02</v>
      </c>
      <c r="N380" s="103" t="str">
        <f t="shared" si="123"/>
        <v>N.M.</v>
      </c>
      <c r="O380" s="104"/>
      <c r="P380" s="15">
        <v>0</v>
      </c>
      <c r="Q380" s="15">
        <v>16.87</v>
      </c>
      <c r="R380" s="90">
        <f t="shared" si="124"/>
        <v>-16.87</v>
      </c>
      <c r="S380" s="103" t="str">
        <f t="shared" si="125"/>
        <v>N.M.</v>
      </c>
      <c r="T380" s="104"/>
      <c r="U380" s="15">
        <v>0</v>
      </c>
      <c r="V380" s="15">
        <v>1165.49</v>
      </c>
      <c r="W380" s="90">
        <f t="shared" si="126"/>
        <v>-1165.49</v>
      </c>
      <c r="X380" s="103" t="str">
        <f t="shared" si="127"/>
        <v>N.M.</v>
      </c>
    </row>
    <row r="381" spans="1:24" s="14" customFormat="1" ht="12.75" hidden="1" outlineLevel="2">
      <c r="A381" s="14" t="s">
        <v>1191</v>
      </c>
      <c r="B381" s="14" t="s">
        <v>1192</v>
      </c>
      <c r="C381" s="54" t="s">
        <v>75</v>
      </c>
      <c r="D381" s="15"/>
      <c r="E381" s="15"/>
      <c r="F381" s="15">
        <v>15967.82</v>
      </c>
      <c r="G381" s="15">
        <v>43285.72</v>
      </c>
      <c r="H381" s="90">
        <f t="shared" si="120"/>
        <v>-27317.9</v>
      </c>
      <c r="I381" s="103">
        <f t="shared" si="121"/>
        <v>-0.6311065173456742</v>
      </c>
      <c r="J381" s="104"/>
      <c r="K381" s="15">
        <v>325162.10000000003</v>
      </c>
      <c r="L381" s="15">
        <v>187772.37</v>
      </c>
      <c r="M381" s="90">
        <f t="shared" si="122"/>
        <v>137389.73000000004</v>
      </c>
      <c r="N381" s="103">
        <f t="shared" si="123"/>
        <v>0.7316823556096141</v>
      </c>
      <c r="O381" s="104"/>
      <c r="P381" s="15">
        <v>51674.05</v>
      </c>
      <c r="Q381" s="15">
        <v>104750.74</v>
      </c>
      <c r="R381" s="90">
        <f t="shared" si="124"/>
        <v>-53076.69</v>
      </c>
      <c r="S381" s="103">
        <f t="shared" si="125"/>
        <v>-0.5066951317002629</v>
      </c>
      <c r="T381" s="104"/>
      <c r="U381" s="15">
        <v>658607.06</v>
      </c>
      <c r="V381" s="15">
        <v>426496.13</v>
      </c>
      <c r="W381" s="90">
        <f t="shared" si="126"/>
        <v>232110.93000000005</v>
      </c>
      <c r="X381" s="103">
        <f t="shared" si="127"/>
        <v>0.5442275173751284</v>
      </c>
    </row>
    <row r="382" spans="1:24" s="14" customFormat="1" ht="12.75" hidden="1" outlineLevel="2">
      <c r="A382" s="14" t="s">
        <v>1193</v>
      </c>
      <c r="B382" s="14" t="s">
        <v>1194</v>
      </c>
      <c r="C382" s="54" t="s">
        <v>76</v>
      </c>
      <c r="D382" s="15"/>
      <c r="E382" s="15"/>
      <c r="F382" s="15">
        <v>2462.75</v>
      </c>
      <c r="G382" s="15">
        <v>4162.4800000000005</v>
      </c>
      <c r="H382" s="90">
        <f t="shared" si="120"/>
        <v>-1699.7300000000005</v>
      </c>
      <c r="I382" s="103">
        <f t="shared" si="121"/>
        <v>-0.40834550556399074</v>
      </c>
      <c r="J382" s="104"/>
      <c r="K382" s="15">
        <v>60964.53</v>
      </c>
      <c r="L382" s="15">
        <v>28558.440000000002</v>
      </c>
      <c r="M382" s="90">
        <f t="shared" si="122"/>
        <v>32406.089999999997</v>
      </c>
      <c r="N382" s="103">
        <f t="shared" si="123"/>
        <v>1.1347289978024007</v>
      </c>
      <c r="O382" s="104"/>
      <c r="P382" s="15">
        <v>23532.350000000002</v>
      </c>
      <c r="Q382" s="15">
        <v>10581.75</v>
      </c>
      <c r="R382" s="90">
        <f t="shared" si="124"/>
        <v>12950.600000000002</v>
      </c>
      <c r="S382" s="103">
        <f t="shared" si="125"/>
        <v>1.223861837597751</v>
      </c>
      <c r="T382" s="104"/>
      <c r="U382" s="15">
        <v>113919.86</v>
      </c>
      <c r="V382" s="15">
        <v>67395.61</v>
      </c>
      <c r="W382" s="90">
        <f t="shared" si="126"/>
        <v>46524.25</v>
      </c>
      <c r="X382" s="103">
        <f t="shared" si="127"/>
        <v>0.6903157342147359</v>
      </c>
    </row>
    <row r="383" spans="1:24" s="14" customFormat="1" ht="12.75" hidden="1" outlineLevel="2">
      <c r="A383" s="14" t="s">
        <v>1195</v>
      </c>
      <c r="B383" s="14" t="s">
        <v>1196</v>
      </c>
      <c r="C383" s="54" t="s">
        <v>77</v>
      </c>
      <c r="D383" s="15"/>
      <c r="E383" s="15"/>
      <c r="F383" s="15">
        <v>0</v>
      </c>
      <c r="G383" s="15">
        <v>0</v>
      </c>
      <c r="H383" s="90">
        <f t="shared" si="120"/>
        <v>0</v>
      </c>
      <c r="I383" s="103">
        <f t="shared" si="121"/>
        <v>0</v>
      </c>
      <c r="J383" s="104"/>
      <c r="K383" s="15">
        <v>0</v>
      </c>
      <c r="L383" s="15">
        <v>0</v>
      </c>
      <c r="M383" s="90">
        <f t="shared" si="122"/>
        <v>0</v>
      </c>
      <c r="N383" s="103">
        <f t="shared" si="123"/>
        <v>0</v>
      </c>
      <c r="O383" s="104"/>
      <c r="P383" s="15">
        <v>0</v>
      </c>
      <c r="Q383" s="15">
        <v>0</v>
      </c>
      <c r="R383" s="90">
        <f t="shared" si="124"/>
        <v>0</v>
      </c>
      <c r="S383" s="103">
        <f t="shared" si="125"/>
        <v>0</v>
      </c>
      <c r="T383" s="104"/>
      <c r="U383" s="15">
        <v>0</v>
      </c>
      <c r="V383" s="15">
        <v>-74.76</v>
      </c>
      <c r="W383" s="90">
        <f t="shared" si="126"/>
        <v>74.76</v>
      </c>
      <c r="X383" s="103" t="str">
        <f t="shared" si="127"/>
        <v>N.M.</v>
      </c>
    </row>
    <row r="384" spans="1:24" s="14" customFormat="1" ht="12.75" hidden="1" outlineLevel="2">
      <c r="A384" s="14" t="s">
        <v>1197</v>
      </c>
      <c r="B384" s="14" t="s">
        <v>1198</v>
      </c>
      <c r="C384" s="54" t="s">
        <v>78</v>
      </c>
      <c r="D384" s="15"/>
      <c r="E384" s="15"/>
      <c r="F384" s="15">
        <v>-31.42</v>
      </c>
      <c r="G384" s="15">
        <v>0</v>
      </c>
      <c r="H384" s="90">
        <f t="shared" si="120"/>
        <v>-31.42</v>
      </c>
      <c r="I384" s="103" t="str">
        <f t="shared" si="121"/>
        <v>N.M.</v>
      </c>
      <c r="J384" s="104"/>
      <c r="K384" s="15">
        <v>69.79</v>
      </c>
      <c r="L384" s="15">
        <v>0</v>
      </c>
      <c r="M384" s="90">
        <f t="shared" si="122"/>
        <v>69.79</v>
      </c>
      <c r="N384" s="103" t="str">
        <f t="shared" si="123"/>
        <v>N.M.</v>
      </c>
      <c r="O384" s="104"/>
      <c r="P384" s="15">
        <v>69.79</v>
      </c>
      <c r="Q384" s="15">
        <v>0</v>
      </c>
      <c r="R384" s="90">
        <f t="shared" si="124"/>
        <v>69.79</v>
      </c>
      <c r="S384" s="103" t="str">
        <f t="shared" si="125"/>
        <v>N.M.</v>
      </c>
      <c r="T384" s="104"/>
      <c r="U384" s="15">
        <v>69.79</v>
      </c>
      <c r="V384" s="15">
        <v>1040.85</v>
      </c>
      <c r="W384" s="90">
        <f t="shared" si="126"/>
        <v>-971.06</v>
      </c>
      <c r="X384" s="103">
        <f t="shared" si="127"/>
        <v>-0.9329490320411202</v>
      </c>
    </row>
    <row r="385" spans="1:24" s="14" customFormat="1" ht="12.75" hidden="1" outlineLevel="2">
      <c r="A385" s="14" t="s">
        <v>1199</v>
      </c>
      <c r="B385" s="14" t="s">
        <v>1200</v>
      </c>
      <c r="C385" s="54" t="s">
        <v>79</v>
      </c>
      <c r="D385" s="15"/>
      <c r="E385" s="15"/>
      <c r="F385" s="15">
        <v>0</v>
      </c>
      <c r="G385" s="15">
        <v>0</v>
      </c>
      <c r="H385" s="90">
        <f t="shared" si="120"/>
        <v>0</v>
      </c>
      <c r="I385" s="103">
        <f t="shared" si="121"/>
        <v>0</v>
      </c>
      <c r="J385" s="104"/>
      <c r="K385" s="15">
        <v>0</v>
      </c>
      <c r="L385" s="15">
        <v>0</v>
      </c>
      <c r="M385" s="90">
        <f t="shared" si="122"/>
        <v>0</v>
      </c>
      <c r="N385" s="103">
        <f t="shared" si="123"/>
        <v>0</v>
      </c>
      <c r="O385" s="104"/>
      <c r="P385" s="15">
        <v>0</v>
      </c>
      <c r="Q385" s="15">
        <v>0</v>
      </c>
      <c r="R385" s="90">
        <f t="shared" si="124"/>
        <v>0</v>
      </c>
      <c r="S385" s="103">
        <f t="shared" si="125"/>
        <v>0</v>
      </c>
      <c r="T385" s="104"/>
      <c r="U385" s="15">
        <v>113.23</v>
      </c>
      <c r="V385" s="15">
        <v>114.67</v>
      </c>
      <c r="W385" s="90">
        <f t="shared" si="126"/>
        <v>-1.4399999999999977</v>
      </c>
      <c r="X385" s="103">
        <f t="shared" si="127"/>
        <v>-0.012557774483299883</v>
      </c>
    </row>
    <row r="386" spans="1:24" s="14" customFormat="1" ht="12.75" hidden="1" outlineLevel="2">
      <c r="A386" s="14" t="s">
        <v>1201</v>
      </c>
      <c r="B386" s="14" t="s">
        <v>1202</v>
      </c>
      <c r="C386" s="54" t="s">
        <v>80</v>
      </c>
      <c r="D386" s="15"/>
      <c r="E386" s="15"/>
      <c r="F386" s="15">
        <v>111888.49</v>
      </c>
      <c r="G386" s="15">
        <v>95405.85</v>
      </c>
      <c r="H386" s="90">
        <f t="shared" si="120"/>
        <v>16482.64</v>
      </c>
      <c r="I386" s="103">
        <f t="shared" si="121"/>
        <v>0.17276341021017053</v>
      </c>
      <c r="J386" s="104"/>
      <c r="K386" s="15">
        <v>645475.77</v>
      </c>
      <c r="L386" s="15">
        <v>625469.18</v>
      </c>
      <c r="M386" s="90">
        <f t="shared" si="122"/>
        <v>20006.589999999967</v>
      </c>
      <c r="N386" s="103">
        <f t="shared" si="123"/>
        <v>0.03198653209419522</v>
      </c>
      <c r="O386" s="104"/>
      <c r="P386" s="15">
        <v>287854.59</v>
      </c>
      <c r="Q386" s="15">
        <v>265641.11</v>
      </c>
      <c r="R386" s="90">
        <f t="shared" si="124"/>
        <v>22213.48000000004</v>
      </c>
      <c r="S386" s="103">
        <f t="shared" si="125"/>
        <v>0.08362214718949203</v>
      </c>
      <c r="T386" s="104"/>
      <c r="U386" s="15">
        <v>1114706.88</v>
      </c>
      <c r="V386" s="15">
        <v>1039903.05</v>
      </c>
      <c r="W386" s="90">
        <f t="shared" si="126"/>
        <v>74803.82999999984</v>
      </c>
      <c r="X386" s="103">
        <f t="shared" si="127"/>
        <v>0.07193346533602324</v>
      </c>
    </row>
    <row r="387" spans="1:24" s="14" customFormat="1" ht="12.75" hidden="1" outlineLevel="2">
      <c r="A387" s="14" t="s">
        <v>1203</v>
      </c>
      <c r="B387" s="14" t="s">
        <v>1204</v>
      </c>
      <c r="C387" s="54" t="s">
        <v>81</v>
      </c>
      <c r="D387" s="15"/>
      <c r="E387" s="15"/>
      <c r="F387" s="15">
        <v>0</v>
      </c>
      <c r="G387" s="15">
        <v>0</v>
      </c>
      <c r="H387" s="90">
        <f t="shared" si="120"/>
        <v>0</v>
      </c>
      <c r="I387" s="103">
        <f t="shared" si="121"/>
        <v>0</v>
      </c>
      <c r="J387" s="104"/>
      <c r="K387" s="15">
        <v>156.63</v>
      </c>
      <c r="L387" s="15">
        <v>0</v>
      </c>
      <c r="M387" s="90">
        <f t="shared" si="122"/>
        <v>156.63</v>
      </c>
      <c r="N387" s="103" t="str">
        <f t="shared" si="123"/>
        <v>N.M.</v>
      </c>
      <c r="O387" s="104"/>
      <c r="P387" s="15">
        <v>156.63</v>
      </c>
      <c r="Q387" s="15">
        <v>0</v>
      </c>
      <c r="R387" s="90">
        <f t="shared" si="124"/>
        <v>156.63</v>
      </c>
      <c r="S387" s="103" t="str">
        <f t="shared" si="125"/>
        <v>N.M.</v>
      </c>
      <c r="T387" s="104"/>
      <c r="U387" s="15">
        <v>228108.29</v>
      </c>
      <c r="V387" s="15">
        <v>0</v>
      </c>
      <c r="W387" s="90">
        <f t="shared" si="126"/>
        <v>228108.29</v>
      </c>
      <c r="X387" s="103" t="str">
        <f t="shared" si="127"/>
        <v>N.M.</v>
      </c>
    </row>
    <row r="388" spans="1:24" s="14" customFormat="1" ht="12.75" hidden="1" outlineLevel="2">
      <c r="A388" s="14" t="s">
        <v>1205</v>
      </c>
      <c r="B388" s="14" t="s">
        <v>1206</v>
      </c>
      <c r="C388" s="54" t="s">
        <v>82</v>
      </c>
      <c r="D388" s="15"/>
      <c r="E388" s="15"/>
      <c r="F388" s="15">
        <v>0</v>
      </c>
      <c r="G388" s="15">
        <v>0</v>
      </c>
      <c r="H388" s="90">
        <f t="shared" si="120"/>
        <v>0</v>
      </c>
      <c r="I388" s="103">
        <f t="shared" si="121"/>
        <v>0</v>
      </c>
      <c r="J388" s="104"/>
      <c r="K388" s="15">
        <v>0</v>
      </c>
      <c r="L388" s="15">
        <v>0</v>
      </c>
      <c r="M388" s="90">
        <f t="shared" si="122"/>
        <v>0</v>
      </c>
      <c r="N388" s="103">
        <f t="shared" si="123"/>
        <v>0</v>
      </c>
      <c r="O388" s="104"/>
      <c r="P388" s="15">
        <v>0</v>
      </c>
      <c r="Q388" s="15">
        <v>0</v>
      </c>
      <c r="R388" s="90">
        <f t="shared" si="124"/>
        <v>0</v>
      </c>
      <c r="S388" s="103">
        <f t="shared" si="125"/>
        <v>0</v>
      </c>
      <c r="T388" s="104"/>
      <c r="U388" s="15">
        <v>0</v>
      </c>
      <c r="V388" s="15">
        <v>62.35</v>
      </c>
      <c r="W388" s="90">
        <f t="shared" si="126"/>
        <v>-62.35</v>
      </c>
      <c r="X388" s="103" t="str">
        <f t="shared" si="127"/>
        <v>N.M.</v>
      </c>
    </row>
    <row r="389" spans="1:24" s="13" customFormat="1" ht="12.75" collapsed="1">
      <c r="A389" s="13" t="s">
        <v>237</v>
      </c>
      <c r="B389" s="11"/>
      <c r="C389" s="56" t="s">
        <v>279</v>
      </c>
      <c r="D389" s="29"/>
      <c r="E389" s="29"/>
      <c r="F389" s="129">
        <v>4306780.83</v>
      </c>
      <c r="G389" s="129">
        <v>3836582.380000001</v>
      </c>
      <c r="H389" s="129">
        <f>+F389-G389</f>
        <v>470198.44999999925</v>
      </c>
      <c r="I389" s="99">
        <f>IF(G389&lt;0,IF(H389=0,0,IF(OR(G389=0,F389=0),"N.M.",IF(ABS(H389/G389)&gt;=10,"N.M.",H389/(-G389)))),IF(H389=0,0,IF(OR(G389=0,F389=0),"N.M.",IF(ABS(H389/G389)&gt;=10,"N.M.",H389/G389))))</f>
        <v>0.12255658902337949</v>
      </c>
      <c r="J389" s="115"/>
      <c r="K389" s="129">
        <v>30642917.22</v>
      </c>
      <c r="L389" s="129">
        <v>23007614.73</v>
      </c>
      <c r="M389" s="129">
        <f>+K389-L389</f>
        <v>7635302.489999998</v>
      </c>
      <c r="N389" s="99">
        <f>IF(L389&lt;0,IF(M389=0,0,IF(OR(L389=0,K389=0),"N.M.",IF(ABS(M389/L389)&gt;=10,"N.M.",M389/(-L389)))),IF(M389=0,0,IF(OR(L389=0,K389=0),"N.M.",IF(ABS(M389/L389)&gt;=10,"N.M.",M389/L389))))</f>
        <v>0.331859802921865</v>
      </c>
      <c r="O389" s="115"/>
      <c r="P389" s="129">
        <v>14877953.15</v>
      </c>
      <c r="Q389" s="129">
        <v>11634230.110000001</v>
      </c>
      <c r="R389" s="129">
        <f>+P389-Q389</f>
        <v>3243723.039999999</v>
      </c>
      <c r="S389" s="99">
        <f>IF(Q389&lt;0,IF(R389=0,0,IF(OR(Q389=0,P389=0),"N.M.",IF(ABS(R389/Q389)&gt;=10,"N.M.",R389/(-Q389)))),IF(R389=0,0,IF(OR(Q389=0,P389=0),"N.M.",IF(ABS(R389/Q389)&gt;=10,"N.M.",R389/Q389))))</f>
        <v>0.27880856827921197</v>
      </c>
      <c r="T389" s="115"/>
      <c r="U389" s="129">
        <v>53858413.905</v>
      </c>
      <c r="V389" s="129">
        <v>31977818.130000003</v>
      </c>
      <c r="W389" s="129">
        <f>+U389-V389</f>
        <v>21880595.775</v>
      </c>
      <c r="X389" s="99">
        <f>IF(V389&lt;0,IF(W389=0,0,IF(OR(V389=0,U389=0),"N.M.",IF(ABS(W389/V389)&gt;=10,"N.M.",W389/(-V389)))),IF(W389=0,0,IF(OR(V389=0,U389=0),"N.M.",IF(ABS(W389/V389)&gt;=10,"N.M.",W389/V389))))</f>
        <v>0.684242923830776</v>
      </c>
    </row>
    <row r="390" spans="1:24" s="13" customFormat="1" ht="12.75">
      <c r="A390" s="13" t="s">
        <v>238</v>
      </c>
      <c r="B390" s="11"/>
      <c r="C390" s="52" t="s">
        <v>296</v>
      </c>
      <c r="D390" s="29"/>
      <c r="E390" s="29"/>
      <c r="F390" s="29">
        <v>56021970.10499999</v>
      </c>
      <c r="G390" s="29">
        <v>57275508.573</v>
      </c>
      <c r="H390" s="29">
        <f>+F390-G390</f>
        <v>-1253538.4680000097</v>
      </c>
      <c r="I390" s="98">
        <f>IF(G390&lt;0,IF(H390=0,0,IF(OR(G390=0,F390=0),"N.M.",IF(ABS(H390/G390)&gt;=10,"N.M.",H390/(-G390)))),IF(H390=0,0,IF(OR(G390=0,F390=0),"N.M.",IF(ABS(H390/G390)&gt;=10,"N.M.",H390/G390))))</f>
        <v>-0.021886116757956382</v>
      </c>
      <c r="J390" s="115"/>
      <c r="K390" s="29">
        <v>350233700.8519998</v>
      </c>
      <c r="L390" s="29">
        <v>327190622.92399997</v>
      </c>
      <c r="M390" s="29">
        <f>+K390-L390</f>
        <v>23043077.927999854</v>
      </c>
      <c r="N390" s="98">
        <f>IF(L390&lt;0,IF(M390=0,0,IF(OR(L390=0,K390=0),"N.M.",IF(ABS(M390/L390)&gt;=10,"N.M.",M390/(-L390)))),IF(M390=0,0,IF(OR(L390=0,K390=0),"N.M.",IF(ABS(M390/L390)&gt;=10,"N.M.",M390/L390))))</f>
        <v>0.07042707312963646</v>
      </c>
      <c r="O390" s="115"/>
      <c r="P390" s="29">
        <v>156778973.747</v>
      </c>
      <c r="Q390" s="29">
        <v>151019784.011</v>
      </c>
      <c r="R390" s="29">
        <f>+P390-Q390</f>
        <v>5759189.736000001</v>
      </c>
      <c r="S390" s="98">
        <f>IF(Q390&lt;0,IF(R390=0,0,IF(OR(Q390=0,P390=0),"N.M.",IF(ABS(R390/Q390)&gt;=10,"N.M.",R390/(-Q390)))),IF(R390=0,0,IF(OR(Q390=0,P390=0),"N.M.",IF(ABS(R390/Q390)&gt;=10,"N.M.",R390/Q390))))</f>
        <v>0.03813533288844138</v>
      </c>
      <c r="T390" s="115"/>
      <c r="U390" s="29">
        <v>581059049.812</v>
      </c>
      <c r="V390" s="29">
        <v>532898831.76399976</v>
      </c>
      <c r="W390" s="29">
        <f>+U390-V390</f>
        <v>48160218.048000276</v>
      </c>
      <c r="X390" s="98">
        <f>IF(V390&lt;0,IF(W390=0,0,IF(OR(V390=0,U390=0),"N.M.",IF(ABS(W390/V390)&gt;=10,"N.M.",W390/(-V390)))),IF(W390=0,0,IF(OR(V390=0,U390=0),"N.M.",IF(ABS(W390/V390)&gt;=10,"N.M.",W390/V390))))</f>
        <v>0.09037403570313805</v>
      </c>
    </row>
    <row r="391" spans="2:24" s="30" customFormat="1" ht="4.5" customHeight="1" hidden="1" outlineLevel="1">
      <c r="B391" s="31"/>
      <c r="C391" s="58"/>
      <c r="D391" s="33"/>
      <c r="E391" s="33"/>
      <c r="F391" s="36"/>
      <c r="G391" s="36"/>
      <c r="H391" s="36"/>
      <c r="I391" s="100"/>
      <c r="J391" s="116"/>
      <c r="K391" s="36"/>
      <c r="L391" s="36"/>
      <c r="M391" s="36"/>
      <c r="N391" s="100"/>
      <c r="O391" s="116"/>
      <c r="P391" s="36"/>
      <c r="Q391" s="36"/>
      <c r="R391" s="36"/>
      <c r="S391" s="100"/>
      <c r="T391" s="116"/>
      <c r="U391" s="36"/>
      <c r="V391" s="36"/>
      <c r="W391" s="36"/>
      <c r="X391" s="100"/>
    </row>
    <row r="392" spans="1:24" s="14" customFormat="1" ht="12.75" hidden="1" outlineLevel="2">
      <c r="A392" s="14" t="s">
        <v>1207</v>
      </c>
      <c r="B392" s="14" t="s">
        <v>1208</v>
      </c>
      <c r="C392" s="54" t="s">
        <v>83</v>
      </c>
      <c r="D392" s="15"/>
      <c r="E392" s="15"/>
      <c r="F392" s="15">
        <v>4146860.43</v>
      </c>
      <c r="G392" s="15">
        <v>4061434.53</v>
      </c>
      <c r="H392" s="90">
        <f>+F392-G392</f>
        <v>85425.90000000037</v>
      </c>
      <c r="I392" s="103">
        <f aca="true" t="shared" si="128" ref="I392:I403">IF(G392&lt;0,IF(H392=0,0,IF(OR(G392=0,F392=0),"N.M.",IF(ABS(H392/G392)&gt;=10,"N.M.",H392/(-G392)))),IF(H392=0,0,IF(OR(G392=0,F392=0),"N.M.",IF(ABS(H392/G392)&gt;=10,"N.M.",H392/G392))))</f>
        <v>0.021033430274204217</v>
      </c>
      <c r="J392" s="104"/>
      <c r="K392" s="15">
        <v>28921064.84</v>
      </c>
      <c r="L392" s="15">
        <v>28304122.41</v>
      </c>
      <c r="M392" s="90">
        <f>+K392-L392</f>
        <v>616942.4299999997</v>
      </c>
      <c r="N392" s="103">
        <f aca="true" t="shared" si="129" ref="N392:N403">IF(L392&lt;0,IF(M392=0,0,IF(OR(L392=0,K392=0),"N.M.",IF(ABS(M392/L392)&gt;=10,"N.M.",M392/(-L392)))),IF(M392=0,0,IF(OR(L392=0,K392=0),"N.M.",IF(ABS(M392/L392)&gt;=10,"N.M.",M392/L392))))</f>
        <v>0.021796910749016213</v>
      </c>
      <c r="O392" s="104"/>
      <c r="P392" s="15">
        <v>12441645.78</v>
      </c>
      <c r="Q392" s="15">
        <v>12158423.24</v>
      </c>
      <c r="R392" s="90">
        <f>+P392-Q392</f>
        <v>283222.5399999991</v>
      </c>
      <c r="S392" s="103">
        <f aca="true" t="shared" si="130" ref="S392:S403">IF(Q392&lt;0,IF(R392=0,0,IF(OR(Q392=0,P392=0),"N.M.",IF(ABS(R392/Q392)&gt;=10,"N.M.",R392/(-Q392)))),IF(R392=0,0,IF(OR(Q392=0,P392=0),"N.M.",IF(ABS(R392/Q392)&gt;=10,"N.M.",R392/Q392))))</f>
        <v>0.023294347828608664</v>
      </c>
      <c r="T392" s="104"/>
      <c r="U392" s="15">
        <v>49339405.39</v>
      </c>
      <c r="V392" s="15">
        <v>48281170.65</v>
      </c>
      <c r="W392" s="90">
        <f>+U392-V392</f>
        <v>1058234.740000002</v>
      </c>
      <c r="X392" s="103">
        <f aca="true" t="shared" si="131" ref="X392:X403">IF(V392&lt;0,IF(W392=0,0,IF(OR(V392=0,U392=0),"N.M.",IF(ABS(W392/V392)&gt;=10,"N.M.",W392/(-V392)))),IF(W392=0,0,IF(OR(V392=0,U392=0),"N.M.",IF(ABS(W392/V392)&gt;=10,"N.M.",W392/V392))))</f>
        <v>0.021918166559617213</v>
      </c>
    </row>
    <row r="393" spans="1:24" ht="12.75" hidden="1" outlineLevel="1">
      <c r="A393" s="9" t="s">
        <v>411</v>
      </c>
      <c r="C393" s="66" t="s">
        <v>354</v>
      </c>
      <c r="D393" s="28"/>
      <c r="E393" s="28"/>
      <c r="F393" s="17">
        <v>4146860.43</v>
      </c>
      <c r="G393" s="17">
        <v>4061434.53</v>
      </c>
      <c r="H393" s="35">
        <f aca="true" t="shared" si="132" ref="H393:H403">+F393-G393</f>
        <v>85425.90000000037</v>
      </c>
      <c r="I393" s="95">
        <f t="shared" si="128"/>
        <v>0.021033430274204217</v>
      </c>
      <c r="K393" s="17">
        <v>28921064.84</v>
      </c>
      <c r="L393" s="17">
        <v>28304122.41</v>
      </c>
      <c r="M393" s="35">
        <f aca="true" t="shared" si="133" ref="M393:M403">+K393-L393</f>
        <v>616942.4299999997</v>
      </c>
      <c r="N393" s="95">
        <f t="shared" si="129"/>
        <v>0.021796910749016213</v>
      </c>
      <c r="P393" s="17">
        <v>12441645.78</v>
      </c>
      <c r="Q393" s="17">
        <v>12158423.24</v>
      </c>
      <c r="R393" s="35">
        <f aca="true" t="shared" si="134" ref="R393:R403">+P393-Q393</f>
        <v>283222.5399999991</v>
      </c>
      <c r="S393" s="95">
        <f t="shared" si="130"/>
        <v>0.023294347828608664</v>
      </c>
      <c r="U393" s="17">
        <v>49339405.39</v>
      </c>
      <c r="V393" s="17">
        <v>48281170.65</v>
      </c>
      <c r="W393" s="35">
        <f aca="true" t="shared" si="135" ref="W393:W403">+U393-V393</f>
        <v>1058234.740000002</v>
      </c>
      <c r="X393" s="95">
        <f t="shared" si="131"/>
        <v>0.021918166559617213</v>
      </c>
    </row>
    <row r="394" spans="1:24" s="14" customFormat="1" ht="12.75" hidden="1" outlineLevel="2">
      <c r="A394" s="14" t="s">
        <v>1209</v>
      </c>
      <c r="B394" s="14" t="s">
        <v>1210</v>
      </c>
      <c r="C394" s="54" t="s">
        <v>84</v>
      </c>
      <c r="D394" s="15"/>
      <c r="E394" s="15"/>
      <c r="F394" s="15">
        <v>324735.87</v>
      </c>
      <c r="G394" s="15">
        <v>313962.75</v>
      </c>
      <c r="H394" s="90">
        <f>+F394-G394</f>
        <v>10773.119999999995</v>
      </c>
      <c r="I394" s="103">
        <f t="shared" si="128"/>
        <v>0.03431336997780786</v>
      </c>
      <c r="J394" s="104"/>
      <c r="K394" s="15">
        <v>2234888.33</v>
      </c>
      <c r="L394" s="15">
        <v>2154368.16</v>
      </c>
      <c r="M394" s="90">
        <f>+K394-L394</f>
        <v>80520.16999999993</v>
      </c>
      <c r="N394" s="103">
        <f t="shared" si="129"/>
        <v>0.03737530636360682</v>
      </c>
      <c r="O394" s="104"/>
      <c r="P394" s="15">
        <v>967908.31</v>
      </c>
      <c r="Q394" s="15">
        <v>938022.04</v>
      </c>
      <c r="R394" s="90">
        <f>+P394-Q394</f>
        <v>29886.27000000002</v>
      </c>
      <c r="S394" s="103">
        <f t="shared" si="130"/>
        <v>0.03186094646560759</v>
      </c>
      <c r="T394" s="104"/>
      <c r="U394" s="15">
        <v>3875199.22</v>
      </c>
      <c r="V394" s="15">
        <v>3927289.74</v>
      </c>
      <c r="W394" s="90">
        <f>+U394-V394</f>
        <v>-52090.52000000002</v>
      </c>
      <c r="X394" s="103">
        <f t="shared" si="131"/>
        <v>-0.013263732357063122</v>
      </c>
    </row>
    <row r="395" spans="1:24" ht="12.75" hidden="1" outlineLevel="1">
      <c r="A395" s="74" t="s">
        <v>366</v>
      </c>
      <c r="C395" s="75" t="s">
        <v>372</v>
      </c>
      <c r="D395" s="28"/>
      <c r="E395" s="28"/>
      <c r="F395" s="17">
        <v>324735.87</v>
      </c>
      <c r="G395" s="17">
        <v>313962.75</v>
      </c>
      <c r="H395" s="35">
        <f t="shared" si="132"/>
        <v>10773.119999999995</v>
      </c>
      <c r="I395" s="95">
        <f t="shared" si="128"/>
        <v>0.03431336997780786</v>
      </c>
      <c r="K395" s="17">
        <v>2234888.33</v>
      </c>
      <c r="L395" s="17">
        <v>2154368.16</v>
      </c>
      <c r="M395" s="35">
        <f t="shared" si="133"/>
        <v>80520.16999999993</v>
      </c>
      <c r="N395" s="95">
        <f t="shared" si="129"/>
        <v>0.03737530636360682</v>
      </c>
      <c r="P395" s="17">
        <v>967908.31</v>
      </c>
      <c r="Q395" s="17">
        <v>938022.04</v>
      </c>
      <c r="R395" s="35">
        <f t="shared" si="134"/>
        <v>29886.27000000002</v>
      </c>
      <c r="S395" s="95">
        <f t="shared" si="130"/>
        <v>0.03186094646560759</v>
      </c>
      <c r="U395" s="17">
        <v>3875199.22</v>
      </c>
      <c r="V395" s="17">
        <v>3927289.74</v>
      </c>
      <c r="W395" s="35">
        <f t="shared" si="135"/>
        <v>-52090.52000000002</v>
      </c>
      <c r="X395" s="95">
        <f t="shared" si="131"/>
        <v>-0.013263732357063122</v>
      </c>
    </row>
    <row r="396" spans="1:24" ht="12.75" hidden="1" outlineLevel="1">
      <c r="A396" s="74" t="s">
        <v>367</v>
      </c>
      <c r="C396" s="75" t="s">
        <v>371</v>
      </c>
      <c r="D396" s="28"/>
      <c r="E396" s="28"/>
      <c r="F396" s="17">
        <v>0</v>
      </c>
      <c r="G396" s="17">
        <v>0</v>
      </c>
      <c r="H396" s="35">
        <f t="shared" si="132"/>
        <v>0</v>
      </c>
      <c r="I396" s="95">
        <f t="shared" si="128"/>
        <v>0</v>
      </c>
      <c r="K396" s="17">
        <v>0</v>
      </c>
      <c r="L396" s="17">
        <v>0</v>
      </c>
      <c r="M396" s="35">
        <f t="shared" si="133"/>
        <v>0</v>
      </c>
      <c r="N396" s="95">
        <f t="shared" si="129"/>
        <v>0</v>
      </c>
      <c r="P396" s="17">
        <v>0</v>
      </c>
      <c r="Q396" s="17">
        <v>0</v>
      </c>
      <c r="R396" s="35">
        <f t="shared" si="134"/>
        <v>0</v>
      </c>
      <c r="S396" s="95">
        <f t="shared" si="130"/>
        <v>0</v>
      </c>
      <c r="U396" s="17">
        <v>0</v>
      </c>
      <c r="V396" s="17">
        <v>0</v>
      </c>
      <c r="W396" s="35">
        <f t="shared" si="135"/>
        <v>0</v>
      </c>
      <c r="X396" s="95">
        <f t="shared" si="131"/>
        <v>0</v>
      </c>
    </row>
    <row r="397" spans="1:24" s="14" customFormat="1" ht="12.75" hidden="1" outlineLevel="2">
      <c r="A397" s="14" t="s">
        <v>1211</v>
      </c>
      <c r="B397" s="14" t="s">
        <v>1212</v>
      </c>
      <c r="C397" s="54" t="s">
        <v>85</v>
      </c>
      <c r="D397" s="15"/>
      <c r="E397" s="15"/>
      <c r="F397" s="15">
        <v>3218</v>
      </c>
      <c r="G397" s="15">
        <v>3218</v>
      </c>
      <c r="H397" s="90">
        <f>+F397-G397</f>
        <v>0</v>
      </c>
      <c r="I397" s="103">
        <f t="shared" si="128"/>
        <v>0</v>
      </c>
      <c r="J397" s="104"/>
      <c r="K397" s="15">
        <v>22526</v>
      </c>
      <c r="L397" s="15">
        <v>22526</v>
      </c>
      <c r="M397" s="90">
        <f>+K397-L397</f>
        <v>0</v>
      </c>
      <c r="N397" s="103">
        <f t="shared" si="129"/>
        <v>0</v>
      </c>
      <c r="O397" s="104"/>
      <c r="P397" s="15">
        <v>9654</v>
      </c>
      <c r="Q397" s="15">
        <v>9654</v>
      </c>
      <c r="R397" s="90">
        <f>+P397-Q397</f>
        <v>0</v>
      </c>
      <c r="S397" s="103">
        <f t="shared" si="130"/>
        <v>0</v>
      </c>
      <c r="T397" s="104"/>
      <c r="U397" s="15">
        <v>38616</v>
      </c>
      <c r="V397" s="15">
        <v>38616</v>
      </c>
      <c r="W397" s="90">
        <f>+U397-V397</f>
        <v>0</v>
      </c>
      <c r="X397" s="103">
        <f t="shared" si="131"/>
        <v>0</v>
      </c>
    </row>
    <row r="398" spans="1:24" ht="12.75" hidden="1" outlineLevel="1">
      <c r="A398" s="74" t="s">
        <v>368</v>
      </c>
      <c r="C398" s="75" t="s">
        <v>373</v>
      </c>
      <c r="D398" s="28"/>
      <c r="E398" s="28"/>
      <c r="F398" s="17">
        <v>3218</v>
      </c>
      <c r="G398" s="17">
        <v>3218</v>
      </c>
      <c r="H398" s="35">
        <f t="shared" si="132"/>
        <v>0</v>
      </c>
      <c r="I398" s="95">
        <f t="shared" si="128"/>
        <v>0</v>
      </c>
      <c r="K398" s="17">
        <v>22526</v>
      </c>
      <c r="L398" s="17">
        <v>22526</v>
      </c>
      <c r="M398" s="35">
        <f t="shared" si="133"/>
        <v>0</v>
      </c>
      <c r="N398" s="95">
        <f t="shared" si="129"/>
        <v>0</v>
      </c>
      <c r="P398" s="17">
        <v>9654</v>
      </c>
      <c r="Q398" s="17">
        <v>9654</v>
      </c>
      <c r="R398" s="35">
        <f t="shared" si="134"/>
        <v>0</v>
      </c>
      <c r="S398" s="95">
        <f t="shared" si="130"/>
        <v>0</v>
      </c>
      <c r="U398" s="17">
        <v>38616</v>
      </c>
      <c r="V398" s="17">
        <v>38616</v>
      </c>
      <c r="W398" s="35">
        <f t="shared" si="135"/>
        <v>0</v>
      </c>
      <c r="X398" s="95">
        <f t="shared" si="131"/>
        <v>0</v>
      </c>
    </row>
    <row r="399" spans="1:24" ht="12.75" hidden="1" outlineLevel="1">
      <c r="A399" s="74" t="s">
        <v>369</v>
      </c>
      <c r="C399" s="75" t="s">
        <v>374</v>
      </c>
      <c r="D399" s="28"/>
      <c r="E399" s="28"/>
      <c r="F399" s="17">
        <v>0</v>
      </c>
      <c r="G399" s="17">
        <v>0</v>
      </c>
      <c r="H399" s="35">
        <f t="shared" si="132"/>
        <v>0</v>
      </c>
      <c r="I399" s="95">
        <f t="shared" si="128"/>
        <v>0</v>
      </c>
      <c r="K399" s="17">
        <v>0</v>
      </c>
      <c r="L399" s="17">
        <v>0</v>
      </c>
      <c r="M399" s="35">
        <f t="shared" si="133"/>
        <v>0</v>
      </c>
      <c r="N399" s="95">
        <f t="shared" si="129"/>
        <v>0</v>
      </c>
      <c r="P399" s="17">
        <v>0</v>
      </c>
      <c r="Q399" s="17">
        <v>0</v>
      </c>
      <c r="R399" s="35">
        <f t="shared" si="134"/>
        <v>0</v>
      </c>
      <c r="S399" s="95">
        <f t="shared" si="130"/>
        <v>0</v>
      </c>
      <c r="U399" s="17">
        <v>0</v>
      </c>
      <c r="V399" s="17">
        <v>0</v>
      </c>
      <c r="W399" s="35">
        <f t="shared" si="135"/>
        <v>0</v>
      </c>
      <c r="X399" s="95">
        <f t="shared" si="131"/>
        <v>0</v>
      </c>
    </row>
    <row r="400" spans="1:24" s="14" customFormat="1" ht="12.75" hidden="1" outlineLevel="2">
      <c r="A400" s="14" t="s">
        <v>1213</v>
      </c>
      <c r="B400" s="14" t="s">
        <v>1214</v>
      </c>
      <c r="C400" s="54" t="s">
        <v>86</v>
      </c>
      <c r="D400" s="15"/>
      <c r="E400" s="15"/>
      <c r="F400" s="15">
        <v>25959.56</v>
      </c>
      <c r="G400" s="15">
        <v>25959.56</v>
      </c>
      <c r="H400" s="90">
        <f>+F400-G400</f>
        <v>0</v>
      </c>
      <c r="I400" s="103">
        <f t="shared" si="128"/>
        <v>0</v>
      </c>
      <c r="J400" s="104"/>
      <c r="K400" s="15">
        <v>181716.92</v>
      </c>
      <c r="L400" s="15">
        <v>181716.92</v>
      </c>
      <c r="M400" s="90">
        <f>+K400-L400</f>
        <v>0</v>
      </c>
      <c r="N400" s="103">
        <f t="shared" si="129"/>
        <v>0</v>
      </c>
      <c r="O400" s="104"/>
      <c r="P400" s="15">
        <v>77878.68000000001</v>
      </c>
      <c r="Q400" s="15">
        <v>77878.68000000001</v>
      </c>
      <c r="R400" s="90">
        <f>+P400-Q400</f>
        <v>0</v>
      </c>
      <c r="S400" s="103">
        <f t="shared" si="130"/>
        <v>0</v>
      </c>
      <c r="T400" s="104"/>
      <c r="U400" s="15">
        <v>311514.72000000003</v>
      </c>
      <c r="V400" s="15">
        <v>311514.72000000003</v>
      </c>
      <c r="W400" s="90">
        <f>+U400-V400</f>
        <v>0</v>
      </c>
      <c r="X400" s="103">
        <f t="shared" si="131"/>
        <v>0</v>
      </c>
    </row>
    <row r="401" spans="1:24" ht="12.75" hidden="1" outlineLevel="1">
      <c r="A401" s="74" t="s">
        <v>370</v>
      </c>
      <c r="C401" s="75" t="s">
        <v>375</v>
      </c>
      <c r="D401" s="28"/>
      <c r="E401" s="28"/>
      <c r="F401" s="17">
        <v>25959.56</v>
      </c>
      <c r="G401" s="17">
        <v>25959.56</v>
      </c>
      <c r="H401" s="35">
        <f t="shared" si="132"/>
        <v>0</v>
      </c>
      <c r="I401" s="95">
        <f t="shared" si="128"/>
        <v>0</v>
      </c>
      <c r="K401" s="17">
        <v>181716.92</v>
      </c>
      <c r="L401" s="17">
        <v>181716.92</v>
      </c>
      <c r="M401" s="35">
        <f t="shared" si="133"/>
        <v>0</v>
      </c>
      <c r="N401" s="95">
        <f t="shared" si="129"/>
        <v>0</v>
      </c>
      <c r="P401" s="17">
        <v>77878.68000000001</v>
      </c>
      <c r="Q401" s="17">
        <v>77878.68000000001</v>
      </c>
      <c r="R401" s="35">
        <f t="shared" si="134"/>
        <v>0</v>
      </c>
      <c r="S401" s="95">
        <f t="shared" si="130"/>
        <v>0</v>
      </c>
      <c r="U401" s="17">
        <v>311514.72000000003</v>
      </c>
      <c r="V401" s="17">
        <v>311514.72000000003</v>
      </c>
      <c r="W401" s="35">
        <f t="shared" si="135"/>
        <v>0</v>
      </c>
      <c r="X401" s="95">
        <f t="shared" si="131"/>
        <v>0</v>
      </c>
    </row>
    <row r="402" spans="1:24" ht="12.75" hidden="1" outlineLevel="1">
      <c r="A402" s="9" t="s">
        <v>412</v>
      </c>
      <c r="C402" s="66" t="s">
        <v>355</v>
      </c>
      <c r="D402" s="28"/>
      <c r="E402" s="28"/>
      <c r="F402" s="17">
        <v>353913.43</v>
      </c>
      <c r="G402" s="17">
        <v>343140.31</v>
      </c>
      <c r="H402" s="35">
        <f t="shared" si="132"/>
        <v>10773.119999999995</v>
      </c>
      <c r="I402" s="95">
        <f t="shared" si="128"/>
        <v>0.031395670185178755</v>
      </c>
      <c r="K402" s="17">
        <v>2439131.25</v>
      </c>
      <c r="L402" s="17">
        <v>2358611.08</v>
      </c>
      <c r="M402" s="35">
        <f t="shared" si="133"/>
        <v>80520.16999999993</v>
      </c>
      <c r="N402" s="95">
        <f t="shared" si="129"/>
        <v>0.034138807657937364</v>
      </c>
      <c r="P402" s="17">
        <v>1055440.99</v>
      </c>
      <c r="Q402" s="17">
        <v>1025554.7200000001</v>
      </c>
      <c r="R402" s="35">
        <f t="shared" si="134"/>
        <v>29886.269999999902</v>
      </c>
      <c r="S402" s="95">
        <f t="shared" si="130"/>
        <v>0.029141565454449764</v>
      </c>
      <c r="U402" s="17">
        <v>4225329.94</v>
      </c>
      <c r="V402" s="17">
        <v>4277420.46</v>
      </c>
      <c r="W402" s="35">
        <f t="shared" si="135"/>
        <v>-52090.51999999955</v>
      </c>
      <c r="X402" s="95">
        <f t="shared" si="131"/>
        <v>-0.012178021891259097</v>
      </c>
    </row>
    <row r="403" spans="1:24" s="13" customFormat="1" ht="12.75" collapsed="1">
      <c r="A403" s="13" t="s">
        <v>364</v>
      </c>
      <c r="B403" s="11"/>
      <c r="C403" s="52" t="s">
        <v>280</v>
      </c>
      <c r="D403" s="29"/>
      <c r="E403" s="29"/>
      <c r="F403" s="29">
        <v>4500773.859999999</v>
      </c>
      <c r="G403" s="29">
        <v>4404574.839999999</v>
      </c>
      <c r="H403" s="29">
        <f t="shared" si="132"/>
        <v>96199.02000000048</v>
      </c>
      <c r="I403" s="98">
        <f t="shared" si="128"/>
        <v>0.021840705061104266</v>
      </c>
      <c r="J403" s="115"/>
      <c r="K403" s="29">
        <v>31360196.090000004</v>
      </c>
      <c r="L403" s="29">
        <v>30662733.490000002</v>
      </c>
      <c r="M403" s="29">
        <f t="shared" si="133"/>
        <v>697462.6000000015</v>
      </c>
      <c r="N403" s="98">
        <f t="shared" si="129"/>
        <v>0.022746262991440867</v>
      </c>
      <c r="O403" s="115"/>
      <c r="P403" s="29">
        <v>13497086.77</v>
      </c>
      <c r="Q403" s="29">
        <v>13183977.96</v>
      </c>
      <c r="R403" s="29">
        <f t="shared" si="134"/>
        <v>313108.80999999866</v>
      </c>
      <c r="S403" s="98">
        <f t="shared" si="130"/>
        <v>0.02374919094600782</v>
      </c>
      <c r="T403" s="115"/>
      <c r="U403" s="29">
        <v>53564735.33</v>
      </c>
      <c r="V403" s="29">
        <v>52558591.11</v>
      </c>
      <c r="W403" s="29">
        <f t="shared" si="135"/>
        <v>1006144.2199999988</v>
      </c>
      <c r="X403" s="98">
        <f t="shared" si="131"/>
        <v>0.01914328749593453</v>
      </c>
    </row>
    <row r="404" spans="2:24" s="30" customFormat="1" ht="4.5" customHeight="1" hidden="1" outlineLevel="1">
      <c r="B404" s="31"/>
      <c r="C404" s="58"/>
      <c r="D404" s="33"/>
      <c r="E404" s="33"/>
      <c r="F404" s="36"/>
      <c r="G404" s="36"/>
      <c r="H404" s="36"/>
      <c r="I404" s="100"/>
      <c r="J404" s="116"/>
      <c r="K404" s="36"/>
      <c r="L404" s="36"/>
      <c r="M404" s="36"/>
      <c r="N404" s="100"/>
      <c r="O404" s="116"/>
      <c r="P404" s="36"/>
      <c r="Q404" s="36"/>
      <c r="R404" s="36"/>
      <c r="S404" s="100"/>
      <c r="T404" s="116"/>
      <c r="U404" s="36"/>
      <c r="V404" s="36"/>
      <c r="W404" s="36"/>
      <c r="X404" s="100"/>
    </row>
    <row r="405" spans="1:24" s="14" customFormat="1" ht="12.75" hidden="1" outlineLevel="2">
      <c r="A405" s="14" t="s">
        <v>1215</v>
      </c>
      <c r="B405" s="14" t="s">
        <v>1216</v>
      </c>
      <c r="C405" s="54" t="s">
        <v>87</v>
      </c>
      <c r="D405" s="15"/>
      <c r="E405" s="15"/>
      <c r="F405" s="15">
        <v>220262.83000000002</v>
      </c>
      <c r="G405" s="15">
        <v>237475.11000000002</v>
      </c>
      <c r="H405" s="90">
        <f aca="true" t="shared" si="136" ref="H405:H446">+F405-G405</f>
        <v>-17212.28</v>
      </c>
      <c r="I405" s="103">
        <f aca="true" t="shared" si="137" ref="I405:I446">IF(G405&lt;0,IF(H405=0,0,IF(OR(G405=0,F405=0),"N.M.",IF(ABS(H405/G405)&gt;=10,"N.M.",H405/(-G405)))),IF(H405=0,0,IF(OR(G405=0,F405=0),"N.M.",IF(ABS(H405/G405)&gt;=10,"N.M.",H405/G405))))</f>
        <v>-0.07248035383581883</v>
      </c>
      <c r="J405" s="104"/>
      <c r="K405" s="15">
        <v>1493585.266</v>
      </c>
      <c r="L405" s="15">
        <v>1996317.27</v>
      </c>
      <c r="M405" s="90">
        <f aca="true" t="shared" si="138" ref="M405:M446">+K405-L405</f>
        <v>-502732.00399999996</v>
      </c>
      <c r="N405" s="103">
        <f aca="true" t="shared" si="139" ref="N405:N446">IF(L405&lt;0,IF(M405=0,0,IF(OR(L405=0,K405=0),"N.M.",IF(ABS(M405/L405)&gt;=10,"N.M.",M405/(-L405)))),IF(M405=0,0,IF(OR(L405=0,K405=0),"N.M.",IF(ABS(M405/L405)&gt;=10,"N.M.",M405/L405))))</f>
        <v>-0.2518297124184073</v>
      </c>
      <c r="O405" s="104"/>
      <c r="P405" s="15">
        <v>673698.3200000001</v>
      </c>
      <c r="Q405" s="15">
        <v>1150586.92</v>
      </c>
      <c r="R405" s="90">
        <f aca="true" t="shared" si="140" ref="R405:R446">+P405-Q405</f>
        <v>-476888.59999999986</v>
      </c>
      <c r="S405" s="103">
        <f aca="true" t="shared" si="141" ref="S405:S446">IF(Q405&lt;0,IF(R405=0,0,IF(OR(Q405=0,P405=0),"N.M.",IF(ABS(R405/Q405)&gt;=10,"N.M.",R405/(-Q405)))),IF(R405=0,0,IF(OR(Q405=0,P405=0),"N.M.",IF(ABS(R405/Q405)&gt;=10,"N.M.",R405/Q405))))</f>
        <v>-0.4144742059122312</v>
      </c>
      <c r="T405" s="104"/>
      <c r="U405" s="15">
        <v>2697404.926</v>
      </c>
      <c r="V405" s="15">
        <v>3037410.95</v>
      </c>
      <c r="W405" s="90">
        <f aca="true" t="shared" si="142" ref="W405:W446">+U405-V405</f>
        <v>-340006.0240000002</v>
      </c>
      <c r="X405" s="103">
        <f aca="true" t="shared" si="143" ref="X405:X446">IF(V405&lt;0,IF(W405=0,0,IF(OR(V405=0,U405=0),"N.M.",IF(ABS(W405/V405)&gt;=10,"N.M.",W405/(-V405)))),IF(W405=0,0,IF(OR(V405=0,U405=0),"N.M.",IF(ABS(W405/V405)&gt;=10,"N.M.",W405/V405))))</f>
        <v>-0.1119394213022114</v>
      </c>
    </row>
    <row r="406" spans="1:24" s="14" customFormat="1" ht="12.75" hidden="1" outlineLevel="2">
      <c r="A406" s="14" t="s">
        <v>1217</v>
      </c>
      <c r="B406" s="14" t="s">
        <v>1218</v>
      </c>
      <c r="C406" s="54" t="s">
        <v>88</v>
      </c>
      <c r="D406" s="15"/>
      <c r="E406" s="15"/>
      <c r="F406" s="15">
        <v>48.14</v>
      </c>
      <c r="G406" s="15">
        <v>50.69</v>
      </c>
      <c r="H406" s="90">
        <f t="shared" si="136"/>
        <v>-2.549999999999997</v>
      </c>
      <c r="I406" s="103">
        <f t="shared" si="137"/>
        <v>-0.05030578023278748</v>
      </c>
      <c r="J406" s="104"/>
      <c r="K406" s="15">
        <v>18132.5</v>
      </c>
      <c r="L406" s="15">
        <v>23154.12</v>
      </c>
      <c r="M406" s="90">
        <f t="shared" si="138"/>
        <v>-5021.619999999999</v>
      </c>
      <c r="N406" s="103">
        <f t="shared" si="139"/>
        <v>-0.2168780329375506</v>
      </c>
      <c r="O406" s="104"/>
      <c r="P406" s="15">
        <v>221.42000000000002</v>
      </c>
      <c r="Q406" s="15">
        <v>843.7</v>
      </c>
      <c r="R406" s="90">
        <f t="shared" si="140"/>
        <v>-622.28</v>
      </c>
      <c r="S406" s="103">
        <f t="shared" si="141"/>
        <v>-0.7375607443404053</v>
      </c>
      <c r="T406" s="104"/>
      <c r="U406" s="15">
        <v>26007.85</v>
      </c>
      <c r="V406" s="15">
        <v>28254.67</v>
      </c>
      <c r="W406" s="90">
        <f t="shared" si="142"/>
        <v>-2246.8199999999997</v>
      </c>
      <c r="X406" s="103">
        <f t="shared" si="143"/>
        <v>-0.07952030584678568</v>
      </c>
    </row>
    <row r="407" spans="1:24" s="14" customFormat="1" ht="12.75" hidden="1" outlineLevel="2">
      <c r="A407" s="14" t="s">
        <v>1219</v>
      </c>
      <c r="B407" s="14" t="s">
        <v>1220</v>
      </c>
      <c r="C407" s="54" t="s">
        <v>89</v>
      </c>
      <c r="D407" s="15"/>
      <c r="E407" s="15"/>
      <c r="F407" s="15">
        <v>832</v>
      </c>
      <c r="G407" s="15">
        <v>0</v>
      </c>
      <c r="H407" s="90">
        <f t="shared" si="136"/>
        <v>832</v>
      </c>
      <c r="I407" s="103" t="str">
        <f t="shared" si="137"/>
        <v>N.M.</v>
      </c>
      <c r="J407" s="104"/>
      <c r="K407" s="15">
        <v>832</v>
      </c>
      <c r="L407" s="15">
        <v>0</v>
      </c>
      <c r="M407" s="90">
        <f t="shared" si="138"/>
        <v>832</v>
      </c>
      <c r="N407" s="103" t="str">
        <f t="shared" si="139"/>
        <v>N.M.</v>
      </c>
      <c r="O407" s="104"/>
      <c r="P407" s="15">
        <v>832</v>
      </c>
      <c r="Q407" s="15">
        <v>0</v>
      </c>
      <c r="R407" s="90">
        <f t="shared" si="140"/>
        <v>832</v>
      </c>
      <c r="S407" s="103" t="str">
        <f t="shared" si="141"/>
        <v>N.M.</v>
      </c>
      <c r="T407" s="104"/>
      <c r="U407" s="15">
        <v>832</v>
      </c>
      <c r="V407" s="15">
        <v>0</v>
      </c>
      <c r="W407" s="90">
        <f t="shared" si="142"/>
        <v>832</v>
      </c>
      <c r="X407" s="103" t="str">
        <f t="shared" si="143"/>
        <v>N.M.</v>
      </c>
    </row>
    <row r="408" spans="1:24" s="14" customFormat="1" ht="12.75" hidden="1" outlineLevel="2">
      <c r="A408" s="14" t="s">
        <v>1221</v>
      </c>
      <c r="B408" s="14" t="s">
        <v>1222</v>
      </c>
      <c r="C408" s="54" t="s">
        <v>89</v>
      </c>
      <c r="D408" s="15"/>
      <c r="E408" s="15"/>
      <c r="F408" s="15">
        <v>984.57</v>
      </c>
      <c r="G408" s="15">
        <v>0</v>
      </c>
      <c r="H408" s="90">
        <f t="shared" si="136"/>
        <v>984.57</v>
      </c>
      <c r="I408" s="103" t="str">
        <f t="shared" si="137"/>
        <v>N.M.</v>
      </c>
      <c r="J408" s="104"/>
      <c r="K408" s="15">
        <v>984.57</v>
      </c>
      <c r="L408" s="15">
        <v>0</v>
      </c>
      <c r="M408" s="90">
        <f t="shared" si="138"/>
        <v>984.57</v>
      </c>
      <c r="N408" s="103" t="str">
        <f t="shared" si="139"/>
        <v>N.M.</v>
      </c>
      <c r="O408" s="104"/>
      <c r="P408" s="15">
        <v>984.57</v>
      </c>
      <c r="Q408" s="15">
        <v>0</v>
      </c>
      <c r="R408" s="90">
        <f t="shared" si="140"/>
        <v>984.57</v>
      </c>
      <c r="S408" s="103" t="str">
        <f t="shared" si="141"/>
        <v>N.M.</v>
      </c>
      <c r="T408" s="104"/>
      <c r="U408" s="15">
        <v>984.57</v>
      </c>
      <c r="V408" s="15">
        <v>1797.57</v>
      </c>
      <c r="W408" s="90">
        <f t="shared" si="142"/>
        <v>-812.9999999999999</v>
      </c>
      <c r="X408" s="103">
        <f t="shared" si="143"/>
        <v>-0.4522772409419382</v>
      </c>
    </row>
    <row r="409" spans="1:24" s="14" customFormat="1" ht="12.75" hidden="1" outlineLevel="2">
      <c r="A409" s="14" t="s">
        <v>1223</v>
      </c>
      <c r="B409" s="14" t="s">
        <v>1224</v>
      </c>
      <c r="C409" s="54" t="s">
        <v>89</v>
      </c>
      <c r="D409" s="15"/>
      <c r="E409" s="15"/>
      <c r="F409" s="15">
        <v>0.12</v>
      </c>
      <c r="G409" s="15">
        <v>0</v>
      </c>
      <c r="H409" s="90">
        <f t="shared" si="136"/>
        <v>0.12</v>
      </c>
      <c r="I409" s="103" t="str">
        <f t="shared" si="137"/>
        <v>N.M.</v>
      </c>
      <c r="J409" s="104"/>
      <c r="K409" s="15">
        <v>0.12</v>
      </c>
      <c r="L409" s="15">
        <v>1016.27</v>
      </c>
      <c r="M409" s="90">
        <f t="shared" si="138"/>
        <v>-1016.15</v>
      </c>
      <c r="N409" s="103">
        <f t="shared" si="139"/>
        <v>-0.9998819211430033</v>
      </c>
      <c r="O409" s="104"/>
      <c r="P409" s="15">
        <v>0.12</v>
      </c>
      <c r="Q409" s="15">
        <v>0</v>
      </c>
      <c r="R409" s="90">
        <f t="shared" si="140"/>
        <v>0.12</v>
      </c>
      <c r="S409" s="103" t="str">
        <f t="shared" si="141"/>
        <v>N.M.</v>
      </c>
      <c r="T409" s="104"/>
      <c r="U409" s="15">
        <v>-1479052.8299999998</v>
      </c>
      <c r="V409" s="15">
        <v>3752504.61</v>
      </c>
      <c r="W409" s="90">
        <f t="shared" si="142"/>
        <v>-5231557.4399999995</v>
      </c>
      <c r="X409" s="103">
        <f t="shared" si="143"/>
        <v>-1.3941508362330832</v>
      </c>
    </row>
    <row r="410" spans="1:24" s="14" customFormat="1" ht="12.75" hidden="1" outlineLevel="2">
      <c r="A410" s="14" t="s">
        <v>1225</v>
      </c>
      <c r="B410" s="14" t="s">
        <v>1226</v>
      </c>
      <c r="C410" s="54" t="s">
        <v>89</v>
      </c>
      <c r="D410" s="15"/>
      <c r="E410" s="15"/>
      <c r="F410" s="15">
        <v>0</v>
      </c>
      <c r="G410" s="15">
        <v>748818</v>
      </c>
      <c r="H410" s="90">
        <f t="shared" si="136"/>
        <v>-748818</v>
      </c>
      <c r="I410" s="103" t="str">
        <f t="shared" si="137"/>
        <v>N.M.</v>
      </c>
      <c r="J410" s="104"/>
      <c r="K410" s="15">
        <v>-823500</v>
      </c>
      <c r="L410" s="15">
        <v>5241726</v>
      </c>
      <c r="M410" s="90">
        <f t="shared" si="138"/>
        <v>-6065226</v>
      </c>
      <c r="N410" s="103">
        <f t="shared" si="139"/>
        <v>-1.1571047399272683</v>
      </c>
      <c r="O410" s="104"/>
      <c r="P410" s="15">
        <v>0</v>
      </c>
      <c r="Q410" s="15">
        <v>2246454</v>
      </c>
      <c r="R410" s="90">
        <f t="shared" si="140"/>
        <v>-2246454</v>
      </c>
      <c r="S410" s="103" t="str">
        <f t="shared" si="141"/>
        <v>N.M.</v>
      </c>
      <c r="T410" s="104"/>
      <c r="U410" s="15">
        <v>2920574</v>
      </c>
      <c r="V410" s="15">
        <v>5241924.37</v>
      </c>
      <c r="W410" s="90">
        <f t="shared" si="142"/>
        <v>-2321350.37</v>
      </c>
      <c r="X410" s="103">
        <f t="shared" si="143"/>
        <v>-0.4428431633400312</v>
      </c>
    </row>
    <row r="411" spans="1:24" s="14" customFormat="1" ht="12.75" hidden="1" outlineLevel="2">
      <c r="A411" s="14" t="s">
        <v>1227</v>
      </c>
      <c r="B411" s="14" t="s">
        <v>1228</v>
      </c>
      <c r="C411" s="54" t="s">
        <v>90</v>
      </c>
      <c r="D411" s="15"/>
      <c r="E411" s="15"/>
      <c r="F411" s="15">
        <v>698923</v>
      </c>
      <c r="G411" s="15">
        <v>0</v>
      </c>
      <c r="H411" s="90">
        <f t="shared" si="136"/>
        <v>698923</v>
      </c>
      <c r="I411" s="103" t="str">
        <f t="shared" si="137"/>
        <v>N.M.</v>
      </c>
      <c r="J411" s="104"/>
      <c r="K411" s="15">
        <v>4892461.66</v>
      </c>
      <c r="L411" s="15">
        <v>0</v>
      </c>
      <c r="M411" s="90">
        <f t="shared" si="138"/>
        <v>4892461.66</v>
      </c>
      <c r="N411" s="103" t="str">
        <f t="shared" si="139"/>
        <v>N.M.</v>
      </c>
      <c r="O411" s="104"/>
      <c r="P411" s="15">
        <v>2121543.07</v>
      </c>
      <c r="Q411" s="15">
        <v>0</v>
      </c>
      <c r="R411" s="90">
        <f t="shared" si="140"/>
        <v>2121543.07</v>
      </c>
      <c r="S411" s="103" t="str">
        <f t="shared" si="141"/>
        <v>N.M.</v>
      </c>
      <c r="T411" s="104"/>
      <c r="U411" s="15">
        <v>4892660.05</v>
      </c>
      <c r="V411" s="15">
        <v>0</v>
      </c>
      <c r="W411" s="90">
        <f t="shared" si="142"/>
        <v>4892660.05</v>
      </c>
      <c r="X411" s="103" t="str">
        <f t="shared" si="143"/>
        <v>N.M.</v>
      </c>
    </row>
    <row r="412" spans="1:24" s="14" customFormat="1" ht="12.75" hidden="1" outlineLevel="2">
      <c r="A412" s="14" t="s">
        <v>1229</v>
      </c>
      <c r="B412" s="14" t="s">
        <v>1230</v>
      </c>
      <c r="C412" s="54" t="s">
        <v>91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0</v>
      </c>
      <c r="L412" s="15">
        <v>-54754</v>
      </c>
      <c r="M412" s="90">
        <f t="shared" si="138"/>
        <v>54754</v>
      </c>
      <c r="N412" s="103" t="str">
        <f t="shared" si="139"/>
        <v>N.M.</v>
      </c>
      <c r="O412" s="104"/>
      <c r="P412" s="15">
        <v>0</v>
      </c>
      <c r="Q412" s="15">
        <v>0</v>
      </c>
      <c r="R412" s="90">
        <f t="shared" si="140"/>
        <v>0</v>
      </c>
      <c r="S412" s="103">
        <f t="shared" si="141"/>
        <v>0</v>
      </c>
      <c r="T412" s="104"/>
      <c r="U412" s="15">
        <v>0</v>
      </c>
      <c r="V412" s="15">
        <v>34311</v>
      </c>
      <c r="W412" s="90">
        <f t="shared" si="142"/>
        <v>-34311</v>
      </c>
      <c r="X412" s="103" t="str">
        <f t="shared" si="143"/>
        <v>N.M.</v>
      </c>
    </row>
    <row r="413" spans="1:24" s="14" customFormat="1" ht="12.75" hidden="1" outlineLevel="2">
      <c r="A413" s="14" t="s">
        <v>1231</v>
      </c>
      <c r="B413" s="14" t="s">
        <v>1232</v>
      </c>
      <c r="C413" s="54" t="s">
        <v>91</v>
      </c>
      <c r="D413" s="15"/>
      <c r="E413" s="15"/>
      <c r="F413" s="15">
        <v>0</v>
      </c>
      <c r="G413" s="15">
        <v>21572</v>
      </c>
      <c r="H413" s="90">
        <f t="shared" si="136"/>
        <v>-21572</v>
      </c>
      <c r="I413" s="103" t="str">
        <f t="shared" si="137"/>
        <v>N.M.</v>
      </c>
      <c r="J413" s="104"/>
      <c r="K413" s="15">
        <v>-565</v>
      </c>
      <c r="L413" s="15">
        <v>174108</v>
      </c>
      <c r="M413" s="90">
        <f t="shared" si="138"/>
        <v>-174673</v>
      </c>
      <c r="N413" s="103">
        <f t="shared" si="139"/>
        <v>-1.003245112229191</v>
      </c>
      <c r="O413" s="104"/>
      <c r="P413" s="15">
        <v>0</v>
      </c>
      <c r="Q413" s="15">
        <v>87820</v>
      </c>
      <c r="R413" s="90">
        <f t="shared" si="140"/>
        <v>-87820</v>
      </c>
      <c r="S413" s="103" t="str">
        <f t="shared" si="141"/>
        <v>N.M.</v>
      </c>
      <c r="T413" s="104"/>
      <c r="U413" s="15">
        <v>93485</v>
      </c>
      <c r="V413" s="15">
        <v>174108</v>
      </c>
      <c r="W413" s="90">
        <f t="shared" si="142"/>
        <v>-80623</v>
      </c>
      <c r="X413" s="103">
        <f t="shared" si="143"/>
        <v>-0.4630631562018977</v>
      </c>
    </row>
    <row r="414" spans="1:24" s="14" customFormat="1" ht="12.75" hidden="1" outlineLevel="2">
      <c r="A414" s="14" t="s">
        <v>1233</v>
      </c>
      <c r="B414" s="14" t="s">
        <v>1234</v>
      </c>
      <c r="C414" s="54" t="s">
        <v>91</v>
      </c>
      <c r="D414" s="15"/>
      <c r="E414" s="15"/>
      <c r="F414" s="15">
        <v>16000</v>
      </c>
      <c r="G414" s="15">
        <v>0</v>
      </c>
      <c r="H414" s="90">
        <f t="shared" si="136"/>
        <v>16000</v>
      </c>
      <c r="I414" s="103" t="str">
        <f t="shared" si="137"/>
        <v>N.M.</v>
      </c>
      <c r="J414" s="104"/>
      <c r="K414" s="15">
        <v>174029</v>
      </c>
      <c r="L414" s="15">
        <v>0</v>
      </c>
      <c r="M414" s="90">
        <f t="shared" si="138"/>
        <v>174029</v>
      </c>
      <c r="N414" s="103" t="str">
        <f t="shared" si="139"/>
        <v>N.M.</v>
      </c>
      <c r="O414" s="104"/>
      <c r="P414" s="15">
        <v>110029</v>
      </c>
      <c r="Q414" s="15">
        <v>0</v>
      </c>
      <c r="R414" s="90">
        <f t="shared" si="140"/>
        <v>110029</v>
      </c>
      <c r="S414" s="103" t="str">
        <f t="shared" si="141"/>
        <v>N.M.</v>
      </c>
      <c r="T414" s="104"/>
      <c r="U414" s="15">
        <v>174029</v>
      </c>
      <c r="V414" s="15">
        <v>0</v>
      </c>
      <c r="W414" s="90">
        <f t="shared" si="142"/>
        <v>174029</v>
      </c>
      <c r="X414" s="103" t="str">
        <f t="shared" si="143"/>
        <v>N.M.</v>
      </c>
    </row>
    <row r="415" spans="1:24" s="14" customFormat="1" ht="12.75" hidden="1" outlineLevel="2">
      <c r="A415" s="14" t="s">
        <v>1235</v>
      </c>
      <c r="B415" s="14" t="s">
        <v>1236</v>
      </c>
      <c r="C415" s="54" t="s">
        <v>92</v>
      </c>
      <c r="D415" s="15"/>
      <c r="E415" s="15"/>
      <c r="F415" s="15">
        <v>60.160000000000004</v>
      </c>
      <c r="G415" s="15">
        <v>61.44</v>
      </c>
      <c r="H415" s="90">
        <f t="shared" si="136"/>
        <v>-1.279999999999994</v>
      </c>
      <c r="I415" s="103">
        <f t="shared" si="137"/>
        <v>-0.02083333333333324</v>
      </c>
      <c r="J415" s="104"/>
      <c r="K415" s="15">
        <v>27071.09</v>
      </c>
      <c r="L415" s="15">
        <v>36354.270000000004</v>
      </c>
      <c r="M415" s="90">
        <f t="shared" si="138"/>
        <v>-9283.180000000004</v>
      </c>
      <c r="N415" s="103">
        <f t="shared" si="139"/>
        <v>-0.2553532226063129</v>
      </c>
      <c r="O415" s="104"/>
      <c r="P415" s="15">
        <v>378.42</v>
      </c>
      <c r="Q415" s="15">
        <v>1212.06</v>
      </c>
      <c r="R415" s="90">
        <f t="shared" si="140"/>
        <v>-833.6399999999999</v>
      </c>
      <c r="S415" s="103">
        <f t="shared" si="141"/>
        <v>-0.6877877332805306</v>
      </c>
      <c r="T415" s="104"/>
      <c r="U415" s="15">
        <v>37616.84</v>
      </c>
      <c r="V415" s="15">
        <v>41221.26</v>
      </c>
      <c r="W415" s="90">
        <f t="shared" si="142"/>
        <v>-3604.4200000000055</v>
      </c>
      <c r="X415" s="103">
        <f t="shared" si="143"/>
        <v>-0.08744080117880931</v>
      </c>
    </row>
    <row r="416" spans="1:24" s="14" customFormat="1" ht="12.75" hidden="1" outlineLevel="2">
      <c r="A416" s="14" t="s">
        <v>1237</v>
      </c>
      <c r="B416" s="14" t="s">
        <v>1238</v>
      </c>
      <c r="C416" s="54" t="s">
        <v>93</v>
      </c>
      <c r="D416" s="15"/>
      <c r="E416" s="15"/>
      <c r="F416" s="15">
        <v>0</v>
      </c>
      <c r="G416" s="15">
        <v>0</v>
      </c>
      <c r="H416" s="90">
        <f t="shared" si="136"/>
        <v>0</v>
      </c>
      <c r="I416" s="103">
        <f t="shared" si="137"/>
        <v>0</v>
      </c>
      <c r="J416" s="104"/>
      <c r="K416" s="15">
        <v>0</v>
      </c>
      <c r="L416" s="15">
        <v>-43982</v>
      </c>
      <c r="M416" s="90">
        <f t="shared" si="138"/>
        <v>43982</v>
      </c>
      <c r="N416" s="103" t="str">
        <f t="shared" si="139"/>
        <v>N.M.</v>
      </c>
      <c r="O416" s="104"/>
      <c r="P416" s="15">
        <v>0</v>
      </c>
      <c r="Q416" s="15">
        <v>-43982</v>
      </c>
      <c r="R416" s="90">
        <f t="shared" si="140"/>
        <v>43982</v>
      </c>
      <c r="S416" s="103" t="str">
        <f t="shared" si="141"/>
        <v>N.M.</v>
      </c>
      <c r="T416" s="104"/>
      <c r="U416" s="15">
        <v>0</v>
      </c>
      <c r="V416" s="15">
        <v>-43982</v>
      </c>
      <c r="W416" s="90">
        <f t="shared" si="142"/>
        <v>43982</v>
      </c>
      <c r="X416" s="103" t="str">
        <f t="shared" si="143"/>
        <v>N.M.</v>
      </c>
    </row>
    <row r="417" spans="1:24" s="14" customFormat="1" ht="12.75" hidden="1" outlineLevel="2">
      <c r="A417" s="14" t="s">
        <v>1239</v>
      </c>
      <c r="B417" s="14" t="s">
        <v>1240</v>
      </c>
      <c r="C417" s="54" t="s">
        <v>93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0</v>
      </c>
      <c r="M417" s="90">
        <f t="shared" si="138"/>
        <v>0</v>
      </c>
      <c r="N417" s="103">
        <f t="shared" si="139"/>
        <v>0</v>
      </c>
      <c r="O417" s="104"/>
      <c r="P417" s="15">
        <v>0</v>
      </c>
      <c r="Q417" s="15">
        <v>0</v>
      </c>
      <c r="R417" s="90">
        <f t="shared" si="140"/>
        <v>0</v>
      </c>
      <c r="S417" s="103">
        <f t="shared" si="141"/>
        <v>0</v>
      </c>
      <c r="T417" s="104"/>
      <c r="U417" s="15">
        <v>0</v>
      </c>
      <c r="V417" s="15">
        <v>-5085</v>
      </c>
      <c r="W417" s="90">
        <f t="shared" si="142"/>
        <v>5085</v>
      </c>
      <c r="X417" s="103" t="str">
        <f t="shared" si="143"/>
        <v>N.M.</v>
      </c>
    </row>
    <row r="418" spans="1:24" s="14" customFormat="1" ht="12.75" hidden="1" outlineLevel="2">
      <c r="A418" s="14" t="s">
        <v>1241</v>
      </c>
      <c r="B418" s="14" t="s">
        <v>1242</v>
      </c>
      <c r="C418" s="54" t="s">
        <v>93</v>
      </c>
      <c r="D418" s="15"/>
      <c r="E418" s="15"/>
      <c r="F418" s="15">
        <v>0</v>
      </c>
      <c r="G418" s="15">
        <v>0</v>
      </c>
      <c r="H418" s="90">
        <f t="shared" si="136"/>
        <v>0</v>
      </c>
      <c r="I418" s="103">
        <f t="shared" si="137"/>
        <v>0</v>
      </c>
      <c r="J418" s="104"/>
      <c r="K418" s="15">
        <v>0</v>
      </c>
      <c r="L418" s="15">
        <v>0</v>
      </c>
      <c r="M418" s="90">
        <f t="shared" si="138"/>
        <v>0</v>
      </c>
      <c r="N418" s="103">
        <f t="shared" si="139"/>
        <v>0</v>
      </c>
      <c r="O418" s="104"/>
      <c r="P418" s="15">
        <v>0</v>
      </c>
      <c r="Q418" s="15">
        <v>0</v>
      </c>
      <c r="R418" s="90">
        <f t="shared" si="140"/>
        <v>0</v>
      </c>
      <c r="S418" s="103">
        <f t="shared" si="141"/>
        <v>0</v>
      </c>
      <c r="T418" s="104"/>
      <c r="U418" s="15">
        <v>-16547</v>
      </c>
      <c r="V418" s="15">
        <v>10750</v>
      </c>
      <c r="W418" s="90">
        <f t="shared" si="142"/>
        <v>-27297</v>
      </c>
      <c r="X418" s="103">
        <f t="shared" si="143"/>
        <v>-2.5392558139534884</v>
      </c>
    </row>
    <row r="419" spans="1:24" s="14" customFormat="1" ht="12.75" hidden="1" outlineLevel="2">
      <c r="A419" s="14" t="s">
        <v>1243</v>
      </c>
      <c r="B419" s="14" t="s">
        <v>1244</v>
      </c>
      <c r="C419" s="54" t="s">
        <v>93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80100</v>
      </c>
      <c r="M419" s="90">
        <f t="shared" si="138"/>
        <v>-80100</v>
      </c>
      <c r="N419" s="103" t="str">
        <f t="shared" si="139"/>
        <v>N.M.</v>
      </c>
      <c r="O419" s="104"/>
      <c r="P419" s="15">
        <v>0</v>
      </c>
      <c r="Q419" s="15">
        <v>0</v>
      </c>
      <c r="R419" s="90">
        <f t="shared" si="140"/>
        <v>0</v>
      </c>
      <c r="S419" s="103">
        <f t="shared" si="141"/>
        <v>0</v>
      </c>
      <c r="T419" s="104"/>
      <c r="U419" s="15">
        <v>-41800</v>
      </c>
      <c r="V419" s="15">
        <v>80100</v>
      </c>
      <c r="W419" s="90">
        <f t="shared" si="142"/>
        <v>-121900</v>
      </c>
      <c r="X419" s="103">
        <f t="shared" si="143"/>
        <v>-1.5218476903870162</v>
      </c>
    </row>
    <row r="420" spans="1:24" s="14" customFormat="1" ht="12.75" hidden="1" outlineLevel="2">
      <c r="A420" s="14" t="s">
        <v>1245</v>
      </c>
      <c r="B420" s="14" t="s">
        <v>1246</v>
      </c>
      <c r="C420" s="54" t="s">
        <v>93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29392</v>
      </c>
      <c r="L420" s="15">
        <v>0</v>
      </c>
      <c r="M420" s="90">
        <f t="shared" si="138"/>
        <v>29392</v>
      </c>
      <c r="N420" s="103" t="str">
        <f t="shared" si="139"/>
        <v>N.M.</v>
      </c>
      <c r="O420" s="104"/>
      <c r="P420" s="15">
        <v>-8761</v>
      </c>
      <c r="Q420" s="15">
        <v>0</v>
      </c>
      <c r="R420" s="90">
        <f t="shared" si="140"/>
        <v>-8761</v>
      </c>
      <c r="S420" s="103" t="str">
        <f t="shared" si="141"/>
        <v>N.M.</v>
      </c>
      <c r="T420" s="104"/>
      <c r="U420" s="15">
        <v>29392</v>
      </c>
      <c r="V420" s="15">
        <v>0</v>
      </c>
      <c r="W420" s="90">
        <f t="shared" si="142"/>
        <v>29392</v>
      </c>
      <c r="X420" s="103" t="str">
        <f t="shared" si="143"/>
        <v>N.M.</v>
      </c>
    </row>
    <row r="421" spans="1:24" s="14" customFormat="1" ht="12.75" hidden="1" outlineLevel="2">
      <c r="A421" s="14" t="s">
        <v>1247</v>
      </c>
      <c r="B421" s="14" t="s">
        <v>1248</v>
      </c>
      <c r="C421" s="54" t="s">
        <v>94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0</v>
      </c>
      <c r="M421" s="90">
        <f t="shared" si="138"/>
        <v>0</v>
      </c>
      <c r="N421" s="103">
        <f t="shared" si="139"/>
        <v>0</v>
      </c>
      <c r="O421" s="104"/>
      <c r="P421" s="15">
        <v>0</v>
      </c>
      <c r="Q421" s="15">
        <v>0</v>
      </c>
      <c r="R421" s="90">
        <f t="shared" si="140"/>
        <v>0</v>
      </c>
      <c r="S421" s="103">
        <f t="shared" si="141"/>
        <v>0</v>
      </c>
      <c r="T421" s="104"/>
      <c r="U421" s="15">
        <v>0</v>
      </c>
      <c r="V421" s="15">
        <v>3686.08</v>
      </c>
      <c r="W421" s="90">
        <f t="shared" si="142"/>
        <v>-3686.08</v>
      </c>
      <c r="X421" s="103" t="str">
        <f t="shared" si="143"/>
        <v>N.M.</v>
      </c>
    </row>
    <row r="422" spans="1:24" s="14" customFormat="1" ht="12.75" hidden="1" outlineLevel="2">
      <c r="A422" s="14" t="s">
        <v>1249</v>
      </c>
      <c r="B422" s="14" t="s">
        <v>1250</v>
      </c>
      <c r="C422" s="54" t="s">
        <v>94</v>
      </c>
      <c r="D422" s="15"/>
      <c r="E422" s="15"/>
      <c r="F422" s="15">
        <v>0</v>
      </c>
      <c r="G422" s="15">
        <v>786.4</v>
      </c>
      <c r="H422" s="90">
        <f t="shared" si="136"/>
        <v>-786.4</v>
      </c>
      <c r="I422" s="103" t="str">
        <f t="shared" si="137"/>
        <v>N.M.</v>
      </c>
      <c r="J422" s="104"/>
      <c r="K422" s="15">
        <v>0</v>
      </c>
      <c r="L422" s="15">
        <v>786.4</v>
      </c>
      <c r="M422" s="90">
        <f t="shared" si="138"/>
        <v>-786.4</v>
      </c>
      <c r="N422" s="103" t="str">
        <f t="shared" si="139"/>
        <v>N.M.</v>
      </c>
      <c r="O422" s="104"/>
      <c r="P422" s="15">
        <v>0</v>
      </c>
      <c r="Q422" s="15">
        <v>786.4</v>
      </c>
      <c r="R422" s="90">
        <f t="shared" si="140"/>
        <v>-786.4</v>
      </c>
      <c r="S422" s="103" t="str">
        <f t="shared" si="141"/>
        <v>N.M.</v>
      </c>
      <c r="T422" s="104"/>
      <c r="U422" s="15">
        <v>1312</v>
      </c>
      <c r="V422" s="15">
        <v>786.4</v>
      </c>
      <c r="W422" s="90">
        <f t="shared" si="142"/>
        <v>525.6</v>
      </c>
      <c r="X422" s="103">
        <f t="shared" si="143"/>
        <v>0.6683621566632757</v>
      </c>
    </row>
    <row r="423" spans="1:24" s="14" customFormat="1" ht="12.75" hidden="1" outlineLevel="2">
      <c r="A423" s="14" t="s">
        <v>1251</v>
      </c>
      <c r="B423" s="14" t="s">
        <v>1252</v>
      </c>
      <c r="C423" s="54" t="s">
        <v>94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300</v>
      </c>
      <c r="L423" s="15">
        <v>0</v>
      </c>
      <c r="M423" s="90">
        <f t="shared" si="138"/>
        <v>300</v>
      </c>
      <c r="N423" s="103" t="str">
        <f t="shared" si="139"/>
        <v>N.M.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300</v>
      </c>
      <c r="V423" s="15">
        <v>0</v>
      </c>
      <c r="W423" s="90">
        <f t="shared" si="142"/>
        <v>300</v>
      </c>
      <c r="X423" s="103" t="str">
        <f t="shared" si="143"/>
        <v>N.M.</v>
      </c>
    </row>
    <row r="424" spans="1:24" s="14" customFormat="1" ht="12.75" hidden="1" outlineLevel="2">
      <c r="A424" s="14" t="s">
        <v>1253</v>
      </c>
      <c r="B424" s="14" t="s">
        <v>1254</v>
      </c>
      <c r="C424" s="54" t="s">
        <v>95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0</v>
      </c>
      <c r="M424" s="90">
        <f t="shared" si="138"/>
        <v>0</v>
      </c>
      <c r="N424" s="103">
        <f t="shared" si="139"/>
        <v>0</v>
      </c>
      <c r="O424" s="104"/>
      <c r="P424" s="15">
        <v>0</v>
      </c>
      <c r="Q424" s="15">
        <v>0</v>
      </c>
      <c r="R424" s="90">
        <f t="shared" si="140"/>
        <v>0</v>
      </c>
      <c r="S424" s="103">
        <f t="shared" si="141"/>
        <v>0</v>
      </c>
      <c r="T424" s="104"/>
      <c r="U424" s="15">
        <v>0</v>
      </c>
      <c r="V424" s="15">
        <v>70</v>
      </c>
      <c r="W424" s="90">
        <f t="shared" si="142"/>
        <v>-70</v>
      </c>
      <c r="X424" s="103" t="str">
        <f t="shared" si="143"/>
        <v>N.M.</v>
      </c>
    </row>
    <row r="425" spans="1:24" s="14" customFormat="1" ht="12.75" hidden="1" outlineLevel="2">
      <c r="A425" s="14" t="s">
        <v>1255</v>
      </c>
      <c r="B425" s="14" t="s">
        <v>1256</v>
      </c>
      <c r="C425" s="54" t="s">
        <v>96</v>
      </c>
      <c r="D425" s="15"/>
      <c r="E425" s="15"/>
      <c r="F425" s="15">
        <v>0</v>
      </c>
      <c r="G425" s="15">
        <v>141</v>
      </c>
      <c r="H425" s="90">
        <f t="shared" si="136"/>
        <v>-141</v>
      </c>
      <c r="I425" s="103" t="str">
        <f t="shared" si="137"/>
        <v>N.M.</v>
      </c>
      <c r="J425" s="104"/>
      <c r="K425" s="15">
        <v>0</v>
      </c>
      <c r="L425" s="15">
        <v>255.25</v>
      </c>
      <c r="M425" s="90">
        <f t="shared" si="138"/>
        <v>-255.25</v>
      </c>
      <c r="N425" s="103" t="str">
        <f t="shared" si="139"/>
        <v>N.M.</v>
      </c>
      <c r="O425" s="104"/>
      <c r="P425" s="15">
        <v>0</v>
      </c>
      <c r="Q425" s="15">
        <v>141</v>
      </c>
      <c r="R425" s="90">
        <f t="shared" si="140"/>
        <v>-141</v>
      </c>
      <c r="S425" s="103" t="str">
        <f t="shared" si="141"/>
        <v>N.M.</v>
      </c>
      <c r="T425" s="104"/>
      <c r="U425" s="15">
        <v>0</v>
      </c>
      <c r="V425" s="15">
        <v>255.25</v>
      </c>
      <c r="W425" s="90">
        <f t="shared" si="142"/>
        <v>-255.25</v>
      </c>
      <c r="X425" s="103" t="str">
        <f t="shared" si="143"/>
        <v>N.M.</v>
      </c>
    </row>
    <row r="426" spans="1:24" s="14" customFormat="1" ht="12.75" hidden="1" outlineLevel="2">
      <c r="A426" s="14" t="s">
        <v>1257</v>
      </c>
      <c r="B426" s="14" t="s">
        <v>1258</v>
      </c>
      <c r="C426" s="54" t="s">
        <v>96</v>
      </c>
      <c r="D426" s="15"/>
      <c r="E426" s="15"/>
      <c r="F426" s="15">
        <v>70</v>
      </c>
      <c r="G426" s="15">
        <v>0</v>
      </c>
      <c r="H426" s="90">
        <f t="shared" si="136"/>
        <v>70</v>
      </c>
      <c r="I426" s="103" t="str">
        <f t="shared" si="137"/>
        <v>N.M.</v>
      </c>
      <c r="J426" s="104"/>
      <c r="K426" s="15">
        <v>272.25</v>
      </c>
      <c r="L426" s="15">
        <v>0</v>
      </c>
      <c r="M426" s="90">
        <f t="shared" si="138"/>
        <v>272.25</v>
      </c>
      <c r="N426" s="103" t="str">
        <f t="shared" si="139"/>
        <v>N.M.</v>
      </c>
      <c r="O426" s="104"/>
      <c r="P426" s="15">
        <v>272.25</v>
      </c>
      <c r="Q426" s="15">
        <v>0</v>
      </c>
      <c r="R426" s="90">
        <f t="shared" si="140"/>
        <v>272.25</v>
      </c>
      <c r="S426" s="103" t="str">
        <f t="shared" si="141"/>
        <v>N.M.</v>
      </c>
      <c r="T426" s="104"/>
      <c r="U426" s="15">
        <v>272.25</v>
      </c>
      <c r="V426" s="15">
        <v>0</v>
      </c>
      <c r="W426" s="90">
        <f t="shared" si="142"/>
        <v>272.25</v>
      </c>
      <c r="X426" s="103" t="str">
        <f t="shared" si="143"/>
        <v>N.M.</v>
      </c>
    </row>
    <row r="427" spans="1:24" s="14" customFormat="1" ht="12.75" hidden="1" outlineLevel="2">
      <c r="A427" s="14" t="s">
        <v>1259</v>
      </c>
      <c r="B427" s="14" t="s">
        <v>1260</v>
      </c>
      <c r="C427" s="54" t="s">
        <v>97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374877.41000000003</v>
      </c>
      <c r="M427" s="90">
        <f t="shared" si="138"/>
        <v>-374877.41000000003</v>
      </c>
      <c r="N427" s="103" t="str">
        <f t="shared" si="139"/>
        <v>N.M.</v>
      </c>
      <c r="O427" s="104"/>
      <c r="P427" s="15">
        <v>0</v>
      </c>
      <c r="Q427" s="15">
        <v>124959.17</v>
      </c>
      <c r="R427" s="90">
        <f t="shared" si="140"/>
        <v>-124959.17</v>
      </c>
      <c r="S427" s="103" t="str">
        <f t="shared" si="141"/>
        <v>N.M.</v>
      </c>
      <c r="T427" s="104"/>
      <c r="U427" s="15">
        <v>0</v>
      </c>
      <c r="V427" s="15">
        <v>687275.21</v>
      </c>
      <c r="W427" s="90">
        <f t="shared" si="142"/>
        <v>-687275.21</v>
      </c>
      <c r="X427" s="103" t="str">
        <f t="shared" si="143"/>
        <v>N.M.</v>
      </c>
    </row>
    <row r="428" spans="1:24" s="14" customFormat="1" ht="12.75" hidden="1" outlineLevel="2">
      <c r="A428" s="14" t="s">
        <v>1261</v>
      </c>
      <c r="B428" s="14" t="s">
        <v>1262</v>
      </c>
      <c r="C428" s="54" t="s">
        <v>98</v>
      </c>
      <c r="D428" s="15"/>
      <c r="E428" s="15"/>
      <c r="F428" s="15">
        <v>0</v>
      </c>
      <c r="G428" s="15">
        <v>66612.46</v>
      </c>
      <c r="H428" s="90">
        <f t="shared" si="136"/>
        <v>-66612.46</v>
      </c>
      <c r="I428" s="103" t="str">
        <f t="shared" si="137"/>
        <v>N.M.</v>
      </c>
      <c r="J428" s="104"/>
      <c r="K428" s="15">
        <v>399674.78</v>
      </c>
      <c r="L428" s="15">
        <v>66612.46</v>
      </c>
      <c r="M428" s="90">
        <f t="shared" si="138"/>
        <v>333062.32</v>
      </c>
      <c r="N428" s="103">
        <f t="shared" si="139"/>
        <v>5.000000300244128</v>
      </c>
      <c r="O428" s="104"/>
      <c r="P428" s="15">
        <v>133224.94</v>
      </c>
      <c r="Q428" s="15">
        <v>66612.46</v>
      </c>
      <c r="R428" s="90">
        <f t="shared" si="140"/>
        <v>66612.48</v>
      </c>
      <c r="S428" s="103">
        <f t="shared" si="141"/>
        <v>1.0000003002441284</v>
      </c>
      <c r="T428" s="104"/>
      <c r="U428" s="15">
        <v>732737.0800000001</v>
      </c>
      <c r="V428" s="15">
        <v>66612.46</v>
      </c>
      <c r="W428" s="90">
        <f t="shared" si="142"/>
        <v>666124.6200000001</v>
      </c>
      <c r="X428" s="103" t="str">
        <f t="shared" si="143"/>
        <v>N.M.</v>
      </c>
    </row>
    <row r="429" spans="1:24" s="14" customFormat="1" ht="12.75" hidden="1" outlineLevel="2">
      <c r="A429" s="14" t="s">
        <v>1263</v>
      </c>
      <c r="B429" s="14" t="s">
        <v>1264</v>
      </c>
      <c r="C429" s="54" t="s">
        <v>98</v>
      </c>
      <c r="D429" s="15"/>
      <c r="E429" s="15"/>
      <c r="F429" s="15">
        <v>68810.2</v>
      </c>
      <c r="G429" s="15">
        <v>0</v>
      </c>
      <c r="H429" s="90">
        <f t="shared" si="136"/>
        <v>68810.2</v>
      </c>
      <c r="I429" s="103" t="str">
        <f t="shared" si="137"/>
        <v>N.M.</v>
      </c>
      <c r="J429" s="104"/>
      <c r="K429" s="15">
        <v>68810.2</v>
      </c>
      <c r="L429" s="15">
        <v>0</v>
      </c>
      <c r="M429" s="90">
        <f t="shared" si="138"/>
        <v>68810.2</v>
      </c>
      <c r="N429" s="103" t="str">
        <f t="shared" si="139"/>
        <v>N.M.</v>
      </c>
      <c r="O429" s="104"/>
      <c r="P429" s="15">
        <v>68810.2</v>
      </c>
      <c r="Q429" s="15">
        <v>0</v>
      </c>
      <c r="R429" s="90">
        <f t="shared" si="140"/>
        <v>68810.2</v>
      </c>
      <c r="S429" s="103" t="str">
        <f t="shared" si="141"/>
        <v>N.M.</v>
      </c>
      <c r="T429" s="104"/>
      <c r="U429" s="15">
        <v>68810.2</v>
      </c>
      <c r="V429" s="15">
        <v>0</v>
      </c>
      <c r="W429" s="90">
        <f t="shared" si="142"/>
        <v>68810.2</v>
      </c>
      <c r="X429" s="103" t="str">
        <f t="shared" si="143"/>
        <v>N.M.</v>
      </c>
    </row>
    <row r="430" spans="1:24" s="14" customFormat="1" ht="12.75" hidden="1" outlineLevel="2">
      <c r="A430" s="14" t="s">
        <v>1265</v>
      </c>
      <c r="B430" s="14" t="s">
        <v>1266</v>
      </c>
      <c r="C430" s="54" t="s">
        <v>99</v>
      </c>
      <c r="D430" s="15"/>
      <c r="E430" s="15"/>
      <c r="F430" s="15">
        <v>0</v>
      </c>
      <c r="G430" s="15">
        <v>0</v>
      </c>
      <c r="H430" s="90">
        <f t="shared" si="136"/>
        <v>0</v>
      </c>
      <c r="I430" s="103">
        <f t="shared" si="137"/>
        <v>0</v>
      </c>
      <c r="J430" s="104"/>
      <c r="K430" s="15">
        <v>0</v>
      </c>
      <c r="L430" s="15">
        <v>0</v>
      </c>
      <c r="M430" s="90">
        <f t="shared" si="138"/>
        <v>0</v>
      </c>
      <c r="N430" s="103">
        <f t="shared" si="139"/>
        <v>0</v>
      </c>
      <c r="O430" s="104"/>
      <c r="P430" s="15">
        <v>0</v>
      </c>
      <c r="Q430" s="15">
        <v>0</v>
      </c>
      <c r="R430" s="90">
        <f t="shared" si="140"/>
        <v>0</v>
      </c>
      <c r="S430" s="103">
        <f t="shared" si="141"/>
        <v>0</v>
      </c>
      <c r="T430" s="104"/>
      <c r="U430" s="15">
        <v>0</v>
      </c>
      <c r="V430" s="15">
        <v>-227000</v>
      </c>
      <c r="W430" s="90">
        <f t="shared" si="142"/>
        <v>227000</v>
      </c>
      <c r="X430" s="103" t="str">
        <f t="shared" si="143"/>
        <v>N.M.</v>
      </c>
    </row>
    <row r="431" spans="1:24" s="14" customFormat="1" ht="12.75" hidden="1" outlineLevel="2">
      <c r="A431" s="14" t="s">
        <v>1267</v>
      </c>
      <c r="B431" s="14" t="s">
        <v>1268</v>
      </c>
      <c r="C431" s="54" t="s">
        <v>99</v>
      </c>
      <c r="D431" s="15"/>
      <c r="E431" s="15"/>
      <c r="F431" s="15">
        <v>0</v>
      </c>
      <c r="G431" s="15">
        <v>0</v>
      </c>
      <c r="H431" s="90">
        <f t="shared" si="136"/>
        <v>0</v>
      </c>
      <c r="I431" s="103">
        <f t="shared" si="137"/>
        <v>0</v>
      </c>
      <c r="J431" s="104"/>
      <c r="K431" s="15">
        <v>0</v>
      </c>
      <c r="L431" s="15">
        <v>0</v>
      </c>
      <c r="M431" s="90">
        <f t="shared" si="138"/>
        <v>0</v>
      </c>
      <c r="N431" s="103">
        <f t="shared" si="139"/>
        <v>0</v>
      </c>
      <c r="O431" s="104"/>
      <c r="P431" s="15">
        <v>0</v>
      </c>
      <c r="Q431" s="15">
        <v>0</v>
      </c>
      <c r="R431" s="90">
        <f t="shared" si="140"/>
        <v>0</v>
      </c>
      <c r="S431" s="103">
        <f t="shared" si="141"/>
        <v>0</v>
      </c>
      <c r="T431" s="104"/>
      <c r="U431" s="15">
        <v>0</v>
      </c>
      <c r="V431" s="15">
        <v>164843.83000000002</v>
      </c>
      <c r="W431" s="90">
        <f t="shared" si="142"/>
        <v>-164843.83000000002</v>
      </c>
      <c r="X431" s="103" t="str">
        <f t="shared" si="143"/>
        <v>N.M.</v>
      </c>
    </row>
    <row r="432" spans="1:24" s="14" customFormat="1" ht="12.75" hidden="1" outlineLevel="2">
      <c r="A432" s="14" t="s">
        <v>1269</v>
      </c>
      <c r="B432" s="14" t="s">
        <v>1270</v>
      </c>
      <c r="C432" s="54" t="s">
        <v>99</v>
      </c>
      <c r="D432" s="15"/>
      <c r="E432" s="15"/>
      <c r="F432" s="15">
        <v>0</v>
      </c>
      <c r="G432" s="15">
        <v>0</v>
      </c>
      <c r="H432" s="90">
        <f t="shared" si="136"/>
        <v>0</v>
      </c>
      <c r="I432" s="103">
        <f t="shared" si="137"/>
        <v>0</v>
      </c>
      <c r="J432" s="104"/>
      <c r="K432" s="15">
        <v>0</v>
      </c>
      <c r="L432" s="15">
        <v>1513.34</v>
      </c>
      <c r="M432" s="90">
        <f t="shared" si="138"/>
        <v>-1513.34</v>
      </c>
      <c r="N432" s="103" t="str">
        <f t="shared" si="139"/>
        <v>N.M.</v>
      </c>
      <c r="O432" s="104"/>
      <c r="P432" s="15">
        <v>0</v>
      </c>
      <c r="Q432" s="15">
        <v>0</v>
      </c>
      <c r="R432" s="90">
        <f t="shared" si="140"/>
        <v>0</v>
      </c>
      <c r="S432" s="103">
        <f t="shared" si="141"/>
        <v>0</v>
      </c>
      <c r="T432" s="104"/>
      <c r="U432" s="15">
        <v>0</v>
      </c>
      <c r="V432" s="15">
        <v>7021.06</v>
      </c>
      <c r="W432" s="90">
        <f t="shared" si="142"/>
        <v>-7021.06</v>
      </c>
      <c r="X432" s="103" t="str">
        <f t="shared" si="143"/>
        <v>N.M.</v>
      </c>
    </row>
    <row r="433" spans="1:24" s="14" customFormat="1" ht="12.75" hidden="1" outlineLevel="2">
      <c r="A433" s="14" t="s">
        <v>1271</v>
      </c>
      <c r="B433" s="14" t="s">
        <v>1272</v>
      </c>
      <c r="C433" s="54" t="s">
        <v>99</v>
      </c>
      <c r="D433" s="15"/>
      <c r="E433" s="15"/>
      <c r="F433" s="15">
        <v>0</v>
      </c>
      <c r="G433" s="15">
        <v>992.23</v>
      </c>
      <c r="H433" s="90">
        <f t="shared" si="136"/>
        <v>-992.23</v>
      </c>
      <c r="I433" s="103" t="str">
        <f t="shared" si="137"/>
        <v>N.M.</v>
      </c>
      <c r="J433" s="104"/>
      <c r="K433" s="15">
        <v>1779.68</v>
      </c>
      <c r="L433" s="15">
        <v>8382.74</v>
      </c>
      <c r="M433" s="90">
        <f t="shared" si="138"/>
        <v>-6603.0599999999995</v>
      </c>
      <c r="N433" s="103">
        <f t="shared" si="139"/>
        <v>-0.787697101425071</v>
      </c>
      <c r="O433" s="104"/>
      <c r="P433" s="15">
        <v>0</v>
      </c>
      <c r="Q433" s="15">
        <v>3010.06</v>
      </c>
      <c r="R433" s="90">
        <f t="shared" si="140"/>
        <v>-3010.06</v>
      </c>
      <c r="S433" s="103" t="str">
        <f t="shared" si="141"/>
        <v>N.M.</v>
      </c>
      <c r="T433" s="104"/>
      <c r="U433" s="15">
        <v>7607.22</v>
      </c>
      <c r="V433" s="15">
        <v>8382.74</v>
      </c>
      <c r="W433" s="90">
        <f t="shared" si="142"/>
        <v>-775.5199999999995</v>
      </c>
      <c r="X433" s="103">
        <f t="shared" si="143"/>
        <v>-0.09251390356852289</v>
      </c>
    </row>
    <row r="434" spans="1:24" s="14" customFormat="1" ht="12.75" hidden="1" outlineLevel="2">
      <c r="A434" s="14" t="s">
        <v>1273</v>
      </c>
      <c r="B434" s="14" t="s">
        <v>1274</v>
      </c>
      <c r="C434" s="54" t="s">
        <v>99</v>
      </c>
      <c r="D434" s="15"/>
      <c r="E434" s="15"/>
      <c r="F434" s="15">
        <v>1133.8</v>
      </c>
      <c r="G434" s="15">
        <v>0</v>
      </c>
      <c r="H434" s="90">
        <f t="shared" si="136"/>
        <v>1133.8</v>
      </c>
      <c r="I434" s="103" t="str">
        <f t="shared" si="137"/>
        <v>N.M.</v>
      </c>
      <c r="J434" s="104"/>
      <c r="K434" s="15">
        <v>8691.630000000001</v>
      </c>
      <c r="L434" s="15">
        <v>0</v>
      </c>
      <c r="M434" s="90">
        <f t="shared" si="138"/>
        <v>8691.630000000001</v>
      </c>
      <c r="N434" s="103" t="str">
        <f t="shared" si="139"/>
        <v>N.M.</v>
      </c>
      <c r="O434" s="104"/>
      <c r="P434" s="15">
        <v>3512.13</v>
      </c>
      <c r="Q434" s="15">
        <v>0</v>
      </c>
      <c r="R434" s="90">
        <f t="shared" si="140"/>
        <v>3512.13</v>
      </c>
      <c r="S434" s="103" t="str">
        <f t="shared" si="141"/>
        <v>N.M.</v>
      </c>
      <c r="T434" s="104"/>
      <c r="U434" s="15">
        <v>8691.630000000001</v>
      </c>
      <c r="V434" s="15">
        <v>0</v>
      </c>
      <c r="W434" s="90">
        <f t="shared" si="142"/>
        <v>8691.630000000001</v>
      </c>
      <c r="X434" s="103" t="str">
        <f t="shared" si="143"/>
        <v>N.M.</v>
      </c>
    </row>
    <row r="435" spans="1:24" s="14" customFormat="1" ht="12.75" hidden="1" outlineLevel="2">
      <c r="A435" s="14" t="s">
        <v>1275</v>
      </c>
      <c r="B435" s="14" t="s">
        <v>1276</v>
      </c>
      <c r="C435" s="54" t="s">
        <v>100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0</v>
      </c>
      <c r="L435" s="15">
        <v>100</v>
      </c>
      <c r="M435" s="90">
        <f t="shared" si="138"/>
        <v>-100</v>
      </c>
      <c r="N435" s="103" t="str">
        <f t="shared" si="139"/>
        <v>N.M.</v>
      </c>
      <c r="O435" s="104"/>
      <c r="P435" s="15">
        <v>0</v>
      </c>
      <c r="Q435" s="15">
        <v>100</v>
      </c>
      <c r="R435" s="90">
        <f t="shared" si="140"/>
        <v>-100</v>
      </c>
      <c r="S435" s="103" t="str">
        <f t="shared" si="141"/>
        <v>N.M.</v>
      </c>
      <c r="T435" s="104"/>
      <c r="U435" s="15">
        <v>0</v>
      </c>
      <c r="V435" s="15">
        <v>100</v>
      </c>
      <c r="W435" s="90">
        <f t="shared" si="142"/>
        <v>-100</v>
      </c>
      <c r="X435" s="103" t="str">
        <f t="shared" si="143"/>
        <v>N.M.</v>
      </c>
    </row>
    <row r="436" spans="1:24" s="14" customFormat="1" ht="12.75" hidden="1" outlineLevel="2">
      <c r="A436" s="14" t="s">
        <v>1277</v>
      </c>
      <c r="B436" s="14" t="s">
        <v>1278</v>
      </c>
      <c r="C436" s="54" t="s">
        <v>100</v>
      </c>
      <c r="D436" s="15"/>
      <c r="E436" s="15"/>
      <c r="F436" s="15">
        <v>100</v>
      </c>
      <c r="G436" s="15">
        <v>0</v>
      </c>
      <c r="H436" s="90">
        <f t="shared" si="136"/>
        <v>100</v>
      </c>
      <c r="I436" s="103" t="str">
        <f t="shared" si="137"/>
        <v>N.M.</v>
      </c>
      <c r="J436" s="104"/>
      <c r="K436" s="15">
        <v>200</v>
      </c>
      <c r="L436" s="15">
        <v>0</v>
      </c>
      <c r="M436" s="90">
        <f t="shared" si="138"/>
        <v>200</v>
      </c>
      <c r="N436" s="103" t="str">
        <f t="shared" si="139"/>
        <v>N.M.</v>
      </c>
      <c r="O436" s="104"/>
      <c r="P436" s="15">
        <v>100</v>
      </c>
      <c r="Q436" s="15">
        <v>0</v>
      </c>
      <c r="R436" s="90">
        <f t="shared" si="140"/>
        <v>100</v>
      </c>
      <c r="S436" s="103" t="str">
        <f t="shared" si="141"/>
        <v>N.M.</v>
      </c>
      <c r="T436" s="104"/>
      <c r="U436" s="15">
        <v>200</v>
      </c>
      <c r="V436" s="15">
        <v>0</v>
      </c>
      <c r="W436" s="90">
        <f t="shared" si="142"/>
        <v>200</v>
      </c>
      <c r="X436" s="103" t="str">
        <f t="shared" si="143"/>
        <v>N.M.</v>
      </c>
    </row>
    <row r="437" spans="1:24" s="14" customFormat="1" ht="12.75" hidden="1" outlineLevel="2">
      <c r="A437" s="14" t="s">
        <v>1279</v>
      </c>
      <c r="B437" s="14" t="s">
        <v>1280</v>
      </c>
      <c r="C437" s="54" t="s">
        <v>101</v>
      </c>
      <c r="D437" s="15"/>
      <c r="E437" s="15"/>
      <c r="F437" s="15">
        <v>0</v>
      </c>
      <c r="G437" s="15">
        <v>0</v>
      </c>
      <c r="H437" s="90">
        <f t="shared" si="136"/>
        <v>0</v>
      </c>
      <c r="I437" s="103">
        <f t="shared" si="137"/>
        <v>0</v>
      </c>
      <c r="J437" s="104"/>
      <c r="K437" s="15">
        <v>0</v>
      </c>
      <c r="L437" s="15">
        <v>871.26</v>
      </c>
      <c r="M437" s="90">
        <f t="shared" si="138"/>
        <v>-871.26</v>
      </c>
      <c r="N437" s="103" t="str">
        <f t="shared" si="139"/>
        <v>N.M.</v>
      </c>
      <c r="O437" s="104"/>
      <c r="P437" s="15">
        <v>0</v>
      </c>
      <c r="Q437" s="15">
        <v>0</v>
      </c>
      <c r="R437" s="90">
        <f t="shared" si="140"/>
        <v>0</v>
      </c>
      <c r="S437" s="103">
        <f t="shared" si="141"/>
        <v>0</v>
      </c>
      <c r="T437" s="104"/>
      <c r="U437" s="15">
        <v>0</v>
      </c>
      <c r="V437" s="15">
        <v>1742.52</v>
      </c>
      <c r="W437" s="90">
        <f t="shared" si="142"/>
        <v>-1742.52</v>
      </c>
      <c r="X437" s="103" t="str">
        <f t="shared" si="143"/>
        <v>N.M.</v>
      </c>
    </row>
    <row r="438" spans="1:24" s="14" customFormat="1" ht="12.75" hidden="1" outlineLevel="2">
      <c r="A438" s="14" t="s">
        <v>1281</v>
      </c>
      <c r="B438" s="14" t="s">
        <v>1282</v>
      </c>
      <c r="C438" s="54" t="s">
        <v>101</v>
      </c>
      <c r="D438" s="15"/>
      <c r="E438" s="15"/>
      <c r="F438" s="15">
        <v>0</v>
      </c>
      <c r="G438" s="15">
        <v>0.7000000000000001</v>
      </c>
      <c r="H438" s="90">
        <f t="shared" si="136"/>
        <v>-0.7000000000000001</v>
      </c>
      <c r="I438" s="103" t="str">
        <f t="shared" si="137"/>
        <v>N.M.</v>
      </c>
      <c r="J438" s="104"/>
      <c r="K438" s="15">
        <v>3368.87</v>
      </c>
      <c r="L438" s="15">
        <v>27.45</v>
      </c>
      <c r="M438" s="90">
        <f t="shared" si="138"/>
        <v>3341.42</v>
      </c>
      <c r="N438" s="103" t="str">
        <f t="shared" si="139"/>
        <v>N.M.</v>
      </c>
      <c r="O438" s="104"/>
      <c r="P438" s="15">
        <v>15.790000000000001</v>
      </c>
      <c r="Q438" s="15">
        <v>0.7000000000000001</v>
      </c>
      <c r="R438" s="90">
        <f t="shared" si="140"/>
        <v>15.090000000000002</v>
      </c>
      <c r="S438" s="103" t="str">
        <f t="shared" si="141"/>
        <v>N.M.</v>
      </c>
      <c r="T438" s="104"/>
      <c r="U438" s="15">
        <v>3662.33</v>
      </c>
      <c r="V438" s="15">
        <v>25944.140000000003</v>
      </c>
      <c r="W438" s="90">
        <f t="shared" si="142"/>
        <v>-22281.810000000005</v>
      </c>
      <c r="X438" s="103">
        <f t="shared" si="143"/>
        <v>-0.8588378724444133</v>
      </c>
    </row>
    <row r="439" spans="1:24" s="14" customFormat="1" ht="12.75" hidden="1" outlineLevel="2">
      <c r="A439" s="14" t="s">
        <v>1283</v>
      </c>
      <c r="B439" s="14" t="s">
        <v>1284</v>
      </c>
      <c r="C439" s="54" t="s">
        <v>102</v>
      </c>
      <c r="D439" s="15"/>
      <c r="E439" s="15"/>
      <c r="F439" s="15">
        <v>0</v>
      </c>
      <c r="G439" s="15">
        <v>8859</v>
      </c>
      <c r="H439" s="90">
        <f t="shared" si="136"/>
        <v>-8859</v>
      </c>
      <c r="I439" s="103" t="str">
        <f t="shared" si="137"/>
        <v>N.M.</v>
      </c>
      <c r="J439" s="104"/>
      <c r="K439" s="15">
        <v>0</v>
      </c>
      <c r="L439" s="15">
        <v>62013</v>
      </c>
      <c r="M439" s="90">
        <f t="shared" si="138"/>
        <v>-62013</v>
      </c>
      <c r="N439" s="103" t="str">
        <f t="shared" si="139"/>
        <v>N.M.</v>
      </c>
      <c r="O439" s="104"/>
      <c r="P439" s="15">
        <v>0</v>
      </c>
      <c r="Q439" s="15">
        <v>26577</v>
      </c>
      <c r="R439" s="90">
        <f t="shared" si="140"/>
        <v>-26577</v>
      </c>
      <c r="S439" s="103" t="str">
        <f t="shared" si="141"/>
        <v>N.M.</v>
      </c>
      <c r="T439" s="104"/>
      <c r="U439" s="15">
        <v>44287</v>
      </c>
      <c r="V439" s="15">
        <v>62013</v>
      </c>
      <c r="W439" s="90">
        <f t="shared" si="142"/>
        <v>-17726</v>
      </c>
      <c r="X439" s="103">
        <f t="shared" si="143"/>
        <v>-0.28584329092287103</v>
      </c>
    </row>
    <row r="440" spans="1:24" s="14" customFormat="1" ht="12.75" hidden="1" outlineLevel="2">
      <c r="A440" s="14" t="s">
        <v>1285</v>
      </c>
      <c r="B440" s="14" t="s">
        <v>1286</v>
      </c>
      <c r="C440" s="54" t="s">
        <v>102</v>
      </c>
      <c r="D440" s="15"/>
      <c r="E440" s="15"/>
      <c r="F440" s="15">
        <v>6584</v>
      </c>
      <c r="G440" s="15">
        <v>0</v>
      </c>
      <c r="H440" s="90">
        <f t="shared" si="136"/>
        <v>6584</v>
      </c>
      <c r="I440" s="103" t="str">
        <f t="shared" si="137"/>
        <v>N.M.</v>
      </c>
      <c r="J440" s="104"/>
      <c r="K440" s="15">
        <v>46088</v>
      </c>
      <c r="L440" s="15">
        <v>0</v>
      </c>
      <c r="M440" s="90">
        <f t="shared" si="138"/>
        <v>46088</v>
      </c>
      <c r="N440" s="103" t="str">
        <f t="shared" si="139"/>
        <v>N.M.</v>
      </c>
      <c r="O440" s="104"/>
      <c r="P440" s="15">
        <v>19752</v>
      </c>
      <c r="Q440" s="15">
        <v>0</v>
      </c>
      <c r="R440" s="90">
        <f t="shared" si="140"/>
        <v>19752</v>
      </c>
      <c r="S440" s="103" t="str">
        <f t="shared" si="141"/>
        <v>N.M.</v>
      </c>
      <c r="T440" s="104"/>
      <c r="U440" s="15">
        <v>46088</v>
      </c>
      <c r="V440" s="15">
        <v>0</v>
      </c>
      <c r="W440" s="90">
        <f t="shared" si="142"/>
        <v>46088</v>
      </c>
      <c r="X440" s="103" t="str">
        <f t="shared" si="143"/>
        <v>N.M.</v>
      </c>
    </row>
    <row r="441" spans="1:24" s="14" customFormat="1" ht="12.75" hidden="1" outlineLevel="2">
      <c r="A441" s="14" t="s">
        <v>1287</v>
      </c>
      <c r="B441" s="14" t="s">
        <v>1288</v>
      </c>
      <c r="C441" s="54" t="s">
        <v>103</v>
      </c>
      <c r="D441" s="15"/>
      <c r="E441" s="15"/>
      <c r="F441" s="15">
        <v>-90655.40000000001</v>
      </c>
      <c r="G441" s="15">
        <v>-97360.52</v>
      </c>
      <c r="H441" s="90">
        <f t="shared" si="136"/>
        <v>6705.119999999995</v>
      </c>
      <c r="I441" s="103">
        <f t="shared" si="137"/>
        <v>0.06886898303336912</v>
      </c>
      <c r="J441" s="104"/>
      <c r="K441" s="15">
        <v>-511033.41000000003</v>
      </c>
      <c r="L441" s="15">
        <v>-526849.11</v>
      </c>
      <c r="M441" s="90">
        <f t="shared" si="138"/>
        <v>15815.699999999953</v>
      </c>
      <c r="N441" s="103">
        <f t="shared" si="139"/>
        <v>0.03001941106059751</v>
      </c>
      <c r="O441" s="104"/>
      <c r="P441" s="15">
        <v>-224190.43</v>
      </c>
      <c r="Q441" s="15">
        <v>-244861.33000000002</v>
      </c>
      <c r="R441" s="90">
        <f t="shared" si="140"/>
        <v>20670.900000000023</v>
      </c>
      <c r="S441" s="103">
        <f t="shared" si="141"/>
        <v>0.08441880144978393</v>
      </c>
      <c r="T441" s="104"/>
      <c r="U441" s="15">
        <v>-927545.8400000001</v>
      </c>
      <c r="V441" s="15">
        <v>-942395.5700000001</v>
      </c>
      <c r="W441" s="90">
        <f t="shared" si="142"/>
        <v>14849.729999999981</v>
      </c>
      <c r="X441" s="103">
        <f t="shared" si="143"/>
        <v>0.015757427637313682</v>
      </c>
    </row>
    <row r="442" spans="1:24" s="14" customFormat="1" ht="12.75" hidden="1" outlineLevel="2">
      <c r="A442" s="14" t="s">
        <v>1289</v>
      </c>
      <c r="B442" s="14" t="s">
        <v>1290</v>
      </c>
      <c r="C442" s="54" t="s">
        <v>104</v>
      </c>
      <c r="D442" s="15"/>
      <c r="E442" s="15"/>
      <c r="F442" s="15">
        <v>-1060.97</v>
      </c>
      <c r="G442" s="15">
        <v>-1063.6200000000001</v>
      </c>
      <c r="H442" s="90">
        <f t="shared" si="136"/>
        <v>2.650000000000091</v>
      </c>
      <c r="I442" s="103">
        <f t="shared" si="137"/>
        <v>0.002491491322088801</v>
      </c>
      <c r="J442" s="104"/>
      <c r="K442" s="15">
        <v>-5642.81</v>
      </c>
      <c r="L442" s="15">
        <v>-6224.68</v>
      </c>
      <c r="M442" s="90">
        <f t="shared" si="138"/>
        <v>581.8699999999999</v>
      </c>
      <c r="N442" s="103">
        <f t="shared" si="139"/>
        <v>0.0934778976589961</v>
      </c>
      <c r="O442" s="104"/>
      <c r="P442" s="15">
        <v>-2495.39</v>
      </c>
      <c r="Q442" s="15">
        <v>-2837.54</v>
      </c>
      <c r="R442" s="90">
        <f t="shared" si="140"/>
        <v>342.1500000000001</v>
      </c>
      <c r="S442" s="103">
        <f t="shared" si="141"/>
        <v>0.12057979799403712</v>
      </c>
      <c r="T442" s="104"/>
      <c r="U442" s="15">
        <v>-9841.09</v>
      </c>
      <c r="V442" s="15">
        <v>-10864.84</v>
      </c>
      <c r="W442" s="90">
        <f t="shared" si="142"/>
        <v>1023.75</v>
      </c>
      <c r="X442" s="103">
        <f t="shared" si="143"/>
        <v>0.09422596191016158</v>
      </c>
    </row>
    <row r="443" spans="1:24" s="14" customFormat="1" ht="12.75" hidden="1" outlineLevel="2">
      <c r="A443" s="14" t="s">
        <v>1291</v>
      </c>
      <c r="B443" s="14" t="s">
        <v>1292</v>
      </c>
      <c r="C443" s="54" t="s">
        <v>105</v>
      </c>
      <c r="D443" s="15"/>
      <c r="E443" s="15"/>
      <c r="F443" s="15">
        <v>-1591.46</v>
      </c>
      <c r="G443" s="15">
        <v>-1911.3700000000001</v>
      </c>
      <c r="H443" s="90">
        <f t="shared" si="136"/>
        <v>319.9100000000001</v>
      </c>
      <c r="I443" s="103">
        <f t="shared" si="137"/>
        <v>0.16737209436163591</v>
      </c>
      <c r="J443" s="104"/>
      <c r="K443" s="15">
        <v>-9644.87</v>
      </c>
      <c r="L443" s="15">
        <v>-7072.58</v>
      </c>
      <c r="M443" s="90">
        <f t="shared" si="138"/>
        <v>-2572.290000000001</v>
      </c>
      <c r="N443" s="103">
        <f t="shared" si="139"/>
        <v>-0.3636989613408404</v>
      </c>
      <c r="O443" s="104"/>
      <c r="P443" s="15">
        <v>-3743.01</v>
      </c>
      <c r="Q443" s="15">
        <v>-3685.29</v>
      </c>
      <c r="R443" s="90">
        <f t="shared" si="140"/>
        <v>-57.720000000000255</v>
      </c>
      <c r="S443" s="103">
        <f t="shared" si="141"/>
        <v>-0.01566226809830441</v>
      </c>
      <c r="T443" s="104"/>
      <c r="U443" s="15">
        <v>-17225.66</v>
      </c>
      <c r="V443" s="15">
        <v>-11712.74</v>
      </c>
      <c r="W443" s="90">
        <f t="shared" si="142"/>
        <v>-5512.92</v>
      </c>
      <c r="X443" s="103">
        <f t="shared" si="143"/>
        <v>-0.47067722838550163</v>
      </c>
    </row>
    <row r="444" spans="1:24" s="14" customFormat="1" ht="12.75" hidden="1" outlineLevel="2">
      <c r="A444" s="14" t="s">
        <v>1293</v>
      </c>
      <c r="B444" s="14" t="s">
        <v>1294</v>
      </c>
      <c r="C444" s="54" t="s">
        <v>106</v>
      </c>
      <c r="D444" s="15"/>
      <c r="E444" s="15"/>
      <c r="F444" s="15">
        <v>0</v>
      </c>
      <c r="G444" s="15">
        <v>0</v>
      </c>
      <c r="H444" s="90">
        <f t="shared" si="136"/>
        <v>0</v>
      </c>
      <c r="I444" s="103">
        <f t="shared" si="137"/>
        <v>0</v>
      </c>
      <c r="J444" s="104"/>
      <c r="K444" s="15">
        <v>14702.31</v>
      </c>
      <c r="L444" s="15">
        <v>0</v>
      </c>
      <c r="M444" s="90">
        <f t="shared" si="138"/>
        <v>14702.31</v>
      </c>
      <c r="N444" s="103" t="str">
        <f t="shared" si="139"/>
        <v>N.M.</v>
      </c>
      <c r="O444" s="104"/>
      <c r="P444" s="15">
        <v>0</v>
      </c>
      <c r="Q444" s="15">
        <v>0</v>
      </c>
      <c r="R444" s="90">
        <f t="shared" si="140"/>
        <v>0</v>
      </c>
      <c r="S444" s="103">
        <f t="shared" si="141"/>
        <v>0</v>
      </c>
      <c r="T444" s="104"/>
      <c r="U444" s="15">
        <v>14702.31</v>
      </c>
      <c r="V444" s="15">
        <v>5006</v>
      </c>
      <c r="W444" s="90">
        <f t="shared" si="142"/>
        <v>9696.31</v>
      </c>
      <c r="X444" s="103">
        <f t="shared" si="143"/>
        <v>1.9369376747902516</v>
      </c>
    </row>
    <row r="445" spans="1:24" s="14" customFormat="1" ht="12.75" hidden="1" outlineLevel="2">
      <c r="A445" s="14" t="s">
        <v>1295</v>
      </c>
      <c r="B445" s="14" t="s">
        <v>1296</v>
      </c>
      <c r="C445" s="54" t="s">
        <v>106</v>
      </c>
      <c r="D445" s="15"/>
      <c r="E445" s="15"/>
      <c r="F445" s="15">
        <v>0</v>
      </c>
      <c r="G445" s="15">
        <v>2225</v>
      </c>
      <c r="H445" s="90">
        <f t="shared" si="136"/>
        <v>-2225</v>
      </c>
      <c r="I445" s="103" t="str">
        <f t="shared" si="137"/>
        <v>N.M.</v>
      </c>
      <c r="J445" s="104"/>
      <c r="K445" s="15">
        <v>0</v>
      </c>
      <c r="L445" s="15">
        <v>15575</v>
      </c>
      <c r="M445" s="90">
        <f t="shared" si="138"/>
        <v>-15575</v>
      </c>
      <c r="N445" s="103" t="str">
        <f t="shared" si="139"/>
        <v>N.M.</v>
      </c>
      <c r="O445" s="104"/>
      <c r="P445" s="15">
        <v>0</v>
      </c>
      <c r="Q445" s="15">
        <v>6675</v>
      </c>
      <c r="R445" s="90">
        <f t="shared" si="140"/>
        <v>-6675</v>
      </c>
      <c r="S445" s="103" t="str">
        <f t="shared" si="141"/>
        <v>N.M.</v>
      </c>
      <c r="T445" s="104"/>
      <c r="U445" s="15">
        <v>11125</v>
      </c>
      <c r="V445" s="15">
        <v>15575</v>
      </c>
      <c r="W445" s="90">
        <f t="shared" si="142"/>
        <v>-4450</v>
      </c>
      <c r="X445" s="103">
        <f t="shared" si="143"/>
        <v>-0.2857142857142857</v>
      </c>
    </row>
    <row r="446" spans="1:24" s="14" customFormat="1" ht="12.75" hidden="1" outlineLevel="2">
      <c r="A446" s="14" t="s">
        <v>1297</v>
      </c>
      <c r="B446" s="14" t="s">
        <v>1298</v>
      </c>
      <c r="C446" s="54" t="s">
        <v>106</v>
      </c>
      <c r="D446" s="15"/>
      <c r="E446" s="15"/>
      <c r="F446" s="15">
        <v>2063</v>
      </c>
      <c r="G446" s="15">
        <v>0</v>
      </c>
      <c r="H446" s="90">
        <f t="shared" si="136"/>
        <v>2063</v>
      </c>
      <c r="I446" s="103" t="str">
        <f t="shared" si="137"/>
        <v>N.M.</v>
      </c>
      <c r="J446" s="104"/>
      <c r="K446" s="15">
        <v>14441</v>
      </c>
      <c r="L446" s="15">
        <v>0</v>
      </c>
      <c r="M446" s="90">
        <f t="shared" si="138"/>
        <v>14441</v>
      </c>
      <c r="N446" s="103" t="str">
        <f t="shared" si="139"/>
        <v>N.M.</v>
      </c>
      <c r="O446" s="104"/>
      <c r="P446" s="15">
        <v>6189</v>
      </c>
      <c r="Q446" s="15">
        <v>0</v>
      </c>
      <c r="R446" s="90">
        <f t="shared" si="140"/>
        <v>6189</v>
      </c>
      <c r="S446" s="103" t="str">
        <f t="shared" si="141"/>
        <v>N.M.</v>
      </c>
      <c r="T446" s="104"/>
      <c r="U446" s="15">
        <v>14441</v>
      </c>
      <c r="V446" s="15">
        <v>0</v>
      </c>
      <c r="W446" s="90">
        <f t="shared" si="142"/>
        <v>14441</v>
      </c>
      <c r="X446" s="103" t="str">
        <f t="shared" si="143"/>
        <v>N.M.</v>
      </c>
    </row>
    <row r="447" spans="1:24" s="13" customFormat="1" ht="12.75" collapsed="1">
      <c r="A447" s="13" t="s">
        <v>239</v>
      </c>
      <c r="B447" s="11"/>
      <c r="C447" s="52" t="s">
        <v>281</v>
      </c>
      <c r="D447" s="29"/>
      <c r="E447" s="29"/>
      <c r="F447" s="29">
        <v>922563.9900000001</v>
      </c>
      <c r="G447" s="29">
        <v>987258.52</v>
      </c>
      <c r="H447" s="29">
        <f>+F447-G447</f>
        <v>-64694.52999999991</v>
      </c>
      <c r="I447" s="98">
        <f>IF(G447&lt;0,IF(H447=0,0,IF(OR(G447=0,F447=0),"N.M.",IF(ABS(H447/G447)&gt;=10,"N.M.",H447/(-G447)))),IF(H447=0,0,IF(OR(G447=0,F447=0),"N.M.",IF(ABS(H447/G447)&gt;=10,"N.M.",H447/G447))))</f>
        <v>-0.06552947246279517</v>
      </c>
      <c r="J447" s="115"/>
      <c r="K447" s="29">
        <v>5844430.836</v>
      </c>
      <c r="L447" s="29">
        <v>7444907.87</v>
      </c>
      <c r="M447" s="29">
        <f>+K447-L447</f>
        <v>-1600477.034</v>
      </c>
      <c r="N447" s="98">
        <f>IF(L447&lt;0,IF(M447=0,0,IF(OR(L447=0,K447=0),"N.M.",IF(ABS(M447/L447)&gt;=10,"N.M.",M447/(-L447)))),IF(M447=0,0,IF(OR(L447=0,K447=0),"N.M.",IF(ABS(M447/L447)&gt;=10,"N.M.",M447/L447))))</f>
        <v>-0.2149760698113246</v>
      </c>
      <c r="O447" s="115"/>
      <c r="P447" s="29">
        <v>2900373.4</v>
      </c>
      <c r="Q447" s="29">
        <v>3420412.31</v>
      </c>
      <c r="R447" s="29">
        <f>+P447-Q447</f>
        <v>-520038.91000000015</v>
      </c>
      <c r="S447" s="98">
        <f>IF(Q447&lt;0,IF(R447=0,0,IF(OR(Q447=0,P447=0),"N.M.",IF(ABS(R447/Q447)&gt;=10,"N.M.",R447/(-Q447)))),IF(R447=0,0,IF(OR(Q447=0,P447=0),"N.M.",IF(ABS(R447/Q447)&gt;=10,"N.M.",R447/Q447))))</f>
        <v>-0.1520398311278444</v>
      </c>
      <c r="T447" s="115"/>
      <c r="U447" s="29">
        <v>9335209.836</v>
      </c>
      <c r="V447" s="29">
        <v>12210655.969999999</v>
      </c>
      <c r="W447" s="29">
        <f>+U447-V447</f>
        <v>-2875446.1339999996</v>
      </c>
      <c r="X447" s="98">
        <f>IF(V447&lt;0,IF(W447=0,0,IF(OR(V447=0,U447=0),"N.M.",IF(ABS(W447/V447)&gt;=10,"N.M.",W447/(-V447)))),IF(W447=0,0,IF(OR(V447=0,U447=0),"N.M.",IF(ABS(W447/V447)&gt;=10,"N.M.",W447/V447))))</f>
        <v>-0.2354866225913332</v>
      </c>
    </row>
    <row r="448" spans="2:24" s="30" customFormat="1" ht="4.5" customHeight="1" hidden="1" outlineLevel="1">
      <c r="B448" s="31"/>
      <c r="C448" s="58"/>
      <c r="D448" s="33"/>
      <c r="E448" s="33"/>
      <c r="F448" s="36"/>
      <c r="G448" s="36"/>
      <c r="H448" s="36"/>
      <c r="I448" s="100"/>
      <c r="J448" s="116"/>
      <c r="K448" s="36"/>
      <c r="L448" s="36"/>
      <c r="M448" s="36"/>
      <c r="N448" s="100"/>
      <c r="O448" s="116"/>
      <c r="P448" s="36"/>
      <c r="Q448" s="36"/>
      <c r="R448" s="36"/>
      <c r="S448" s="100"/>
      <c r="T448" s="116"/>
      <c r="U448" s="36"/>
      <c r="V448" s="36"/>
      <c r="W448" s="36"/>
      <c r="X448" s="100"/>
    </row>
    <row r="449" spans="1:24" s="14" customFormat="1" ht="12.75" hidden="1" outlineLevel="2">
      <c r="A449" s="14" t="s">
        <v>1299</v>
      </c>
      <c r="B449" s="14" t="s">
        <v>1300</v>
      </c>
      <c r="C449" s="54" t="s">
        <v>107</v>
      </c>
      <c r="D449" s="15"/>
      <c r="E449" s="15"/>
      <c r="F449" s="15">
        <v>0</v>
      </c>
      <c r="G449" s="15">
        <v>0</v>
      </c>
      <c r="H449" s="90">
        <f aca="true" t="shared" si="144" ref="H449:H454">+F449-G449</f>
        <v>0</v>
      </c>
      <c r="I449" s="103">
        <f aca="true" t="shared" si="145" ref="I449:I454">IF(G449&lt;0,IF(H449=0,0,IF(OR(G449=0,F449=0),"N.M.",IF(ABS(H449/G449)&gt;=10,"N.M.",H449/(-G449)))),IF(H449=0,0,IF(OR(G449=0,F449=0),"N.M.",IF(ABS(H449/G449)&gt;=10,"N.M.",H449/G449))))</f>
        <v>0</v>
      </c>
      <c r="J449" s="104"/>
      <c r="K449" s="15">
        <v>0</v>
      </c>
      <c r="L449" s="15">
        <v>0</v>
      </c>
      <c r="M449" s="90">
        <f aca="true" t="shared" si="146" ref="M449:M454">+K449-L449</f>
        <v>0</v>
      </c>
      <c r="N449" s="103">
        <f aca="true" t="shared" si="147" ref="N449:N454">IF(L449&lt;0,IF(M449=0,0,IF(OR(L449=0,K449=0),"N.M.",IF(ABS(M449/L449)&gt;=10,"N.M.",M449/(-L449)))),IF(M449=0,0,IF(OR(L449=0,K449=0),"N.M.",IF(ABS(M449/L449)&gt;=10,"N.M.",M449/L449))))</f>
        <v>0</v>
      </c>
      <c r="O449" s="104"/>
      <c r="P449" s="15">
        <v>0</v>
      </c>
      <c r="Q449" s="15">
        <v>0</v>
      </c>
      <c r="R449" s="90">
        <f aca="true" t="shared" si="148" ref="R449:R454">+P449-Q449</f>
        <v>0</v>
      </c>
      <c r="S449" s="103">
        <f aca="true" t="shared" si="149" ref="S449:S454">IF(Q449&lt;0,IF(R449=0,0,IF(OR(Q449=0,P449=0),"N.M.",IF(ABS(R449/Q449)&gt;=10,"N.M.",R449/(-Q449)))),IF(R449=0,0,IF(OR(Q449=0,P449=0),"N.M.",IF(ABS(R449/Q449)&gt;=10,"N.M.",R449/Q449))))</f>
        <v>0</v>
      </c>
      <c r="T449" s="104"/>
      <c r="U449" s="15">
        <v>37533</v>
      </c>
      <c r="V449" s="15">
        <v>0</v>
      </c>
      <c r="W449" s="90">
        <f aca="true" t="shared" si="150" ref="W449:W454">+U449-V449</f>
        <v>37533</v>
      </c>
      <c r="X449" s="103" t="str">
        <f aca="true" t="shared" si="151" ref="X449:X454">IF(V449&lt;0,IF(W449=0,0,IF(OR(V449=0,U449=0),"N.M.",IF(ABS(W449/V449)&gt;=10,"N.M.",W449/(-V449)))),IF(W449=0,0,IF(OR(V449=0,U449=0),"N.M.",IF(ABS(W449/V449)&gt;=10,"N.M.",W449/V449))))</f>
        <v>N.M.</v>
      </c>
    </row>
    <row r="450" spans="1:24" s="14" customFormat="1" ht="12.75" hidden="1" outlineLevel="2">
      <c r="A450" s="14" t="s">
        <v>1301</v>
      </c>
      <c r="B450" s="14" t="s">
        <v>1302</v>
      </c>
      <c r="C450" s="54" t="s">
        <v>107</v>
      </c>
      <c r="D450" s="15"/>
      <c r="E450" s="15"/>
      <c r="F450" s="15">
        <v>0</v>
      </c>
      <c r="G450" s="15">
        <v>0</v>
      </c>
      <c r="H450" s="90">
        <f t="shared" si="144"/>
        <v>0</v>
      </c>
      <c r="I450" s="103">
        <f t="shared" si="145"/>
        <v>0</v>
      </c>
      <c r="J450" s="104"/>
      <c r="K450" s="15">
        <v>-4516</v>
      </c>
      <c r="L450" s="15">
        <v>0</v>
      </c>
      <c r="M450" s="90">
        <f t="shared" si="146"/>
        <v>-4516</v>
      </c>
      <c r="N450" s="103" t="str">
        <f t="shared" si="147"/>
        <v>N.M.</v>
      </c>
      <c r="O450" s="104"/>
      <c r="P450" s="15">
        <v>0</v>
      </c>
      <c r="Q450" s="15">
        <v>0</v>
      </c>
      <c r="R450" s="90">
        <f t="shared" si="148"/>
        <v>0</v>
      </c>
      <c r="S450" s="103">
        <f t="shared" si="149"/>
        <v>0</v>
      </c>
      <c r="T450" s="104"/>
      <c r="U450" s="15">
        <v>-4516</v>
      </c>
      <c r="V450" s="15">
        <v>0</v>
      </c>
      <c r="W450" s="90">
        <f t="shared" si="150"/>
        <v>-4516</v>
      </c>
      <c r="X450" s="103" t="str">
        <f t="shared" si="151"/>
        <v>N.M.</v>
      </c>
    </row>
    <row r="451" spans="1:24" s="14" customFormat="1" ht="12.75" hidden="1" outlineLevel="2">
      <c r="A451" s="14" t="s">
        <v>1303</v>
      </c>
      <c r="B451" s="14" t="s">
        <v>1304</v>
      </c>
      <c r="C451" s="54" t="s">
        <v>107</v>
      </c>
      <c r="D451" s="15"/>
      <c r="E451" s="15"/>
      <c r="F451" s="15">
        <v>0</v>
      </c>
      <c r="G451" s="15">
        <v>0</v>
      </c>
      <c r="H451" s="90">
        <f t="shared" si="144"/>
        <v>0</v>
      </c>
      <c r="I451" s="103">
        <f t="shared" si="145"/>
        <v>0</v>
      </c>
      <c r="J451" s="104"/>
      <c r="K451" s="15">
        <v>-2648</v>
      </c>
      <c r="L451" s="15">
        <v>0</v>
      </c>
      <c r="M451" s="90">
        <f t="shared" si="146"/>
        <v>-2648</v>
      </c>
      <c r="N451" s="103" t="str">
        <f t="shared" si="147"/>
        <v>N.M.</v>
      </c>
      <c r="O451" s="104"/>
      <c r="P451" s="15">
        <v>0</v>
      </c>
      <c r="Q451" s="15">
        <v>0</v>
      </c>
      <c r="R451" s="90">
        <f t="shared" si="148"/>
        <v>0</v>
      </c>
      <c r="S451" s="103">
        <f t="shared" si="149"/>
        <v>0</v>
      </c>
      <c r="T451" s="104"/>
      <c r="U451" s="15">
        <v>-2648</v>
      </c>
      <c r="V451" s="15">
        <v>-546981.1</v>
      </c>
      <c r="W451" s="90">
        <f t="shared" si="150"/>
        <v>544333.1</v>
      </c>
      <c r="X451" s="103">
        <f t="shared" si="151"/>
        <v>0.9951588820893446</v>
      </c>
    </row>
    <row r="452" spans="1:24" s="14" customFormat="1" ht="12.75" hidden="1" outlineLevel="2">
      <c r="A452" s="14" t="s">
        <v>1305</v>
      </c>
      <c r="B452" s="14" t="s">
        <v>1306</v>
      </c>
      <c r="C452" s="54" t="s">
        <v>107</v>
      </c>
      <c r="D452" s="15"/>
      <c r="E452" s="15"/>
      <c r="F452" s="15">
        <v>0</v>
      </c>
      <c r="G452" s="15">
        <v>0</v>
      </c>
      <c r="H452" s="90">
        <f t="shared" si="144"/>
        <v>0</v>
      </c>
      <c r="I452" s="103">
        <f t="shared" si="145"/>
        <v>0</v>
      </c>
      <c r="J452" s="104"/>
      <c r="K452" s="15">
        <v>0</v>
      </c>
      <c r="L452" s="15">
        <v>0</v>
      </c>
      <c r="M452" s="90">
        <f t="shared" si="146"/>
        <v>0</v>
      </c>
      <c r="N452" s="103">
        <f t="shared" si="147"/>
        <v>0</v>
      </c>
      <c r="O452" s="104"/>
      <c r="P452" s="15">
        <v>0</v>
      </c>
      <c r="Q452" s="15">
        <v>0</v>
      </c>
      <c r="R452" s="90">
        <f t="shared" si="148"/>
        <v>0</v>
      </c>
      <c r="S452" s="103">
        <f t="shared" si="149"/>
        <v>0</v>
      </c>
      <c r="T452" s="104"/>
      <c r="U452" s="15">
        <v>294606.96</v>
      </c>
      <c r="V452" s="15">
        <v>-4245722.37</v>
      </c>
      <c r="W452" s="90">
        <f t="shared" si="150"/>
        <v>4540329.33</v>
      </c>
      <c r="X452" s="103">
        <f t="shared" si="151"/>
        <v>1.0693891249417704</v>
      </c>
    </row>
    <row r="453" spans="1:24" s="14" customFormat="1" ht="12.75" hidden="1" outlineLevel="2">
      <c r="A453" s="14" t="s">
        <v>1307</v>
      </c>
      <c r="B453" s="14" t="s">
        <v>1308</v>
      </c>
      <c r="C453" s="54" t="s">
        <v>108</v>
      </c>
      <c r="D453" s="15"/>
      <c r="E453" s="15"/>
      <c r="F453" s="15">
        <v>0</v>
      </c>
      <c r="G453" s="15">
        <v>750389.08</v>
      </c>
      <c r="H453" s="90">
        <f t="shared" si="144"/>
        <v>-750389.08</v>
      </c>
      <c r="I453" s="103" t="str">
        <f t="shared" si="145"/>
        <v>N.M.</v>
      </c>
      <c r="J453" s="104"/>
      <c r="K453" s="15">
        <v>0</v>
      </c>
      <c r="L453" s="15">
        <v>506919.65</v>
      </c>
      <c r="M453" s="90">
        <f t="shared" si="146"/>
        <v>-506919.65</v>
      </c>
      <c r="N453" s="103" t="str">
        <f t="shared" si="147"/>
        <v>N.M.</v>
      </c>
      <c r="O453" s="104"/>
      <c r="P453" s="15">
        <v>0</v>
      </c>
      <c r="Q453" s="15">
        <v>102982.44</v>
      </c>
      <c r="R453" s="90">
        <f t="shared" si="148"/>
        <v>-102982.44</v>
      </c>
      <c r="S453" s="103" t="str">
        <f t="shared" si="149"/>
        <v>N.M.</v>
      </c>
      <c r="T453" s="104"/>
      <c r="U453" s="15">
        <v>2351590.39</v>
      </c>
      <c r="V453" s="15">
        <v>506919.65</v>
      </c>
      <c r="W453" s="90">
        <f t="shared" si="150"/>
        <v>1844670.7400000002</v>
      </c>
      <c r="X453" s="103">
        <f t="shared" si="151"/>
        <v>3.638980536659015</v>
      </c>
    </row>
    <row r="454" spans="1:24" s="14" customFormat="1" ht="12.75" hidden="1" outlineLevel="2">
      <c r="A454" s="14" t="s">
        <v>1309</v>
      </c>
      <c r="B454" s="14" t="s">
        <v>1310</v>
      </c>
      <c r="C454" s="54" t="s">
        <v>108</v>
      </c>
      <c r="D454" s="15"/>
      <c r="E454" s="15"/>
      <c r="F454" s="15">
        <v>478037.24</v>
      </c>
      <c r="G454" s="15">
        <v>0</v>
      </c>
      <c r="H454" s="90">
        <f t="shared" si="144"/>
        <v>478037.24</v>
      </c>
      <c r="I454" s="103" t="str">
        <f t="shared" si="145"/>
        <v>N.M.</v>
      </c>
      <c r="J454" s="104"/>
      <c r="K454" s="15">
        <v>2987738.9</v>
      </c>
      <c r="L454" s="15">
        <v>0</v>
      </c>
      <c r="M454" s="90">
        <f t="shared" si="146"/>
        <v>2987738.9</v>
      </c>
      <c r="N454" s="103" t="str">
        <f t="shared" si="147"/>
        <v>N.M.</v>
      </c>
      <c r="O454" s="104"/>
      <c r="P454" s="15">
        <v>1079026.85</v>
      </c>
      <c r="Q454" s="15">
        <v>0</v>
      </c>
      <c r="R454" s="90">
        <f t="shared" si="148"/>
        <v>1079026.85</v>
      </c>
      <c r="S454" s="103" t="str">
        <f t="shared" si="149"/>
        <v>N.M.</v>
      </c>
      <c r="T454" s="104"/>
      <c r="U454" s="15">
        <v>2987738.9</v>
      </c>
      <c r="V454" s="15">
        <v>0</v>
      </c>
      <c r="W454" s="90">
        <f t="shared" si="150"/>
        <v>2987738.9</v>
      </c>
      <c r="X454" s="103" t="str">
        <f t="shared" si="151"/>
        <v>N.M.</v>
      </c>
    </row>
    <row r="455" spans="1:24" s="13" customFormat="1" ht="12.75" collapsed="1">
      <c r="A455" s="13" t="s">
        <v>418</v>
      </c>
      <c r="B455" s="11"/>
      <c r="C455" s="52" t="s">
        <v>283</v>
      </c>
      <c r="D455" s="29"/>
      <c r="E455" s="29"/>
      <c r="F455" s="29">
        <v>478037.24</v>
      </c>
      <c r="G455" s="29">
        <v>750389.08</v>
      </c>
      <c r="H455" s="29">
        <f>+F455-G455</f>
        <v>-272351.83999999997</v>
      </c>
      <c r="I455" s="98">
        <f>IF(G455&lt;0,IF(H455=0,0,IF(OR(G455=0,F455=0),"N.M.",IF(ABS(H455/G455)&gt;=10,"N.M.",H455/(-G455)))),IF(H455=0,0,IF(OR(G455=0,F455=0),"N.M.",IF(ABS(H455/G455)&gt;=10,"N.M.",H455/G455))))</f>
        <v>-0.36294749918269065</v>
      </c>
      <c r="J455" s="115"/>
      <c r="K455" s="29">
        <v>2980574.9</v>
      </c>
      <c r="L455" s="29">
        <v>506919.65</v>
      </c>
      <c r="M455" s="29">
        <f>+K455-L455</f>
        <v>2473655.25</v>
      </c>
      <c r="N455" s="98">
        <f>IF(L455&lt;0,IF(M455=0,0,IF(OR(L455=0,K455=0),"N.M.",IF(ABS(M455/L455)&gt;=10,"N.M.",M455/(-L455)))),IF(M455=0,0,IF(OR(L455=0,K455=0),"N.M.",IF(ABS(M455/L455)&gt;=10,"N.M.",M455/L455))))</f>
        <v>4.879777791214051</v>
      </c>
      <c r="O455" s="115"/>
      <c r="P455" s="29">
        <v>1079026.85</v>
      </c>
      <c r="Q455" s="29">
        <v>102982.44</v>
      </c>
      <c r="R455" s="29">
        <f>+P455-Q455</f>
        <v>976044.4100000001</v>
      </c>
      <c r="S455" s="98">
        <f>IF(Q455&lt;0,IF(R455=0,0,IF(OR(Q455=0,P455=0),"N.M.",IF(ABS(R455/Q455)&gt;=10,"N.M.",R455/(-Q455)))),IF(R455=0,0,IF(OR(Q455=0,P455=0),"N.M.",IF(ABS(R455/Q455)&gt;=10,"N.M.",R455/Q455))))</f>
        <v>9.477775143024385</v>
      </c>
      <c r="T455" s="115"/>
      <c r="U455" s="29">
        <v>5664305.25</v>
      </c>
      <c r="V455" s="29">
        <v>-4285783.819999999</v>
      </c>
      <c r="W455" s="29">
        <f>+U455-V455</f>
        <v>9950089.07</v>
      </c>
      <c r="X455" s="98">
        <f>IF(V455&lt;0,IF(W455=0,0,IF(OR(V455=0,U455=0),"N.M.",IF(ABS(W455/V455)&gt;=10,"N.M.",W455/(-V455)))),IF(W455=0,0,IF(OR(V455=0,U455=0),"N.M.",IF(ABS(W455/V455)&gt;=10,"N.M.",W455/V455))))</f>
        <v>2.3216497816728427</v>
      </c>
    </row>
    <row r="456" spans="2:24" s="30" customFormat="1" ht="4.5" customHeight="1" hidden="1" outlineLevel="1">
      <c r="B456" s="31"/>
      <c r="C456" s="58"/>
      <c r="D456" s="33"/>
      <c r="E456" s="33"/>
      <c r="F456" s="36"/>
      <c r="G456" s="36"/>
      <c r="H456" s="36"/>
      <c r="I456" s="100"/>
      <c r="J456" s="116"/>
      <c r="K456" s="36"/>
      <c r="L456" s="36"/>
      <c r="M456" s="36"/>
      <c r="N456" s="100"/>
      <c r="O456" s="116"/>
      <c r="P456" s="36"/>
      <c r="Q456" s="36"/>
      <c r="R456" s="36"/>
      <c r="S456" s="100"/>
      <c r="T456" s="116"/>
      <c r="U456" s="36"/>
      <c r="V456" s="36"/>
      <c r="W456" s="36"/>
      <c r="X456" s="100"/>
    </row>
    <row r="457" spans="1:24" s="14" customFormat="1" ht="12.75" hidden="1" outlineLevel="2">
      <c r="A457" s="14" t="s">
        <v>1311</v>
      </c>
      <c r="B457" s="14" t="s">
        <v>1312</v>
      </c>
      <c r="C457" s="54" t="s">
        <v>109</v>
      </c>
      <c r="D457" s="15"/>
      <c r="E457" s="15"/>
      <c r="F457" s="15">
        <v>1234018.12</v>
      </c>
      <c r="G457" s="15">
        <v>5229901.52</v>
      </c>
      <c r="H457" s="90">
        <f aca="true" t="shared" si="152" ref="H457:H462">+F457-G457</f>
        <v>-3995883.3999999994</v>
      </c>
      <c r="I457" s="103">
        <f aca="true" t="shared" si="153" ref="I457:I462">IF(G457&lt;0,IF(H457=0,0,IF(OR(G457=0,F457=0),"N.M.",IF(ABS(H457/G457)&gt;=10,"N.M.",H457/(-G457)))),IF(H457=0,0,IF(OR(G457=0,F457=0),"N.M.",IF(ABS(H457/G457)&gt;=10,"N.M.",H457/G457))))</f>
        <v>-0.7640456296775546</v>
      </c>
      <c r="J457" s="104"/>
      <c r="K457" s="15">
        <v>6179504.23</v>
      </c>
      <c r="L457" s="15">
        <v>4534371.94</v>
      </c>
      <c r="M457" s="90">
        <f aca="true" t="shared" si="154" ref="M457:M462">+K457-L457</f>
        <v>1645132.29</v>
      </c>
      <c r="N457" s="103">
        <f aca="true" t="shared" si="155" ref="N457:N462">IF(L457&lt;0,IF(M457=0,0,IF(OR(L457=0,K457=0),"N.M.",IF(ABS(M457/L457)&gt;=10,"N.M.",M457/(-L457)))),IF(M457=0,0,IF(OR(L457=0,K457=0),"N.M.",IF(ABS(M457/L457)&gt;=10,"N.M.",M457/L457))))</f>
        <v>0.36281370645567285</v>
      </c>
      <c r="O457" s="104"/>
      <c r="P457" s="15">
        <v>1677366.19</v>
      </c>
      <c r="Q457" s="15">
        <v>1231557.53</v>
      </c>
      <c r="R457" s="90">
        <f aca="true" t="shared" si="156" ref="R457:R462">+P457-Q457</f>
        <v>445808.6599999999</v>
      </c>
      <c r="S457" s="103">
        <f aca="true" t="shared" si="157" ref="S457:S462">IF(Q457&lt;0,IF(R457=0,0,IF(OR(Q457=0,P457=0),"N.M.",IF(ABS(R457/Q457)&gt;=10,"N.M.",R457/(-Q457)))),IF(R457=0,0,IF(OR(Q457=0,P457=0),"N.M.",IF(ABS(R457/Q457)&gt;=10,"N.M.",R457/Q457))))</f>
        <v>0.3619876856260218</v>
      </c>
      <c r="T457" s="104"/>
      <c r="U457" s="15">
        <v>16312385.4</v>
      </c>
      <c r="V457" s="15">
        <v>-28698691.849999998</v>
      </c>
      <c r="W457" s="90">
        <f aca="true" t="shared" si="158" ref="W457:W462">+U457-V457</f>
        <v>45011077.25</v>
      </c>
      <c r="X457" s="103">
        <f aca="true" t="shared" si="159" ref="X457:X462">IF(V457&lt;0,IF(W457=0,0,IF(OR(V457=0,U457=0),"N.M.",IF(ABS(W457/V457)&gt;=10,"N.M.",W457/(-V457)))),IF(W457=0,0,IF(OR(V457=0,U457=0),"N.M.",IF(ABS(W457/V457)&gt;=10,"N.M.",W457/V457))))</f>
        <v>1.568401705738375</v>
      </c>
    </row>
    <row r="458" spans="1:24" s="14" customFormat="1" ht="12.75" hidden="1" outlineLevel="2">
      <c r="A458" s="14" t="s">
        <v>1313</v>
      </c>
      <c r="B458" s="14" t="s">
        <v>1314</v>
      </c>
      <c r="C458" s="54" t="s">
        <v>110</v>
      </c>
      <c r="D458" s="15"/>
      <c r="E458" s="15"/>
      <c r="F458" s="15">
        <v>3326657.7800000003</v>
      </c>
      <c r="G458" s="15">
        <v>1986283.92</v>
      </c>
      <c r="H458" s="90">
        <f t="shared" si="152"/>
        <v>1340373.8600000003</v>
      </c>
      <c r="I458" s="103">
        <f t="shared" si="153"/>
        <v>0.6748148371457392</v>
      </c>
      <c r="J458" s="104"/>
      <c r="K458" s="15">
        <v>27954330.93</v>
      </c>
      <c r="L458" s="15">
        <v>19450842.93</v>
      </c>
      <c r="M458" s="90">
        <f t="shared" si="154"/>
        <v>8503488</v>
      </c>
      <c r="N458" s="103">
        <f t="shared" si="155"/>
        <v>0.43717837990890607</v>
      </c>
      <c r="O458" s="104"/>
      <c r="P458" s="15">
        <v>10961219.92</v>
      </c>
      <c r="Q458" s="15">
        <v>8362304.72</v>
      </c>
      <c r="R458" s="90">
        <f t="shared" si="156"/>
        <v>2598915.2</v>
      </c>
      <c r="S458" s="103">
        <f t="shared" si="157"/>
        <v>0.3107893442084469</v>
      </c>
      <c r="T458" s="104"/>
      <c r="U458" s="15">
        <v>71913545.03999999</v>
      </c>
      <c r="V458" s="15">
        <v>99058166.02000001</v>
      </c>
      <c r="W458" s="90">
        <f t="shared" si="158"/>
        <v>-27144620.98000002</v>
      </c>
      <c r="X458" s="103">
        <f t="shared" si="159"/>
        <v>-0.27402709004848197</v>
      </c>
    </row>
    <row r="459" spans="1:24" s="14" customFormat="1" ht="12.75" hidden="1" outlineLevel="2">
      <c r="A459" s="14" t="s">
        <v>1315</v>
      </c>
      <c r="B459" s="14" t="s">
        <v>1316</v>
      </c>
      <c r="C459" s="54" t="s">
        <v>111</v>
      </c>
      <c r="D459" s="15"/>
      <c r="E459" s="15"/>
      <c r="F459" s="15">
        <v>-1737664.74</v>
      </c>
      <c r="G459" s="15">
        <v>-3531809.23</v>
      </c>
      <c r="H459" s="90">
        <f t="shared" si="152"/>
        <v>1794144.49</v>
      </c>
      <c r="I459" s="103">
        <f t="shared" si="153"/>
        <v>0.507995866469832</v>
      </c>
      <c r="J459" s="104"/>
      <c r="K459" s="15">
        <v>-21714580.58</v>
      </c>
      <c r="L459" s="15">
        <v>-17935145.14</v>
      </c>
      <c r="M459" s="90">
        <f t="shared" si="154"/>
        <v>-3779435.4399999976</v>
      </c>
      <c r="N459" s="103">
        <f t="shared" si="155"/>
        <v>-0.21072789824102853</v>
      </c>
      <c r="O459" s="104"/>
      <c r="P459" s="15">
        <v>-7561146.01</v>
      </c>
      <c r="Q459" s="15">
        <v>-8694584.22</v>
      </c>
      <c r="R459" s="90">
        <f t="shared" si="156"/>
        <v>1133438.210000001</v>
      </c>
      <c r="S459" s="103">
        <f t="shared" si="157"/>
        <v>0.1303614044467788</v>
      </c>
      <c r="T459" s="104"/>
      <c r="U459" s="15">
        <v>-66056175.15</v>
      </c>
      <c r="V459" s="15">
        <v>-58190798.19</v>
      </c>
      <c r="W459" s="90">
        <f t="shared" si="158"/>
        <v>-7865376.960000001</v>
      </c>
      <c r="X459" s="103">
        <f t="shared" si="159"/>
        <v>-0.13516530456101655</v>
      </c>
    </row>
    <row r="460" spans="1:24" s="14" customFormat="1" ht="12.75" hidden="1" outlineLevel="2">
      <c r="A460" s="14" t="s">
        <v>1317</v>
      </c>
      <c r="B460" s="14" t="s">
        <v>1318</v>
      </c>
      <c r="C460" s="54" t="s">
        <v>112</v>
      </c>
      <c r="D460" s="15"/>
      <c r="E460" s="15"/>
      <c r="F460" s="15">
        <v>-29947.850000000002</v>
      </c>
      <c r="G460" s="15">
        <v>-58687</v>
      </c>
      <c r="H460" s="90">
        <f t="shared" si="152"/>
        <v>28739.149999999998</v>
      </c>
      <c r="I460" s="103">
        <f t="shared" si="153"/>
        <v>0.4897021486871027</v>
      </c>
      <c r="J460" s="104"/>
      <c r="K460" s="15">
        <v>-209634.89</v>
      </c>
      <c r="L460" s="15">
        <v>-410809</v>
      </c>
      <c r="M460" s="90">
        <f t="shared" si="154"/>
        <v>201174.11</v>
      </c>
      <c r="N460" s="103">
        <f t="shared" si="155"/>
        <v>0.4897022947403781</v>
      </c>
      <c r="O460" s="104"/>
      <c r="P460" s="15">
        <v>-89843.53</v>
      </c>
      <c r="Q460" s="15">
        <v>-176061</v>
      </c>
      <c r="R460" s="90">
        <f t="shared" si="156"/>
        <v>86217.47</v>
      </c>
      <c r="S460" s="103">
        <f t="shared" si="157"/>
        <v>0.48970226228409475</v>
      </c>
      <c r="T460" s="104"/>
      <c r="U460" s="15">
        <v>-503048.89</v>
      </c>
      <c r="V460" s="15">
        <v>-753293</v>
      </c>
      <c r="W460" s="90">
        <f t="shared" si="158"/>
        <v>250244.11</v>
      </c>
      <c r="X460" s="103">
        <f t="shared" si="159"/>
        <v>0.3322002328443248</v>
      </c>
    </row>
    <row r="461" spans="1:24" s="13" customFormat="1" ht="12.75" collapsed="1">
      <c r="A461" s="13" t="s">
        <v>240</v>
      </c>
      <c r="B461" s="11"/>
      <c r="C461" s="52" t="s">
        <v>282</v>
      </c>
      <c r="D461" s="29"/>
      <c r="E461" s="29"/>
      <c r="F461" s="129">
        <v>2793063.31</v>
      </c>
      <c r="G461" s="129">
        <v>3625689.2099999995</v>
      </c>
      <c r="H461" s="129">
        <f t="shared" si="152"/>
        <v>-832625.8999999994</v>
      </c>
      <c r="I461" s="99">
        <f t="shared" si="153"/>
        <v>-0.22964624152107058</v>
      </c>
      <c r="J461" s="115"/>
      <c r="K461" s="129">
        <v>12209619.689999998</v>
      </c>
      <c r="L461" s="129">
        <v>5639260.73</v>
      </c>
      <c r="M461" s="129">
        <f t="shared" si="154"/>
        <v>6570358.959999997</v>
      </c>
      <c r="N461" s="99">
        <f t="shared" si="155"/>
        <v>1.1651099806481189</v>
      </c>
      <c r="O461" s="115"/>
      <c r="P461" s="129">
        <v>4987596.569999999</v>
      </c>
      <c r="Q461" s="129">
        <v>723217.0299999993</v>
      </c>
      <c r="R461" s="129">
        <f t="shared" si="156"/>
        <v>4264379.54</v>
      </c>
      <c r="S461" s="99">
        <f t="shared" si="157"/>
        <v>5.896403656313242</v>
      </c>
      <c r="T461" s="115"/>
      <c r="U461" s="129">
        <v>21666706.400000006</v>
      </c>
      <c r="V461" s="129">
        <v>11415382.980000008</v>
      </c>
      <c r="W461" s="129">
        <f t="shared" si="158"/>
        <v>10251323.419999998</v>
      </c>
      <c r="X461" s="99">
        <f t="shared" si="159"/>
        <v>0.8980271128844765</v>
      </c>
    </row>
    <row r="462" spans="1:24" s="13" customFormat="1" ht="12.75">
      <c r="A462" s="13" t="s">
        <v>241</v>
      </c>
      <c r="B462" s="11"/>
      <c r="C462" s="51" t="s">
        <v>298</v>
      </c>
      <c r="D462" s="29"/>
      <c r="E462" s="29"/>
      <c r="F462" s="29">
        <v>64716408.50499999</v>
      </c>
      <c r="G462" s="29">
        <v>67043420.223</v>
      </c>
      <c r="H462" s="29">
        <f t="shared" si="152"/>
        <v>-2327011.7180000097</v>
      </c>
      <c r="I462" s="98">
        <f t="shared" si="153"/>
        <v>-0.0347090245434958</v>
      </c>
      <c r="J462" s="115"/>
      <c r="K462" s="29">
        <v>402628522.36799973</v>
      </c>
      <c r="L462" s="29">
        <v>371444444.66400003</v>
      </c>
      <c r="M462" s="29">
        <f t="shared" si="154"/>
        <v>31184077.7039997</v>
      </c>
      <c r="N462" s="98">
        <f t="shared" si="155"/>
        <v>0.08395354447206253</v>
      </c>
      <c r="O462" s="115"/>
      <c r="P462" s="29">
        <v>179243057.337</v>
      </c>
      <c r="Q462" s="29">
        <v>168450373.75100002</v>
      </c>
      <c r="R462" s="29">
        <f t="shared" si="156"/>
        <v>10792683.585999995</v>
      </c>
      <c r="S462" s="98">
        <f t="shared" si="157"/>
        <v>0.06407040450948197</v>
      </c>
      <c r="T462" s="115"/>
      <c r="U462" s="29">
        <v>671290006.6280003</v>
      </c>
      <c r="V462" s="29">
        <v>604797678.0039998</v>
      </c>
      <c r="W462" s="29">
        <f t="shared" si="158"/>
        <v>66492328.62400043</v>
      </c>
      <c r="X462" s="98">
        <f t="shared" si="159"/>
        <v>0.10994144164614449</v>
      </c>
    </row>
    <row r="463" spans="6:24" ht="5.25" customHeight="1">
      <c r="F463" s="36" t="str">
        <f>IF(ABS(F162+F191+F197+F352+F389+F403+F447+F455+F461-F462)&gt;$C$578,$C$579," ")</f>
        <v> </v>
      </c>
      <c r="G463" s="36" t="str">
        <f>IF(ABS(G162+G191+G197+G352+G389+G403+G447+G455+G461-G462)&gt;$C$578,$C$579," ")</f>
        <v> </v>
      </c>
      <c r="H463" s="36" t="str">
        <f>IF(ABS(H162+H191+H197+H352+H389+H403+H447+H455+H461-H462)&gt;$C$578,$C$579," ")</f>
        <v> </v>
      </c>
      <c r="I463" s="100"/>
      <c r="K463" s="36" t="str">
        <f>IF(ABS(K162+K191+K197+K352+K389+K403+K447+K455+K461-K462)&gt;$C$578,$C$579," ")</f>
        <v> </v>
      </c>
      <c r="L463" s="36" t="str">
        <f>IF(ABS(L162+L191+L197+L352+L389+L403+L447+L455+L461-L462)&gt;$C$578,$C$579," ")</f>
        <v> </v>
      </c>
      <c r="M463" s="36" t="str">
        <f>IF(ABS(M162+M191+M197+M352+M389+M403+M447+M455+M461-M462)&gt;$C$578,$C$579," ")</f>
        <v> </v>
      </c>
      <c r="N463" s="100"/>
      <c r="P463" s="36" t="str">
        <f>IF(ABS(P162+P191+P197+P352+P389+P403+P447+P455+P461-P462)&gt;$C$578,$C$579," ")</f>
        <v> </v>
      </c>
      <c r="Q463" s="36" t="str">
        <f>IF(ABS(Q162+Q191+Q197+Q352+Q389+Q403+Q447+Q455+Q461-Q462)&gt;$C$578,$C$579," ")</f>
        <v> </v>
      </c>
      <c r="R463" s="36" t="str">
        <f>IF(ABS(R162+R191+R197+R352+R389+R403+R447+R455+R461-R462)&gt;$C$578,$C$579," ")</f>
        <v> </v>
      </c>
      <c r="S463" s="100"/>
      <c r="U463" s="36" t="str">
        <f>IF(ABS(U162+U191+U197+U352+U389+U403+U447+U455+U461-U462)&gt;$C$578,$C$579," ")</f>
        <v> </v>
      </c>
      <c r="V463" s="36" t="str">
        <f>IF(ABS(V162+V191+V197+V352+V389+V403+V447+V455+V461-V462)&gt;$C$578,$C$579," ")</f>
        <v> </v>
      </c>
      <c r="W463" s="36" t="str">
        <f>IF(ABS(W162+W191+W197+W352+W389+W403+W447+W455+W461-W462)&gt;$C$578,$C$579," ")</f>
        <v> </v>
      </c>
      <c r="X463" s="100"/>
    </row>
    <row r="464" spans="1:24" ht="12.75">
      <c r="A464" s="37" t="s">
        <v>242</v>
      </c>
      <c r="C464" s="12" t="s">
        <v>243</v>
      </c>
      <c r="D464" s="34"/>
      <c r="E464" s="34"/>
      <c r="F464" s="34">
        <v>8566442.371000001</v>
      </c>
      <c r="G464" s="34">
        <v>9623893.495999992</v>
      </c>
      <c r="H464" s="29">
        <f>(+F464-G464)</f>
        <v>-1057451.1249999907</v>
      </c>
      <c r="I464" s="98">
        <f>IF(G464&lt;0,IF(H464=0,0,IF(OR(G464=0,F464=0),"N.M.",IF(ABS(H464/G464)&gt;=10,"N.M.",H464/(-G464)))),IF(H464=0,0,IF(OR(G464=0,F464=0),"N.M.",IF(ABS(H464/G464)&gt;=10,"N.M.",H464/G464))))</f>
        <v>-0.10987768364638514</v>
      </c>
      <c r="J464" s="115"/>
      <c r="K464" s="34">
        <v>46886581.66400004</v>
      </c>
      <c r="L464" s="34">
        <v>30217204.30099998</v>
      </c>
      <c r="M464" s="29">
        <f>(+K464-L464)</f>
        <v>16669377.363000061</v>
      </c>
      <c r="N464" s="98">
        <f>IF(L464&lt;0,IF(M464=0,0,IF(OR(L464=0,K464=0),"N.M.",IF(ABS(M464/L464)&gt;=10,"N.M.",M464/(-L464)))),IF(M464=0,0,IF(OR(L464=0,K464=0),"N.M.",IF(ABS(M464/L464)&gt;=10,"N.M.",M464/L464))))</f>
        <v>0.5516518734477505</v>
      </c>
      <c r="O464" s="115"/>
      <c r="P464" s="34">
        <v>18859875.670999974</v>
      </c>
      <c r="Q464" s="34">
        <v>10283978.872999998</v>
      </c>
      <c r="R464" s="29">
        <f>(+P464-Q464)</f>
        <v>8575896.797999976</v>
      </c>
      <c r="S464" s="98">
        <f>IF(Q464&lt;0,IF(R464=0,0,IF(OR(Q464=0,P464=0),"N.M.",IF(ABS(R464/Q464)&gt;=10,"N.M.",R464/(-Q464)))),IF(R464=0,0,IF(OR(Q464=0,P464=0),"N.M.",IF(ABS(R464/Q464)&gt;=10,"N.M.",R464/Q464))))</f>
        <v>0.8339084418498278</v>
      </c>
      <c r="T464" s="115"/>
      <c r="U464" s="34">
        <v>87599841.02900018</v>
      </c>
      <c r="V464" s="34">
        <v>50177982.571000084</v>
      </c>
      <c r="W464" s="29">
        <f>(+U464-V464)</f>
        <v>37421858.45800009</v>
      </c>
      <c r="X464" s="98">
        <f>IF(V464&lt;0,IF(W464=0,0,IF(OR(V464=0,U464=0),"N.M.",IF(ABS(W464/V464)&gt;=10,"N.M.",W464/(-V464)))),IF(W464=0,0,IF(OR(V464=0,U464=0),"N.M.",IF(ABS(W464/V464)&gt;=10,"N.M.",W464/V464))))</f>
        <v>0.7457824436255379</v>
      </c>
    </row>
    <row r="465" spans="1:24" ht="12.75">
      <c r="A465" s="37"/>
      <c r="C465" s="12"/>
      <c r="D465" s="34"/>
      <c r="E465" s="34"/>
      <c r="F465" s="34"/>
      <c r="G465" s="34"/>
      <c r="H465" s="29"/>
      <c r="I465" s="98">
        <f>IF(G465&lt;0,IF(H465=0,0,IF(OR(G465=0,F465=0),"N.M.",IF(ABS(H465/G465)&gt;=10,"N.M.",H465/(-G465)))),IF(H465=0,0,IF(OR(G465=0,F465=0),"N.M.",IF(ABS(H465/G465)&gt;=10,"N.M.",H465/G465))))</f>
        <v>0</v>
      </c>
      <c r="J465" s="115"/>
      <c r="K465" s="34"/>
      <c r="L465" s="34"/>
      <c r="M465" s="29"/>
      <c r="N465" s="98">
        <f>IF(L465&lt;0,IF(M465=0,0,IF(OR(L465=0,K465=0),"N.M.",IF(ABS(M465/L465)&gt;=10,"N.M.",M465/(-L465)))),IF(M465=0,0,IF(OR(L465=0,K465=0),"N.M.",IF(ABS(M465/L465)&gt;=10,"N.M.",M465/L465))))</f>
        <v>0</v>
      </c>
      <c r="O465" s="115"/>
      <c r="P465" s="34"/>
      <c r="Q465" s="34"/>
      <c r="R465" s="29"/>
      <c r="S465" s="98">
        <f>IF(Q465&lt;0,IF(R465=0,0,IF(OR(Q465=0,P465=0),"N.M.",IF(ABS(R465/Q465)&gt;=10,"N.M.",R465/(-Q465)))),IF(R465=0,0,IF(OR(Q465=0,P465=0),"N.M.",IF(ABS(R465/Q465)&gt;=10,"N.M.",R465/Q465))))</f>
        <v>0</v>
      </c>
      <c r="T465" s="115"/>
      <c r="U465" s="34"/>
      <c r="V465" s="34"/>
      <c r="W465" s="29"/>
      <c r="X465" s="98">
        <f>IF(V465&lt;0,IF(W465=0,0,IF(OR(V465=0,U465=0),"N.M.",IF(ABS(W465/V465)&gt;=10,"N.M.",W465/(-V465)))),IF(W465=0,0,IF(OR(V465=0,U465=0),"N.M.",IF(ABS(W465/V465)&gt;=10,"N.M.",W465/V465))))</f>
        <v>0</v>
      </c>
    </row>
    <row r="466" spans="2:24" s="30" customFormat="1" ht="4.5" customHeight="1" hidden="1" outlineLevel="1">
      <c r="B466" s="31"/>
      <c r="C466" s="58"/>
      <c r="D466" s="33"/>
      <c r="E466" s="33"/>
      <c r="F466" s="36"/>
      <c r="G466" s="36"/>
      <c r="H466" s="36"/>
      <c r="I466" s="100"/>
      <c r="J466" s="116"/>
      <c r="K466" s="36"/>
      <c r="L466" s="36"/>
      <c r="M466" s="36"/>
      <c r="N466" s="100"/>
      <c r="O466" s="116"/>
      <c r="P466" s="36"/>
      <c r="Q466" s="36"/>
      <c r="R466" s="36"/>
      <c r="S466" s="100"/>
      <c r="T466" s="116"/>
      <c r="U466" s="36"/>
      <c r="V466" s="36"/>
      <c r="W466" s="36"/>
      <c r="X466" s="100"/>
    </row>
    <row r="467" spans="1:24" s="14" customFormat="1" ht="12.75" hidden="1" outlineLevel="2">
      <c r="A467" s="14" t="s">
        <v>1319</v>
      </c>
      <c r="B467" s="14" t="s">
        <v>1320</v>
      </c>
      <c r="C467" s="54" t="s">
        <v>113</v>
      </c>
      <c r="D467" s="15"/>
      <c r="E467" s="15"/>
      <c r="F467" s="15">
        <v>91015.89</v>
      </c>
      <c r="G467" s="15">
        <v>23353.2</v>
      </c>
      <c r="H467" s="90">
        <f aca="true" t="shared" si="160" ref="H467:H479">+F467-G467</f>
        <v>67662.69</v>
      </c>
      <c r="I467" s="103">
        <f aca="true" t="shared" si="161" ref="I467:I479">IF(G467&lt;0,IF(H467=0,0,IF(OR(G467=0,F467=0),"N.M.",IF(ABS(H467/G467)&gt;=10,"N.M.",H467/(-G467)))),IF(H467=0,0,IF(OR(G467=0,F467=0),"N.M.",IF(ABS(H467/G467)&gt;=10,"N.M.",H467/G467))))</f>
        <v>2.897362674066081</v>
      </c>
      <c r="J467" s="104"/>
      <c r="K467" s="15">
        <v>604633.26</v>
      </c>
      <c r="L467" s="15">
        <v>464959.38</v>
      </c>
      <c r="M467" s="90">
        <f aca="true" t="shared" si="162" ref="M467:M479">+K467-L467</f>
        <v>139673.88</v>
      </c>
      <c r="N467" s="103">
        <f aca="true" t="shared" si="163" ref="N467:N479">IF(L467&lt;0,IF(M467=0,0,IF(OR(L467=0,K467=0),"N.M.",IF(ABS(M467/L467)&gt;=10,"N.M.",M467/(-L467)))),IF(M467=0,0,IF(OR(L467=0,K467=0),"N.M.",IF(ABS(M467/L467)&gt;=10,"N.M.",M467/L467))))</f>
        <v>0.3004001768928718</v>
      </c>
      <c r="O467" s="104"/>
      <c r="P467" s="15">
        <v>274736.18</v>
      </c>
      <c r="Q467" s="15">
        <v>163230.81</v>
      </c>
      <c r="R467" s="90">
        <f aca="true" t="shared" si="164" ref="R467:R479">+P467-Q467</f>
        <v>111505.37</v>
      </c>
      <c r="S467" s="103">
        <f aca="true" t="shared" si="165" ref="S467:S479">IF(Q467&lt;0,IF(R467=0,0,IF(OR(Q467=0,P467=0),"N.M.",IF(ABS(R467/Q467)&gt;=10,"N.M.",R467/(-Q467)))),IF(R467=0,0,IF(OR(Q467=0,P467=0),"N.M.",IF(ABS(R467/Q467)&gt;=10,"N.M.",R467/Q467))))</f>
        <v>0.6831147257065011</v>
      </c>
      <c r="T467" s="104"/>
      <c r="U467" s="15">
        <v>907698.56</v>
      </c>
      <c r="V467" s="15">
        <v>877454.94</v>
      </c>
      <c r="W467" s="90">
        <f aca="true" t="shared" si="166" ref="W467:W479">+U467-V467</f>
        <v>30243.62000000011</v>
      </c>
      <c r="X467" s="103">
        <f aca="true" t="shared" si="167" ref="X467:X479">IF(V467&lt;0,IF(W467=0,0,IF(OR(V467=0,U467=0),"N.M.",IF(ABS(W467/V467)&gt;=10,"N.M.",W467/(-V467)))),IF(W467=0,0,IF(OR(V467=0,U467=0),"N.M.",IF(ABS(W467/V467)&gt;=10,"N.M.",W467/V467))))</f>
        <v>0.03446743373511592</v>
      </c>
    </row>
    <row r="468" spans="1:24" ht="12.75" hidden="1" outlineLevel="1">
      <c r="A468" s="9" t="s">
        <v>360</v>
      </c>
      <c r="C468" s="66" t="s">
        <v>356</v>
      </c>
      <c r="D468" s="28"/>
      <c r="E468" s="28"/>
      <c r="F468" s="17">
        <v>91015.89</v>
      </c>
      <c r="G468" s="17">
        <v>23353.2</v>
      </c>
      <c r="H468" s="35">
        <f t="shared" si="160"/>
        <v>67662.69</v>
      </c>
      <c r="I468" s="95">
        <f t="shared" si="161"/>
        <v>2.897362674066081</v>
      </c>
      <c r="K468" s="17">
        <v>604633.26</v>
      </c>
      <c r="L468" s="17">
        <v>464959.38</v>
      </c>
      <c r="M468" s="35">
        <f t="shared" si="162"/>
        <v>139673.88</v>
      </c>
      <c r="N468" s="95">
        <f t="shared" si="163"/>
        <v>0.3004001768928718</v>
      </c>
      <c r="P468" s="17">
        <v>274736.18</v>
      </c>
      <c r="Q468" s="17">
        <v>163230.81</v>
      </c>
      <c r="R468" s="35">
        <f t="shared" si="164"/>
        <v>111505.37</v>
      </c>
      <c r="S468" s="95">
        <f t="shared" si="165"/>
        <v>0.6831147257065011</v>
      </c>
      <c r="U468" s="17">
        <v>907698.56</v>
      </c>
      <c r="V468" s="17">
        <v>877454.94</v>
      </c>
      <c r="W468" s="35">
        <f t="shared" si="166"/>
        <v>30243.62000000011</v>
      </c>
      <c r="X468" s="95">
        <f t="shared" si="167"/>
        <v>0.03446743373511592</v>
      </c>
    </row>
    <row r="469" spans="1:24" ht="12.75" hidden="1" outlineLevel="1">
      <c r="A469" s="9" t="s">
        <v>361</v>
      </c>
      <c r="C469" s="66" t="s">
        <v>357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1321</v>
      </c>
      <c r="B470" s="14" t="s">
        <v>1322</v>
      </c>
      <c r="C470" s="54" t="s">
        <v>114</v>
      </c>
      <c r="D470" s="15"/>
      <c r="E470" s="15"/>
      <c r="F470" s="15">
        <v>1984.06</v>
      </c>
      <c r="G470" s="15">
        <v>3910.14</v>
      </c>
      <c r="H470" s="90">
        <f t="shared" si="160"/>
        <v>-1926.08</v>
      </c>
      <c r="I470" s="103">
        <f t="shared" si="161"/>
        <v>-0.4925859432143095</v>
      </c>
      <c r="J470" s="104"/>
      <c r="K470" s="15">
        <v>15326.19</v>
      </c>
      <c r="L470" s="15">
        <v>29351.98</v>
      </c>
      <c r="M470" s="90">
        <f t="shared" si="162"/>
        <v>-14025.789999999999</v>
      </c>
      <c r="N470" s="103">
        <f t="shared" si="163"/>
        <v>-0.477848172423121</v>
      </c>
      <c r="O470" s="104"/>
      <c r="P470" s="15">
        <v>6855.82</v>
      </c>
      <c r="Q470" s="15">
        <v>20063.86</v>
      </c>
      <c r="R470" s="90">
        <f t="shared" si="164"/>
        <v>-13208.04</v>
      </c>
      <c r="S470" s="103">
        <f t="shared" si="165"/>
        <v>-0.6583000479469056</v>
      </c>
      <c r="T470" s="104"/>
      <c r="U470" s="15">
        <v>28082.02</v>
      </c>
      <c r="V470" s="15">
        <v>45070.44</v>
      </c>
      <c r="W470" s="90">
        <f t="shared" si="166"/>
        <v>-16988.420000000002</v>
      </c>
      <c r="X470" s="103">
        <f t="shared" si="167"/>
        <v>-0.37693042268946125</v>
      </c>
    </row>
    <row r="471" spans="1:24" s="14" customFormat="1" ht="12.75" hidden="1" outlineLevel="2">
      <c r="A471" s="14" t="s">
        <v>1323</v>
      </c>
      <c r="B471" s="14" t="s">
        <v>1324</v>
      </c>
      <c r="C471" s="54" t="s">
        <v>115</v>
      </c>
      <c r="D471" s="15"/>
      <c r="E471" s="15"/>
      <c r="F471" s="15">
        <v>22033.54</v>
      </c>
      <c r="G471" s="15">
        <v>24.5</v>
      </c>
      <c r="H471" s="90">
        <f t="shared" si="160"/>
        <v>22009.04</v>
      </c>
      <c r="I471" s="103" t="str">
        <f t="shared" si="161"/>
        <v>N.M.</v>
      </c>
      <c r="J471" s="104"/>
      <c r="K471" s="15">
        <v>152473.33000000002</v>
      </c>
      <c r="L471" s="15">
        <v>2183.41</v>
      </c>
      <c r="M471" s="90">
        <f t="shared" si="162"/>
        <v>150289.92</v>
      </c>
      <c r="N471" s="103" t="str">
        <f t="shared" si="163"/>
        <v>N.M.</v>
      </c>
      <c r="O471" s="104"/>
      <c r="P471" s="15">
        <v>70797.11</v>
      </c>
      <c r="Q471" s="15">
        <v>1408.76</v>
      </c>
      <c r="R471" s="90">
        <f t="shared" si="164"/>
        <v>69388.35</v>
      </c>
      <c r="S471" s="103" t="str">
        <f t="shared" si="165"/>
        <v>N.M.</v>
      </c>
      <c r="T471" s="104"/>
      <c r="U471" s="15">
        <v>201003.56000000003</v>
      </c>
      <c r="V471" s="15">
        <v>12085.41</v>
      </c>
      <c r="W471" s="90">
        <f t="shared" si="166"/>
        <v>188918.15000000002</v>
      </c>
      <c r="X471" s="103" t="str">
        <f t="shared" si="167"/>
        <v>N.M.</v>
      </c>
    </row>
    <row r="472" spans="1:24" s="14" customFormat="1" ht="12.75" hidden="1" outlineLevel="2">
      <c r="A472" s="14" t="s">
        <v>1325</v>
      </c>
      <c r="B472" s="14" t="s">
        <v>1326</v>
      </c>
      <c r="C472" s="54" t="s">
        <v>116</v>
      </c>
      <c r="D472" s="15"/>
      <c r="E472" s="15"/>
      <c r="F472" s="15">
        <v>10951.23</v>
      </c>
      <c r="G472" s="15">
        <v>12168.64</v>
      </c>
      <c r="H472" s="90">
        <f t="shared" si="160"/>
        <v>-1217.4099999999999</v>
      </c>
      <c r="I472" s="103">
        <f t="shared" si="161"/>
        <v>-0.10004486943487521</v>
      </c>
      <c r="J472" s="104"/>
      <c r="K472" s="15">
        <v>78840.28</v>
      </c>
      <c r="L472" s="15">
        <v>87204.67</v>
      </c>
      <c r="M472" s="90">
        <f t="shared" si="162"/>
        <v>-8364.39</v>
      </c>
      <c r="N472" s="103">
        <f t="shared" si="163"/>
        <v>-0.09591676684287664</v>
      </c>
      <c r="O472" s="104"/>
      <c r="P472" s="15">
        <v>33167.95</v>
      </c>
      <c r="Q472" s="15">
        <v>36797.51</v>
      </c>
      <c r="R472" s="90">
        <f t="shared" si="164"/>
        <v>-3629.560000000005</v>
      </c>
      <c r="S472" s="103">
        <f t="shared" si="165"/>
        <v>-0.09863602183952133</v>
      </c>
      <c r="T472" s="104"/>
      <c r="U472" s="15">
        <v>138201.11</v>
      </c>
      <c r="V472" s="15">
        <v>152320.12</v>
      </c>
      <c r="W472" s="90">
        <f t="shared" si="166"/>
        <v>-14119.01000000001</v>
      </c>
      <c r="X472" s="103">
        <f t="shared" si="167"/>
        <v>-0.09269300733218967</v>
      </c>
    </row>
    <row r="473" spans="1:24" ht="12.75" hidden="1" outlineLevel="1">
      <c r="A473" s="9" t="s">
        <v>362</v>
      </c>
      <c r="C473" s="66" t="s">
        <v>358</v>
      </c>
      <c r="D473" s="28"/>
      <c r="E473" s="28"/>
      <c r="F473" s="17">
        <v>34968.83</v>
      </c>
      <c r="G473" s="17">
        <v>16103.279999999999</v>
      </c>
      <c r="H473" s="35">
        <f t="shared" si="160"/>
        <v>18865.550000000003</v>
      </c>
      <c r="I473" s="95">
        <f t="shared" si="161"/>
        <v>1.171534619034135</v>
      </c>
      <c r="K473" s="17">
        <v>246639.80000000002</v>
      </c>
      <c r="L473" s="17">
        <v>118740.06</v>
      </c>
      <c r="M473" s="35">
        <f t="shared" si="162"/>
        <v>127899.74000000002</v>
      </c>
      <c r="N473" s="95">
        <f t="shared" si="163"/>
        <v>1.0771406044430163</v>
      </c>
      <c r="P473" s="17">
        <v>110820.87999999999</v>
      </c>
      <c r="Q473" s="17">
        <v>58270.130000000005</v>
      </c>
      <c r="R473" s="35">
        <f t="shared" si="164"/>
        <v>52550.749999999985</v>
      </c>
      <c r="S473" s="95">
        <f t="shared" si="165"/>
        <v>0.9018471384910242</v>
      </c>
      <c r="U473" s="17">
        <v>367286.69000000006</v>
      </c>
      <c r="V473" s="17">
        <v>209475.97</v>
      </c>
      <c r="W473" s="35">
        <f t="shared" si="166"/>
        <v>157810.72000000006</v>
      </c>
      <c r="X473" s="95">
        <f t="shared" si="167"/>
        <v>0.7533595380892618</v>
      </c>
    </row>
    <row r="474" spans="1:24" ht="12.75" hidden="1" outlineLevel="1">
      <c r="A474" s="9" t="s">
        <v>363</v>
      </c>
      <c r="C474" s="66" t="s">
        <v>403</v>
      </c>
      <c r="D474" s="28"/>
      <c r="E474" s="28"/>
      <c r="F474" s="17">
        <v>0</v>
      </c>
      <c r="G474" s="17">
        <v>0</v>
      </c>
      <c r="H474" s="35">
        <f t="shared" si="160"/>
        <v>0</v>
      </c>
      <c r="I474" s="95">
        <f t="shared" si="161"/>
        <v>0</v>
      </c>
      <c r="K474" s="17">
        <v>0</v>
      </c>
      <c r="L474" s="17">
        <v>0</v>
      </c>
      <c r="M474" s="35">
        <f t="shared" si="162"/>
        <v>0</v>
      </c>
      <c r="N474" s="95">
        <f t="shared" si="163"/>
        <v>0</v>
      </c>
      <c r="P474" s="17">
        <v>0</v>
      </c>
      <c r="Q474" s="17">
        <v>0</v>
      </c>
      <c r="R474" s="35">
        <f t="shared" si="164"/>
        <v>0</v>
      </c>
      <c r="S474" s="95">
        <f t="shared" si="165"/>
        <v>0</v>
      </c>
      <c r="U474" s="17">
        <v>0</v>
      </c>
      <c r="V474" s="17">
        <v>0</v>
      </c>
      <c r="W474" s="35">
        <f t="shared" si="166"/>
        <v>0</v>
      </c>
      <c r="X474" s="95">
        <f t="shared" si="167"/>
        <v>0</v>
      </c>
    </row>
    <row r="475" spans="1:24" ht="12.75" hidden="1" outlineLevel="1">
      <c r="A475" s="35" t="s">
        <v>376</v>
      </c>
      <c r="C475" s="76" t="s">
        <v>380</v>
      </c>
      <c r="D475" s="28"/>
      <c r="E475" s="28"/>
      <c r="F475" s="17">
        <v>0</v>
      </c>
      <c r="G475" s="17">
        <v>0</v>
      </c>
      <c r="H475" s="35">
        <f t="shared" si="160"/>
        <v>0</v>
      </c>
      <c r="I475" s="95">
        <f t="shared" si="161"/>
        <v>0</v>
      </c>
      <c r="K475" s="17">
        <v>0</v>
      </c>
      <c r="L475" s="17">
        <v>0</v>
      </c>
      <c r="M475" s="35">
        <f t="shared" si="162"/>
        <v>0</v>
      </c>
      <c r="N475" s="95">
        <f t="shared" si="163"/>
        <v>0</v>
      </c>
      <c r="P475" s="17">
        <v>0</v>
      </c>
      <c r="Q475" s="17">
        <v>0</v>
      </c>
      <c r="R475" s="35">
        <f t="shared" si="164"/>
        <v>0</v>
      </c>
      <c r="S475" s="95">
        <f t="shared" si="165"/>
        <v>0</v>
      </c>
      <c r="U475" s="17">
        <v>0</v>
      </c>
      <c r="V475" s="17">
        <v>0</v>
      </c>
      <c r="W475" s="35">
        <f t="shared" si="166"/>
        <v>0</v>
      </c>
      <c r="X475" s="95">
        <f t="shared" si="167"/>
        <v>0</v>
      </c>
    </row>
    <row r="476" spans="1:24" ht="12.75" hidden="1" outlineLevel="1">
      <c r="A476" s="35" t="s">
        <v>377</v>
      </c>
      <c r="C476" s="76" t="s">
        <v>381</v>
      </c>
      <c r="D476" s="28"/>
      <c r="E476" s="28"/>
      <c r="F476" s="17">
        <v>0</v>
      </c>
      <c r="G476" s="17">
        <v>0</v>
      </c>
      <c r="H476" s="35">
        <f t="shared" si="160"/>
        <v>0</v>
      </c>
      <c r="I476" s="95">
        <f t="shared" si="161"/>
        <v>0</v>
      </c>
      <c r="K476" s="17">
        <v>0</v>
      </c>
      <c r="L476" s="17">
        <v>0</v>
      </c>
      <c r="M476" s="35">
        <f t="shared" si="162"/>
        <v>0</v>
      </c>
      <c r="N476" s="95">
        <f t="shared" si="163"/>
        <v>0</v>
      </c>
      <c r="P476" s="17">
        <v>0</v>
      </c>
      <c r="Q476" s="17">
        <v>0</v>
      </c>
      <c r="R476" s="35">
        <f t="shared" si="164"/>
        <v>0</v>
      </c>
      <c r="S476" s="95">
        <f t="shared" si="165"/>
        <v>0</v>
      </c>
      <c r="U476" s="17">
        <v>0</v>
      </c>
      <c r="V476" s="17">
        <v>0</v>
      </c>
      <c r="W476" s="35">
        <f t="shared" si="166"/>
        <v>0</v>
      </c>
      <c r="X476" s="95">
        <f t="shared" si="167"/>
        <v>0</v>
      </c>
    </row>
    <row r="477" spans="1:24" s="14" customFormat="1" ht="12.75" hidden="1" outlineLevel="2">
      <c r="A477" s="14" t="s">
        <v>1327</v>
      </c>
      <c r="B477" s="14" t="s">
        <v>1328</v>
      </c>
      <c r="C477" s="54" t="s">
        <v>117</v>
      </c>
      <c r="D477" s="15"/>
      <c r="E477" s="15"/>
      <c r="F477" s="15">
        <v>4600</v>
      </c>
      <c r="G477" s="15">
        <v>4600</v>
      </c>
      <c r="H477" s="90">
        <f t="shared" si="160"/>
        <v>0</v>
      </c>
      <c r="I477" s="103">
        <f t="shared" si="161"/>
        <v>0</v>
      </c>
      <c r="J477" s="104"/>
      <c r="K477" s="15">
        <v>33200</v>
      </c>
      <c r="L477" s="15">
        <v>33200</v>
      </c>
      <c r="M477" s="90">
        <f t="shared" si="162"/>
        <v>0</v>
      </c>
      <c r="N477" s="103">
        <f t="shared" si="163"/>
        <v>0</v>
      </c>
      <c r="O477" s="104"/>
      <c r="P477" s="15">
        <v>14400</v>
      </c>
      <c r="Q477" s="15">
        <v>13800</v>
      </c>
      <c r="R477" s="90">
        <f t="shared" si="164"/>
        <v>600</v>
      </c>
      <c r="S477" s="103">
        <f t="shared" si="165"/>
        <v>0.043478260869565216</v>
      </c>
      <c r="T477" s="104"/>
      <c r="U477" s="15">
        <v>56200</v>
      </c>
      <c r="V477" s="15">
        <v>56200</v>
      </c>
      <c r="W477" s="90">
        <f t="shared" si="166"/>
        <v>0</v>
      </c>
      <c r="X477" s="103">
        <f t="shared" si="167"/>
        <v>0</v>
      </c>
    </row>
    <row r="478" spans="1:24" s="14" customFormat="1" ht="12.75" hidden="1" outlineLevel="2">
      <c r="A478" s="14" t="s">
        <v>1329</v>
      </c>
      <c r="B478" s="14" t="s">
        <v>1330</v>
      </c>
      <c r="C478" s="54" t="s">
        <v>118</v>
      </c>
      <c r="D478" s="15"/>
      <c r="E478" s="15"/>
      <c r="F478" s="15">
        <v>-555.8100000000001</v>
      </c>
      <c r="G478" s="15">
        <v>-555.8100000000001</v>
      </c>
      <c r="H478" s="90">
        <f t="shared" si="160"/>
        <v>0</v>
      </c>
      <c r="I478" s="103">
        <f t="shared" si="161"/>
        <v>0</v>
      </c>
      <c r="J478" s="104"/>
      <c r="K478" s="15">
        <v>-3890.67</v>
      </c>
      <c r="L478" s="15">
        <v>-3890.67</v>
      </c>
      <c r="M478" s="90">
        <f t="shared" si="162"/>
        <v>0</v>
      </c>
      <c r="N478" s="103">
        <f t="shared" si="163"/>
        <v>0</v>
      </c>
      <c r="O478" s="104"/>
      <c r="P478" s="15">
        <v>-1667.43</v>
      </c>
      <c r="Q478" s="15">
        <v>-1667.43</v>
      </c>
      <c r="R478" s="90">
        <f t="shared" si="164"/>
        <v>0</v>
      </c>
      <c r="S478" s="103">
        <f t="shared" si="165"/>
        <v>0</v>
      </c>
      <c r="T478" s="104"/>
      <c r="U478" s="15">
        <v>-6669.72</v>
      </c>
      <c r="V478" s="15">
        <v>-6669.72</v>
      </c>
      <c r="W478" s="90">
        <f t="shared" si="166"/>
        <v>0</v>
      </c>
      <c r="X478" s="103">
        <f t="shared" si="167"/>
        <v>0</v>
      </c>
    </row>
    <row r="479" spans="1:24" ht="12.75" hidden="1" outlineLevel="1">
      <c r="A479" s="35" t="s">
        <v>378</v>
      </c>
      <c r="C479" s="76" t="s">
        <v>407</v>
      </c>
      <c r="D479" s="28"/>
      <c r="E479" s="28"/>
      <c r="F479" s="17">
        <v>4044.19</v>
      </c>
      <c r="G479" s="17">
        <v>4044.19</v>
      </c>
      <c r="H479" s="35">
        <f t="shared" si="160"/>
        <v>0</v>
      </c>
      <c r="I479" s="95">
        <f t="shared" si="161"/>
        <v>0</v>
      </c>
      <c r="K479" s="17">
        <v>29309.33</v>
      </c>
      <c r="L479" s="17">
        <v>29309.33</v>
      </c>
      <c r="M479" s="35">
        <f t="shared" si="162"/>
        <v>0</v>
      </c>
      <c r="N479" s="95">
        <f t="shared" si="163"/>
        <v>0</v>
      </c>
      <c r="P479" s="17">
        <v>12732.57</v>
      </c>
      <c r="Q479" s="17">
        <v>12132.57</v>
      </c>
      <c r="R479" s="35">
        <f t="shared" si="164"/>
        <v>600</v>
      </c>
      <c r="S479" s="95">
        <f t="shared" si="165"/>
        <v>0.04945366068359795</v>
      </c>
      <c r="U479" s="17">
        <v>49530.28</v>
      </c>
      <c r="V479" s="17">
        <v>49530.28</v>
      </c>
      <c r="W479" s="35">
        <f t="shared" si="166"/>
        <v>0</v>
      </c>
      <c r="X479" s="95">
        <f t="shared" si="167"/>
        <v>0</v>
      </c>
    </row>
    <row r="480" spans="1:24" s="14" customFormat="1" ht="12.75" hidden="1" outlineLevel="2">
      <c r="A480" s="14" t="s">
        <v>1331</v>
      </c>
      <c r="B480" s="14" t="s">
        <v>1332</v>
      </c>
      <c r="C480" s="54" t="s">
        <v>119</v>
      </c>
      <c r="D480" s="15"/>
      <c r="E480" s="15"/>
      <c r="F480" s="15">
        <v>0</v>
      </c>
      <c r="G480" s="15">
        <v>0</v>
      </c>
      <c r="H480" s="90">
        <f aca="true" t="shared" si="168" ref="H480:H498">+F480-G480</f>
        <v>0</v>
      </c>
      <c r="I480" s="103">
        <f aca="true" t="shared" si="169" ref="I480:I498">IF(G480&lt;0,IF(H480=0,0,IF(OR(G480=0,F480=0),"N.M.",IF(ABS(H480/G480)&gt;=10,"N.M.",H480/(-G480)))),IF(H480=0,0,IF(OR(G480=0,F480=0),"N.M.",IF(ABS(H480/G480)&gt;=10,"N.M.",H480/G480))))</f>
        <v>0</v>
      </c>
      <c r="J480" s="104"/>
      <c r="K480" s="15">
        <v>0</v>
      </c>
      <c r="L480" s="15">
        <v>-105822.61</v>
      </c>
      <c r="M480" s="90">
        <f aca="true" t="shared" si="170" ref="M480:M498">+K480-L480</f>
        <v>105822.61</v>
      </c>
      <c r="N480" s="103" t="str">
        <f aca="true" t="shared" si="171" ref="N480:N498">IF(L480&lt;0,IF(M480=0,0,IF(OR(L480=0,K480=0),"N.M.",IF(ABS(M480/L480)&gt;=10,"N.M.",M480/(-L480)))),IF(M480=0,0,IF(OR(L480=0,K480=0),"N.M.",IF(ABS(M480/L480)&gt;=10,"N.M.",M480/L480))))</f>
        <v>N.M.</v>
      </c>
      <c r="O480" s="104"/>
      <c r="P480" s="15">
        <v>0</v>
      </c>
      <c r="Q480" s="15">
        <v>0</v>
      </c>
      <c r="R480" s="90">
        <f aca="true" t="shared" si="172" ref="R480:R498">+P480-Q480</f>
        <v>0</v>
      </c>
      <c r="S480" s="103">
        <f aca="true" t="shared" si="173" ref="S480:S498">IF(Q480&lt;0,IF(R480=0,0,IF(OR(Q480=0,P480=0),"N.M.",IF(ABS(R480/Q480)&gt;=10,"N.M.",R480/(-Q480)))),IF(R480=0,0,IF(OR(Q480=0,P480=0),"N.M.",IF(ABS(R480/Q480)&gt;=10,"N.M.",R480/Q480))))</f>
        <v>0</v>
      </c>
      <c r="T480" s="104"/>
      <c r="U480" s="15">
        <v>0</v>
      </c>
      <c r="V480" s="15">
        <v>-105822.61</v>
      </c>
      <c r="W480" s="90">
        <f aca="true" t="shared" si="174" ref="W480:W498">+U480-V480</f>
        <v>105822.61</v>
      </c>
      <c r="X480" s="103" t="str">
        <f aca="true" t="shared" si="175" ref="X480:X498">IF(V480&lt;0,IF(W480=0,0,IF(OR(V480=0,U480=0),"N.M.",IF(ABS(W480/V480)&gt;=10,"N.M.",W480/(-V480)))),IF(W480=0,0,IF(OR(V480=0,U480=0),"N.M.",IF(ABS(W480/V480)&gt;=10,"N.M.",W480/V480))))</f>
        <v>N.M.</v>
      </c>
    </row>
    <row r="481" spans="1:24" s="14" customFormat="1" ht="12.75" hidden="1" outlineLevel="2">
      <c r="A481" s="14" t="s">
        <v>1333</v>
      </c>
      <c r="B481" s="14" t="s">
        <v>1334</v>
      </c>
      <c r="C481" s="54" t="s">
        <v>120</v>
      </c>
      <c r="D481" s="15"/>
      <c r="E481" s="15"/>
      <c r="F481" s="15">
        <v>125</v>
      </c>
      <c r="G481" s="15">
        <v>1250</v>
      </c>
      <c r="H481" s="90">
        <f t="shared" si="168"/>
        <v>-1125</v>
      </c>
      <c r="I481" s="103">
        <f t="shared" si="169"/>
        <v>-0.9</v>
      </c>
      <c r="J481" s="104"/>
      <c r="K481" s="15">
        <v>31535.45</v>
      </c>
      <c r="L481" s="15">
        <v>32593.45</v>
      </c>
      <c r="M481" s="90">
        <f t="shared" si="170"/>
        <v>-1058</v>
      </c>
      <c r="N481" s="103">
        <f t="shared" si="171"/>
        <v>-0.03246050970363677</v>
      </c>
      <c r="O481" s="104"/>
      <c r="P481" s="15">
        <v>825</v>
      </c>
      <c r="Q481" s="15">
        <v>1850</v>
      </c>
      <c r="R481" s="90">
        <f t="shared" si="172"/>
        <v>-1025</v>
      </c>
      <c r="S481" s="103">
        <f t="shared" si="173"/>
        <v>-0.5540540540540541</v>
      </c>
      <c r="T481" s="104"/>
      <c r="U481" s="15">
        <v>61533.9</v>
      </c>
      <c r="V481" s="15">
        <v>62331.9</v>
      </c>
      <c r="W481" s="90">
        <f t="shared" si="174"/>
        <v>-798</v>
      </c>
      <c r="X481" s="103">
        <f t="shared" si="175"/>
        <v>-0.012802433424939717</v>
      </c>
    </row>
    <row r="482" spans="1:24" s="14" customFormat="1" ht="12.75" hidden="1" outlineLevel="2">
      <c r="A482" s="14" t="s">
        <v>1335</v>
      </c>
      <c r="B482" s="14" t="s">
        <v>1336</v>
      </c>
      <c r="C482" s="54" t="s">
        <v>121</v>
      </c>
      <c r="D482" s="15"/>
      <c r="E482" s="15"/>
      <c r="F482" s="15">
        <v>0</v>
      </c>
      <c r="G482" s="15">
        <v>55026.55</v>
      </c>
      <c r="H482" s="90">
        <f t="shared" si="168"/>
        <v>-55026.55</v>
      </c>
      <c r="I482" s="103" t="str">
        <f t="shared" si="169"/>
        <v>N.M.</v>
      </c>
      <c r="J482" s="104"/>
      <c r="K482" s="15">
        <v>2585.82</v>
      </c>
      <c r="L482" s="15">
        <v>89118.54000000001</v>
      </c>
      <c r="M482" s="90">
        <f t="shared" si="170"/>
        <v>-86532.72</v>
      </c>
      <c r="N482" s="103">
        <f t="shared" si="171"/>
        <v>-0.970984488749479</v>
      </c>
      <c r="O482" s="104"/>
      <c r="P482" s="15">
        <v>2585.82</v>
      </c>
      <c r="Q482" s="15">
        <v>89118.54000000001</v>
      </c>
      <c r="R482" s="90">
        <f t="shared" si="172"/>
        <v>-86532.72</v>
      </c>
      <c r="S482" s="103">
        <f t="shared" si="173"/>
        <v>-0.970984488749479</v>
      </c>
      <c r="T482" s="104"/>
      <c r="U482" s="15">
        <v>69673.09000000001</v>
      </c>
      <c r="V482" s="15">
        <v>145114.75</v>
      </c>
      <c r="W482" s="90">
        <f t="shared" si="174"/>
        <v>-75441.65999999999</v>
      </c>
      <c r="X482" s="103">
        <f t="shared" si="175"/>
        <v>-0.5198758913204894</v>
      </c>
    </row>
    <row r="483" spans="1:24" s="14" customFormat="1" ht="12.75" hidden="1" outlineLevel="2">
      <c r="A483" s="14" t="s">
        <v>1337</v>
      </c>
      <c r="B483" s="14" t="s">
        <v>1338</v>
      </c>
      <c r="C483" s="54" t="s">
        <v>122</v>
      </c>
      <c r="D483" s="15"/>
      <c r="E483" s="15"/>
      <c r="F483" s="15">
        <v>1582.48</v>
      </c>
      <c r="G483" s="15">
        <v>2155.43</v>
      </c>
      <c r="H483" s="90">
        <f t="shared" si="168"/>
        <v>-572.9499999999998</v>
      </c>
      <c r="I483" s="103">
        <f t="shared" si="169"/>
        <v>-0.2658170295486283</v>
      </c>
      <c r="J483" s="104"/>
      <c r="K483" s="15">
        <v>11040</v>
      </c>
      <c r="L483" s="15">
        <v>14784.380000000001</v>
      </c>
      <c r="M483" s="90">
        <f t="shared" si="170"/>
        <v>-3744.380000000001</v>
      </c>
      <c r="N483" s="103">
        <f t="shared" si="171"/>
        <v>-0.25326594689800996</v>
      </c>
      <c r="O483" s="104"/>
      <c r="P483" s="15">
        <v>4713.17</v>
      </c>
      <c r="Q483" s="15">
        <v>6299.05</v>
      </c>
      <c r="R483" s="90">
        <f t="shared" si="172"/>
        <v>-1585.88</v>
      </c>
      <c r="S483" s="103">
        <f t="shared" si="173"/>
        <v>-0.2517649486827379</v>
      </c>
      <c r="T483" s="104"/>
      <c r="U483" s="15">
        <v>19996.89</v>
      </c>
      <c r="V483" s="15">
        <v>25197.68</v>
      </c>
      <c r="W483" s="90">
        <f t="shared" si="174"/>
        <v>-5200.790000000001</v>
      </c>
      <c r="X483" s="103">
        <f t="shared" si="175"/>
        <v>-0.206399557419572</v>
      </c>
    </row>
    <row r="484" spans="1:24" s="14" customFormat="1" ht="12.75" hidden="1" outlineLevel="2">
      <c r="A484" s="14" t="s">
        <v>1339</v>
      </c>
      <c r="B484" s="14" t="s">
        <v>1340</v>
      </c>
      <c r="C484" s="54" t="s">
        <v>123</v>
      </c>
      <c r="D484" s="15"/>
      <c r="E484" s="15"/>
      <c r="F484" s="15">
        <v>0</v>
      </c>
      <c r="G484" s="15">
        <v>0</v>
      </c>
      <c r="H484" s="90">
        <f t="shared" si="168"/>
        <v>0</v>
      </c>
      <c r="I484" s="103">
        <f t="shared" si="169"/>
        <v>0</v>
      </c>
      <c r="J484" s="104"/>
      <c r="K484" s="15">
        <v>96.77</v>
      </c>
      <c r="L484" s="15">
        <v>-17.080000000000002</v>
      </c>
      <c r="M484" s="90">
        <f t="shared" si="170"/>
        <v>113.85</v>
      </c>
      <c r="N484" s="103">
        <f t="shared" si="171"/>
        <v>6.665690866510538</v>
      </c>
      <c r="O484" s="104"/>
      <c r="P484" s="15">
        <v>96.74000000000001</v>
      </c>
      <c r="Q484" s="15">
        <v>-17.31</v>
      </c>
      <c r="R484" s="90">
        <f t="shared" si="172"/>
        <v>114.05000000000001</v>
      </c>
      <c r="S484" s="103">
        <f t="shared" si="173"/>
        <v>6.588677065280186</v>
      </c>
      <c r="T484" s="104"/>
      <c r="U484" s="15">
        <v>96.92999999999999</v>
      </c>
      <c r="V484" s="15">
        <v>-506</v>
      </c>
      <c r="W484" s="90">
        <f t="shared" si="174"/>
        <v>602.93</v>
      </c>
      <c r="X484" s="103">
        <f t="shared" si="175"/>
        <v>1.1915612648221343</v>
      </c>
    </row>
    <row r="485" spans="1:24" s="14" customFormat="1" ht="12.75" hidden="1" outlineLevel="2">
      <c r="A485" s="14" t="s">
        <v>1341</v>
      </c>
      <c r="B485" s="14" t="s">
        <v>1342</v>
      </c>
      <c r="C485" s="54" t="s">
        <v>124</v>
      </c>
      <c r="D485" s="15"/>
      <c r="E485" s="15"/>
      <c r="F485" s="15">
        <v>0</v>
      </c>
      <c r="G485" s="15">
        <v>8089</v>
      </c>
      <c r="H485" s="90">
        <f t="shared" si="168"/>
        <v>-8089</v>
      </c>
      <c r="I485" s="103" t="str">
        <f t="shared" si="169"/>
        <v>N.M.</v>
      </c>
      <c r="J485" s="104"/>
      <c r="K485" s="15">
        <v>0</v>
      </c>
      <c r="L485" s="15">
        <v>903366</v>
      </c>
      <c r="M485" s="90">
        <f t="shared" si="170"/>
        <v>-903366</v>
      </c>
      <c r="N485" s="103" t="str">
        <f t="shared" si="171"/>
        <v>N.M.</v>
      </c>
      <c r="O485" s="104"/>
      <c r="P485" s="15">
        <v>0</v>
      </c>
      <c r="Q485" s="15">
        <v>-65248</v>
      </c>
      <c r="R485" s="90">
        <f t="shared" si="172"/>
        <v>65248</v>
      </c>
      <c r="S485" s="103" t="str">
        <f t="shared" si="173"/>
        <v>N.M.</v>
      </c>
      <c r="T485" s="104"/>
      <c r="U485" s="15">
        <v>291765</v>
      </c>
      <c r="V485" s="15">
        <v>1027451</v>
      </c>
      <c r="W485" s="90">
        <f t="shared" si="174"/>
        <v>-735686</v>
      </c>
      <c r="X485" s="103">
        <f t="shared" si="175"/>
        <v>-0.716030253510873</v>
      </c>
    </row>
    <row r="486" spans="1:24" s="14" customFormat="1" ht="12.75" hidden="1" outlineLevel="2">
      <c r="A486" s="14" t="s">
        <v>1343</v>
      </c>
      <c r="B486" s="14" t="s">
        <v>1344</v>
      </c>
      <c r="C486" s="54" t="s">
        <v>125</v>
      </c>
      <c r="D486" s="15"/>
      <c r="E486" s="15"/>
      <c r="F486" s="15">
        <v>0</v>
      </c>
      <c r="G486" s="15">
        <v>29716</v>
      </c>
      <c r="H486" s="90">
        <f t="shared" si="168"/>
        <v>-29716</v>
      </c>
      <c r="I486" s="103" t="str">
        <f t="shared" si="169"/>
        <v>N.M.</v>
      </c>
      <c r="J486" s="104"/>
      <c r="K486" s="15">
        <v>0</v>
      </c>
      <c r="L486" s="15">
        <v>-571074</v>
      </c>
      <c r="M486" s="90">
        <f t="shared" si="170"/>
        <v>571074</v>
      </c>
      <c r="N486" s="103" t="str">
        <f t="shared" si="171"/>
        <v>N.M.</v>
      </c>
      <c r="O486" s="104"/>
      <c r="P486" s="15">
        <v>0</v>
      </c>
      <c r="Q486" s="15">
        <v>186159</v>
      </c>
      <c r="R486" s="90">
        <f t="shared" si="172"/>
        <v>-186159</v>
      </c>
      <c r="S486" s="103" t="str">
        <f t="shared" si="173"/>
        <v>N.M.</v>
      </c>
      <c r="T486" s="104"/>
      <c r="U486" s="15">
        <v>-73906</v>
      </c>
      <c r="V486" s="15">
        <v>-482561</v>
      </c>
      <c r="W486" s="90">
        <f t="shared" si="174"/>
        <v>408655</v>
      </c>
      <c r="X486" s="103">
        <f t="shared" si="175"/>
        <v>0.8468463054411773</v>
      </c>
    </row>
    <row r="487" spans="1:24" s="14" customFormat="1" ht="12.75" hidden="1" outlineLevel="2">
      <c r="A487" s="14" t="s">
        <v>1345</v>
      </c>
      <c r="B487" s="14" t="s">
        <v>1346</v>
      </c>
      <c r="C487" s="54" t="s">
        <v>126</v>
      </c>
      <c r="D487" s="15"/>
      <c r="E487" s="15"/>
      <c r="F487" s="15">
        <v>0</v>
      </c>
      <c r="G487" s="15">
        <v>-45944.56</v>
      </c>
      <c r="H487" s="90">
        <f t="shared" si="168"/>
        <v>45944.56</v>
      </c>
      <c r="I487" s="103" t="str">
        <f t="shared" si="169"/>
        <v>N.M.</v>
      </c>
      <c r="J487" s="104"/>
      <c r="K487" s="15">
        <v>0</v>
      </c>
      <c r="L487" s="15">
        <v>-312443.96</v>
      </c>
      <c r="M487" s="90">
        <f t="shared" si="170"/>
        <v>312443.96</v>
      </c>
      <c r="N487" s="103" t="str">
        <f t="shared" si="171"/>
        <v>N.M.</v>
      </c>
      <c r="O487" s="104"/>
      <c r="P487" s="15">
        <v>0</v>
      </c>
      <c r="Q487" s="15">
        <v>-88313.22</v>
      </c>
      <c r="R487" s="90">
        <f t="shared" si="172"/>
        <v>88313.22</v>
      </c>
      <c r="S487" s="103" t="str">
        <f t="shared" si="173"/>
        <v>N.M.</v>
      </c>
      <c r="T487" s="104"/>
      <c r="U487" s="15">
        <v>-47856.88</v>
      </c>
      <c r="V487" s="15">
        <v>-291452.73000000004</v>
      </c>
      <c r="W487" s="90">
        <f t="shared" si="174"/>
        <v>243595.85000000003</v>
      </c>
      <c r="X487" s="103">
        <f t="shared" si="175"/>
        <v>0.8357988274805318</v>
      </c>
    </row>
    <row r="488" spans="1:24" s="14" customFormat="1" ht="12.75" hidden="1" outlineLevel="2">
      <c r="A488" s="14" t="s">
        <v>1347</v>
      </c>
      <c r="B488" s="14" t="s">
        <v>1348</v>
      </c>
      <c r="C488" s="54" t="s">
        <v>127</v>
      </c>
      <c r="D488" s="15"/>
      <c r="E488" s="15"/>
      <c r="F488" s="15">
        <v>0</v>
      </c>
      <c r="G488" s="15">
        <v>8139.56</v>
      </c>
      <c r="H488" s="90">
        <f t="shared" si="168"/>
        <v>-8139.56</v>
      </c>
      <c r="I488" s="103" t="str">
        <f t="shared" si="169"/>
        <v>N.M.</v>
      </c>
      <c r="J488" s="104"/>
      <c r="K488" s="15">
        <v>0</v>
      </c>
      <c r="L488" s="15">
        <v>-19848.04</v>
      </c>
      <c r="M488" s="90">
        <f t="shared" si="170"/>
        <v>19848.04</v>
      </c>
      <c r="N488" s="103" t="str">
        <f t="shared" si="171"/>
        <v>N.M.</v>
      </c>
      <c r="O488" s="104"/>
      <c r="P488" s="15">
        <v>0</v>
      </c>
      <c r="Q488" s="15">
        <v>-32597.780000000002</v>
      </c>
      <c r="R488" s="90">
        <f t="shared" si="172"/>
        <v>32597.780000000002</v>
      </c>
      <c r="S488" s="103" t="str">
        <f t="shared" si="173"/>
        <v>N.M.</v>
      </c>
      <c r="T488" s="104"/>
      <c r="U488" s="15">
        <v>-170002.12</v>
      </c>
      <c r="V488" s="15">
        <v>-253437.27000000002</v>
      </c>
      <c r="W488" s="90">
        <f t="shared" si="174"/>
        <v>83435.15000000002</v>
      </c>
      <c r="X488" s="103">
        <f t="shared" si="175"/>
        <v>0.3292142075236212</v>
      </c>
    </row>
    <row r="489" spans="1:24" s="14" customFormat="1" ht="12.75" hidden="1" outlineLevel="2">
      <c r="A489" s="14" t="s">
        <v>1349</v>
      </c>
      <c r="B489" s="14" t="s">
        <v>1350</v>
      </c>
      <c r="C489" s="54" t="s">
        <v>128</v>
      </c>
      <c r="D489" s="15"/>
      <c r="E489" s="15"/>
      <c r="F489" s="15">
        <v>54783.06</v>
      </c>
      <c r="G489" s="15">
        <v>415545.5</v>
      </c>
      <c r="H489" s="90">
        <f t="shared" si="168"/>
        <v>-360762.44</v>
      </c>
      <c r="I489" s="103">
        <f t="shared" si="169"/>
        <v>-0.8681659168490574</v>
      </c>
      <c r="J489" s="104"/>
      <c r="K489" s="15">
        <v>336294.45</v>
      </c>
      <c r="L489" s="15">
        <v>2863187.37</v>
      </c>
      <c r="M489" s="90">
        <f t="shared" si="170"/>
        <v>-2526892.92</v>
      </c>
      <c r="N489" s="103">
        <f t="shared" si="171"/>
        <v>-0.8825454269868478</v>
      </c>
      <c r="O489" s="104"/>
      <c r="P489" s="15">
        <v>152720.92</v>
      </c>
      <c r="Q489" s="15">
        <v>1215736.97</v>
      </c>
      <c r="R489" s="90">
        <f t="shared" si="172"/>
        <v>-1063016.05</v>
      </c>
      <c r="S489" s="103">
        <f t="shared" si="173"/>
        <v>-0.8743799655940381</v>
      </c>
      <c r="T489" s="104"/>
      <c r="U489" s="15">
        <v>2274142.02</v>
      </c>
      <c r="V489" s="15">
        <v>5086862.1</v>
      </c>
      <c r="W489" s="90">
        <f t="shared" si="174"/>
        <v>-2812720.0799999996</v>
      </c>
      <c r="X489" s="103">
        <f t="shared" si="175"/>
        <v>-0.5529381423569552</v>
      </c>
    </row>
    <row r="490" spans="1:24" s="14" customFormat="1" ht="12.75" hidden="1" outlineLevel="2">
      <c r="A490" s="14" t="s">
        <v>1351</v>
      </c>
      <c r="B490" s="14" t="s">
        <v>1352</v>
      </c>
      <c r="C490" s="54" t="s">
        <v>129</v>
      </c>
      <c r="D490" s="15"/>
      <c r="E490" s="15"/>
      <c r="F490" s="15">
        <v>-57108.87</v>
      </c>
      <c r="G490" s="15">
        <v>-382669.75</v>
      </c>
      <c r="H490" s="90">
        <f t="shared" si="168"/>
        <v>325560.88</v>
      </c>
      <c r="I490" s="103">
        <f t="shared" si="169"/>
        <v>0.8507619951668508</v>
      </c>
      <c r="J490" s="104"/>
      <c r="K490" s="15">
        <v>-386319.16000000003</v>
      </c>
      <c r="L490" s="15">
        <v>-2622652</v>
      </c>
      <c r="M490" s="90">
        <f t="shared" si="170"/>
        <v>2236332.84</v>
      </c>
      <c r="N490" s="103">
        <f t="shared" si="171"/>
        <v>0.8526990389880167</v>
      </c>
      <c r="O490" s="104"/>
      <c r="P490" s="15">
        <v>-168831.81</v>
      </c>
      <c r="Q490" s="15">
        <v>-1128593.61</v>
      </c>
      <c r="R490" s="90">
        <f t="shared" si="172"/>
        <v>959761.8</v>
      </c>
      <c r="S490" s="103">
        <f t="shared" si="173"/>
        <v>0.8504051338727675</v>
      </c>
      <c r="T490" s="104"/>
      <c r="U490" s="15">
        <v>-2200079.93</v>
      </c>
      <c r="V490" s="15">
        <v>-4185036.42</v>
      </c>
      <c r="W490" s="90">
        <f t="shared" si="174"/>
        <v>1984956.4899999998</v>
      </c>
      <c r="X490" s="103">
        <f t="shared" si="175"/>
        <v>0.4742984984584674</v>
      </c>
    </row>
    <row r="491" spans="1:24" s="14" customFormat="1" ht="12.75" hidden="1" outlineLevel="2">
      <c r="A491" s="14" t="s">
        <v>1353</v>
      </c>
      <c r="B491" s="14" t="s">
        <v>1354</v>
      </c>
      <c r="C491" s="54" t="s">
        <v>130</v>
      </c>
      <c r="D491" s="15"/>
      <c r="E491" s="15"/>
      <c r="F491" s="15">
        <v>-2674.44</v>
      </c>
      <c r="G491" s="15">
        <v>-36867.15</v>
      </c>
      <c r="H491" s="90">
        <f t="shared" si="168"/>
        <v>34192.71</v>
      </c>
      <c r="I491" s="103">
        <f t="shared" si="169"/>
        <v>0.9274573705860094</v>
      </c>
      <c r="J491" s="104"/>
      <c r="K491" s="15">
        <v>38786.79</v>
      </c>
      <c r="L491" s="15">
        <v>-532851.878</v>
      </c>
      <c r="M491" s="90">
        <f t="shared" si="170"/>
        <v>571638.6680000001</v>
      </c>
      <c r="N491" s="103">
        <f t="shared" si="171"/>
        <v>1.0727909417258354</v>
      </c>
      <c r="O491" s="104"/>
      <c r="P491" s="15">
        <v>-6973</v>
      </c>
      <c r="Q491" s="15">
        <v>-104189.99</v>
      </c>
      <c r="R491" s="90">
        <f t="shared" si="172"/>
        <v>97216.99</v>
      </c>
      <c r="S491" s="103">
        <f t="shared" si="173"/>
        <v>0.9330741849576912</v>
      </c>
      <c r="T491" s="104"/>
      <c r="U491" s="15">
        <v>-184931.11</v>
      </c>
      <c r="V491" s="15">
        <v>-602616.05</v>
      </c>
      <c r="W491" s="90">
        <f t="shared" si="174"/>
        <v>417684.94000000006</v>
      </c>
      <c r="X491" s="103">
        <f t="shared" si="175"/>
        <v>0.693119507852471</v>
      </c>
    </row>
    <row r="492" spans="1:24" s="14" customFormat="1" ht="12.75" hidden="1" outlineLevel="2">
      <c r="A492" s="14" t="s">
        <v>1355</v>
      </c>
      <c r="B492" s="14" t="s">
        <v>1356</v>
      </c>
      <c r="C492" s="54" t="s">
        <v>131</v>
      </c>
      <c r="D492" s="15"/>
      <c r="E492" s="15"/>
      <c r="F492" s="15">
        <v>0</v>
      </c>
      <c r="G492" s="15">
        <v>-967.38</v>
      </c>
      <c r="H492" s="90">
        <f t="shared" si="168"/>
        <v>967.38</v>
      </c>
      <c r="I492" s="103" t="str">
        <f t="shared" si="169"/>
        <v>N.M.</v>
      </c>
      <c r="J492" s="104"/>
      <c r="K492" s="15">
        <v>-1106.89</v>
      </c>
      <c r="L492" s="15">
        <v>-692.07</v>
      </c>
      <c r="M492" s="90">
        <f t="shared" si="170"/>
        <v>-414.82000000000005</v>
      </c>
      <c r="N492" s="103">
        <f t="shared" si="171"/>
        <v>-0.599390235091826</v>
      </c>
      <c r="O492" s="104"/>
      <c r="P492" s="15">
        <v>0</v>
      </c>
      <c r="Q492" s="15">
        <v>-825.5</v>
      </c>
      <c r="R492" s="90">
        <f t="shared" si="172"/>
        <v>825.5</v>
      </c>
      <c r="S492" s="103" t="str">
        <f t="shared" si="173"/>
        <v>N.M.</v>
      </c>
      <c r="T492" s="104"/>
      <c r="U492" s="15">
        <v>-326.08000000000004</v>
      </c>
      <c r="V492" s="15">
        <v>-815.1</v>
      </c>
      <c r="W492" s="90">
        <f t="shared" si="174"/>
        <v>489.02</v>
      </c>
      <c r="X492" s="103">
        <f t="shared" si="175"/>
        <v>0.5999509262667158</v>
      </c>
    </row>
    <row r="493" spans="1:24" s="14" customFormat="1" ht="12.75" hidden="1" outlineLevel="2">
      <c r="A493" s="14" t="s">
        <v>1357</v>
      </c>
      <c r="B493" s="14" t="s">
        <v>1358</v>
      </c>
      <c r="C493" s="54" t="s">
        <v>132</v>
      </c>
      <c r="D493" s="15"/>
      <c r="E493" s="15"/>
      <c r="F493" s="15">
        <v>66</v>
      </c>
      <c r="G493" s="15">
        <v>-431</v>
      </c>
      <c r="H493" s="90">
        <f t="shared" si="168"/>
        <v>497</v>
      </c>
      <c r="I493" s="103">
        <f t="shared" si="169"/>
        <v>1.1531322505800463</v>
      </c>
      <c r="J493" s="104"/>
      <c r="K493" s="15">
        <v>346</v>
      </c>
      <c r="L493" s="15">
        <v>-43380.55</v>
      </c>
      <c r="M493" s="90">
        <f t="shared" si="170"/>
        <v>43726.55</v>
      </c>
      <c r="N493" s="103">
        <f t="shared" si="171"/>
        <v>1.0079759246943618</v>
      </c>
      <c r="O493" s="104"/>
      <c r="P493" s="15">
        <v>377</v>
      </c>
      <c r="Q493" s="15">
        <v>-1768</v>
      </c>
      <c r="R493" s="90">
        <f t="shared" si="172"/>
        <v>2145</v>
      </c>
      <c r="S493" s="103">
        <f t="shared" si="173"/>
        <v>1.213235294117647</v>
      </c>
      <c r="T493" s="104"/>
      <c r="U493" s="15">
        <v>-1346</v>
      </c>
      <c r="V493" s="15">
        <v>-43381.55</v>
      </c>
      <c r="W493" s="90">
        <f t="shared" si="174"/>
        <v>42035.55</v>
      </c>
      <c r="X493" s="103">
        <f t="shared" si="175"/>
        <v>0.9689729850593167</v>
      </c>
    </row>
    <row r="494" spans="1:24" s="14" customFormat="1" ht="12.75" hidden="1" outlineLevel="2">
      <c r="A494" s="14" t="s">
        <v>1359</v>
      </c>
      <c r="B494" s="14" t="s">
        <v>1360</v>
      </c>
      <c r="C494" s="54" t="s">
        <v>133</v>
      </c>
      <c r="D494" s="15"/>
      <c r="E494" s="15"/>
      <c r="F494" s="15">
        <v>16898</v>
      </c>
      <c r="G494" s="15">
        <v>12927</v>
      </c>
      <c r="H494" s="90">
        <f t="shared" si="168"/>
        <v>3971</v>
      </c>
      <c r="I494" s="103">
        <f t="shared" si="169"/>
        <v>0.3071865088574302</v>
      </c>
      <c r="J494" s="104"/>
      <c r="K494" s="15">
        <v>46436</v>
      </c>
      <c r="L494" s="15">
        <v>351654</v>
      </c>
      <c r="M494" s="90">
        <f t="shared" si="170"/>
        <v>-305218</v>
      </c>
      <c r="N494" s="103">
        <f t="shared" si="171"/>
        <v>-0.867949746057204</v>
      </c>
      <c r="O494" s="104"/>
      <c r="P494" s="15">
        <v>45525</v>
      </c>
      <c r="Q494" s="15">
        <v>31330</v>
      </c>
      <c r="R494" s="90">
        <f t="shared" si="172"/>
        <v>14195</v>
      </c>
      <c r="S494" s="103">
        <f t="shared" si="173"/>
        <v>0.45308011490584105</v>
      </c>
      <c r="T494" s="104"/>
      <c r="U494" s="15">
        <v>165558</v>
      </c>
      <c r="V494" s="15">
        <v>314249</v>
      </c>
      <c r="W494" s="90">
        <f t="shared" si="174"/>
        <v>-148691</v>
      </c>
      <c r="X494" s="103">
        <f t="shared" si="175"/>
        <v>-0.47316300131424444</v>
      </c>
    </row>
    <row r="495" spans="1:24" s="14" customFormat="1" ht="12.75" hidden="1" outlineLevel="2">
      <c r="A495" s="14" t="s">
        <v>1361</v>
      </c>
      <c r="B495" s="14" t="s">
        <v>1362</v>
      </c>
      <c r="C495" s="54" t="s">
        <v>134</v>
      </c>
      <c r="D495" s="15"/>
      <c r="E495" s="15"/>
      <c r="F495" s="15">
        <v>-7139.39</v>
      </c>
      <c r="G495" s="15">
        <v>-7974.12</v>
      </c>
      <c r="H495" s="90">
        <f t="shared" si="168"/>
        <v>834.7299999999996</v>
      </c>
      <c r="I495" s="103">
        <f t="shared" si="169"/>
        <v>0.10467988944234594</v>
      </c>
      <c r="J495" s="104"/>
      <c r="K495" s="15">
        <v>-31076.010000000002</v>
      </c>
      <c r="L495" s="15">
        <v>-66713.86</v>
      </c>
      <c r="M495" s="90">
        <f t="shared" si="170"/>
        <v>35637.85</v>
      </c>
      <c r="N495" s="103">
        <f t="shared" si="171"/>
        <v>0.5341895971841533</v>
      </c>
      <c r="O495" s="104"/>
      <c r="P495" s="15">
        <v>-18039.89</v>
      </c>
      <c r="Q495" s="15">
        <v>-13035.33</v>
      </c>
      <c r="R495" s="90">
        <f t="shared" si="172"/>
        <v>-5004.5599999999995</v>
      </c>
      <c r="S495" s="103">
        <f t="shared" si="173"/>
        <v>-0.38392276988768215</v>
      </c>
      <c r="T495" s="104"/>
      <c r="U495" s="15">
        <v>-35475.03</v>
      </c>
      <c r="V495" s="15">
        <v>-68984.93000000001</v>
      </c>
      <c r="W495" s="90">
        <f t="shared" si="174"/>
        <v>33509.90000000001</v>
      </c>
      <c r="X495" s="103">
        <f t="shared" si="175"/>
        <v>0.4857568167424393</v>
      </c>
    </row>
    <row r="496" spans="1:24" s="14" customFormat="1" ht="12.75" hidden="1" outlineLevel="2">
      <c r="A496" s="14" t="s">
        <v>1363</v>
      </c>
      <c r="B496" s="14" t="s">
        <v>1364</v>
      </c>
      <c r="C496" s="54" t="s">
        <v>135</v>
      </c>
      <c r="D496" s="15"/>
      <c r="E496" s="15"/>
      <c r="F496" s="15">
        <v>-1724.67</v>
      </c>
      <c r="G496" s="15">
        <v>-1911.24</v>
      </c>
      <c r="H496" s="90">
        <f t="shared" si="168"/>
        <v>186.56999999999994</v>
      </c>
      <c r="I496" s="103">
        <f t="shared" si="169"/>
        <v>0.09761725372009791</v>
      </c>
      <c r="J496" s="104"/>
      <c r="K496" s="15">
        <v>-7391.650000000001</v>
      </c>
      <c r="L496" s="15">
        <v>-4504.88</v>
      </c>
      <c r="M496" s="90">
        <f t="shared" si="170"/>
        <v>-2886.7700000000004</v>
      </c>
      <c r="N496" s="103">
        <f t="shared" si="171"/>
        <v>-0.6408095221182363</v>
      </c>
      <c r="O496" s="104"/>
      <c r="P496" s="15">
        <v>-1827.27</v>
      </c>
      <c r="Q496" s="15">
        <v>-2251.07</v>
      </c>
      <c r="R496" s="90">
        <f t="shared" si="172"/>
        <v>423.8000000000002</v>
      </c>
      <c r="S496" s="103">
        <f t="shared" si="173"/>
        <v>0.18826602460163397</v>
      </c>
      <c r="T496" s="104"/>
      <c r="U496" s="15">
        <v>-11143.43</v>
      </c>
      <c r="V496" s="15">
        <v>-6866.49</v>
      </c>
      <c r="W496" s="90">
        <f t="shared" si="174"/>
        <v>-4276.9400000000005</v>
      </c>
      <c r="X496" s="103">
        <f t="shared" si="175"/>
        <v>-0.6228713651370643</v>
      </c>
    </row>
    <row r="497" spans="1:24" s="14" customFormat="1" ht="12.75" hidden="1" outlineLevel="2">
      <c r="A497" s="14" t="s">
        <v>1365</v>
      </c>
      <c r="B497" s="14" t="s">
        <v>1366</v>
      </c>
      <c r="C497" s="54" t="s">
        <v>136</v>
      </c>
      <c r="D497" s="15"/>
      <c r="E497" s="15"/>
      <c r="F497" s="15">
        <v>0</v>
      </c>
      <c r="G497" s="15">
        <v>0</v>
      </c>
      <c r="H497" s="90">
        <f t="shared" si="168"/>
        <v>0</v>
      </c>
      <c r="I497" s="103">
        <f t="shared" si="169"/>
        <v>0</v>
      </c>
      <c r="J497" s="104"/>
      <c r="K497" s="15">
        <v>1077.03</v>
      </c>
      <c r="L497" s="15">
        <v>-3815.91</v>
      </c>
      <c r="M497" s="90">
        <f t="shared" si="170"/>
        <v>4892.94</v>
      </c>
      <c r="N497" s="103">
        <f t="shared" si="171"/>
        <v>1.2822472228118587</v>
      </c>
      <c r="O497" s="104"/>
      <c r="P497" s="15">
        <v>0</v>
      </c>
      <c r="Q497" s="15">
        <v>2801.79</v>
      </c>
      <c r="R497" s="90">
        <f t="shared" si="172"/>
        <v>-2801.79</v>
      </c>
      <c r="S497" s="103" t="str">
        <f t="shared" si="173"/>
        <v>N.M.</v>
      </c>
      <c r="T497" s="104"/>
      <c r="U497" s="15">
        <v>1272.71</v>
      </c>
      <c r="V497" s="15">
        <v>6854.870000000001</v>
      </c>
      <c r="W497" s="90">
        <f t="shared" si="174"/>
        <v>-5582.160000000001</v>
      </c>
      <c r="X497" s="103">
        <f t="shared" si="175"/>
        <v>-0.8143349180947268</v>
      </c>
    </row>
    <row r="498" spans="1:24" s="14" customFormat="1" ht="12.75" hidden="1" outlineLevel="2">
      <c r="A498" s="14" t="s">
        <v>1367</v>
      </c>
      <c r="B498" s="14" t="s">
        <v>1368</v>
      </c>
      <c r="C498" s="54" t="s">
        <v>137</v>
      </c>
      <c r="D498" s="15"/>
      <c r="E498" s="15"/>
      <c r="F498" s="15">
        <v>0</v>
      </c>
      <c r="G498" s="15">
        <v>0</v>
      </c>
      <c r="H498" s="90">
        <f t="shared" si="168"/>
        <v>0</v>
      </c>
      <c r="I498" s="103">
        <f t="shared" si="169"/>
        <v>0</v>
      </c>
      <c r="J498" s="104"/>
      <c r="K498" s="15">
        <v>0</v>
      </c>
      <c r="L498" s="15">
        <v>328.53000000000003</v>
      </c>
      <c r="M498" s="90">
        <f t="shared" si="170"/>
        <v>-328.53000000000003</v>
      </c>
      <c r="N498" s="103" t="str">
        <f t="shared" si="171"/>
        <v>N.M.</v>
      </c>
      <c r="O498" s="104"/>
      <c r="P498" s="15">
        <v>0</v>
      </c>
      <c r="Q498" s="15">
        <v>0</v>
      </c>
      <c r="R498" s="90">
        <f t="shared" si="172"/>
        <v>0</v>
      </c>
      <c r="S498" s="103">
        <f t="shared" si="173"/>
        <v>0</v>
      </c>
      <c r="T498" s="104"/>
      <c r="U498" s="15">
        <v>0</v>
      </c>
      <c r="V498" s="15">
        <v>328.53000000000003</v>
      </c>
      <c r="W498" s="90">
        <f t="shared" si="174"/>
        <v>-328.53000000000003</v>
      </c>
      <c r="X498" s="103" t="str">
        <f t="shared" si="175"/>
        <v>N.M.</v>
      </c>
    </row>
    <row r="499" spans="1:24" ht="12.75" hidden="1" outlineLevel="1">
      <c r="A499" s="35" t="s">
        <v>379</v>
      </c>
      <c r="C499" s="76" t="s">
        <v>408</v>
      </c>
      <c r="D499" s="28"/>
      <c r="E499" s="28"/>
      <c r="F499" s="17">
        <v>4807.169999999997</v>
      </c>
      <c r="G499" s="17">
        <v>56083.83999999998</v>
      </c>
      <c r="H499" s="35">
        <f>+F499-G499</f>
        <v>-51276.669999999984</v>
      </c>
      <c r="I499" s="95">
        <f>IF(G499&lt;0,IF(H499=0,0,IF(OR(G499=0,F499=0),"N.M.",IF(ABS(H499/G499)&gt;=10,"N.M.",H499/(-G499)))),IF(H499=0,0,IF(OR(G499=0,F499=0),"N.M.",IF(ABS(H499/G499)&gt;=10,"N.M.",H499/G499))))</f>
        <v>-0.9142860046672981</v>
      </c>
      <c r="K499" s="17">
        <v>42304.59999999995</v>
      </c>
      <c r="L499" s="17">
        <v>-28784.567999999745</v>
      </c>
      <c r="M499" s="35">
        <f>+K499-L499</f>
        <v>71089.16799999968</v>
      </c>
      <c r="N499" s="95">
        <f>IF(L499&lt;0,IF(M499=0,0,IF(OR(L499=0,K499=0),"N.M.",IF(ABS(M499/L499)&gt;=10,"N.M.",M499/(-L499)))),IF(M499=0,0,IF(OR(L499=0,K499=0),"N.M.",IF(ABS(M499/L499)&gt;=10,"N.M.",M499/L499))))</f>
        <v>2.469697234990649</v>
      </c>
      <c r="P499" s="17">
        <v>11171.680000000026</v>
      </c>
      <c r="Q499" s="17">
        <v>96455.53999999988</v>
      </c>
      <c r="R499" s="35">
        <f>+P499-Q499</f>
        <v>-85283.85999999986</v>
      </c>
      <c r="S499" s="95">
        <f>IF(Q499&lt;0,IF(R499=0,0,IF(OR(Q499=0,P499=0),"N.M.",IF(ABS(R499/Q499)&gt;=10,"N.M.",R499/(-Q499)))),IF(R499=0,0,IF(OR(Q499=0,P499=0),"N.M.",IF(ABS(R499/Q499)&gt;=10,"N.M.",R499/Q499))))</f>
        <v>-0.8841779331700383</v>
      </c>
      <c r="U499" s="17">
        <v>158971.96000000005</v>
      </c>
      <c r="V499" s="17">
        <v>626909.6800000004</v>
      </c>
      <c r="W499" s="35">
        <f>+U499-V499</f>
        <v>-467937.7200000003</v>
      </c>
      <c r="X499" s="95">
        <f>IF(V499&lt;0,IF(W499=0,0,IF(OR(V499=0,U499=0),"N.M.",IF(ABS(W499/V499)&gt;=10,"N.M.",W499/(-V499)))),IF(W499=0,0,IF(OR(V499=0,U499=0),"N.M.",IF(ABS(W499/V499)&gt;=10,"N.M.",W499/V499))))</f>
        <v>-0.7464196756381238</v>
      </c>
    </row>
    <row r="500" spans="1:24" ht="12.75" hidden="1" outlineLevel="1">
      <c r="A500" s="9" t="s">
        <v>383</v>
      </c>
      <c r="C500" s="66" t="s">
        <v>359</v>
      </c>
      <c r="D500" s="28"/>
      <c r="E500" s="28"/>
      <c r="F500" s="17">
        <v>8851.36</v>
      </c>
      <c r="G500" s="17">
        <v>60128.030000000006</v>
      </c>
      <c r="H500" s="35">
        <f>+F500-G500</f>
        <v>-51276.670000000006</v>
      </c>
      <c r="I500" s="95">
        <f>IF(G500&lt;0,IF(H500=0,0,IF(OR(G500=0,F500=0),"N.M.",IF(ABS(H500/G500)&gt;=10,"N.M.",H500/(-G500)))),IF(H500=0,0,IF(OR(G500=0,F500=0),"N.M.",IF(ABS(H500/G500)&gt;=10,"N.M.",H500/G500))))</f>
        <v>-0.852791451840348</v>
      </c>
      <c r="K500" s="17">
        <v>71613.93</v>
      </c>
      <c r="L500" s="17">
        <v>524.7620000000024</v>
      </c>
      <c r="M500" s="35">
        <f>+K500-L500</f>
        <v>71089.16799999999</v>
      </c>
      <c r="N500" s="95" t="str">
        <f>IF(L500&lt;0,IF(M500=0,0,IF(OR(L500=0,K500=0),"N.M.",IF(ABS(M500/L500)&gt;=10,"N.M.",M500/(-L500)))),IF(M500=0,0,IF(OR(L500=0,K500=0),"N.M.",IF(ABS(M500/L500)&gt;=10,"N.M.",M500/L500))))</f>
        <v>N.M.</v>
      </c>
      <c r="P500" s="17">
        <v>23904.25</v>
      </c>
      <c r="Q500" s="17">
        <v>108588.11000000002</v>
      </c>
      <c r="R500" s="35">
        <f>+P500-Q500</f>
        <v>-84683.86000000002</v>
      </c>
      <c r="S500" s="95">
        <f>IF(Q500&lt;0,IF(R500=0,0,IF(OR(Q500=0,P500=0),"N.M.",IF(ABS(R500/Q500)&gt;=10,"N.M.",R500/(-Q500)))),IF(R500=0,0,IF(OR(Q500=0,P500=0),"N.M.",IF(ABS(R500/Q500)&gt;=10,"N.M.",R500/Q500))))</f>
        <v>-0.7798630991919834</v>
      </c>
      <c r="U500" s="17">
        <v>208502.24000000002</v>
      </c>
      <c r="V500" s="17">
        <v>676439.96</v>
      </c>
      <c r="W500" s="35">
        <f>+U500-V500</f>
        <v>-467937.72</v>
      </c>
      <c r="X500" s="95">
        <f>IF(V500&lt;0,IF(W500=0,0,IF(OR(V500=0,U500=0),"N.M.",IF(ABS(W500/V500)&gt;=10,"N.M.",W500/(-V500)))),IF(W500=0,0,IF(OR(V500=0,U500=0),"N.M.",IF(ABS(W500/V500)&gt;=10,"N.M.",W500/V500))))</f>
        <v>-0.6917653415980924</v>
      </c>
    </row>
    <row r="501" spans="1:24" s="13" customFormat="1" ht="12.75" collapsed="1">
      <c r="A501" s="13" t="s">
        <v>382</v>
      </c>
      <c r="C501" s="52" t="s">
        <v>284</v>
      </c>
      <c r="D501" s="29"/>
      <c r="E501" s="29"/>
      <c r="F501" s="29">
        <v>134836.08000000002</v>
      </c>
      <c r="G501" s="29">
        <v>99584.51000000001</v>
      </c>
      <c r="H501" s="29">
        <f>+F501-G501</f>
        <v>35251.57000000001</v>
      </c>
      <c r="I501" s="98">
        <f>IF(G501&lt;0,IF(H501=0,0,IF(OR(G501=0,F501=0),"N.M.",IF(ABS(H501/G501)&gt;=10,"N.M.",H501/(-G501)))),IF(H501=0,0,IF(OR(G501=0,F501=0),"N.M.",IF(ABS(H501/G501)&gt;=10,"N.M.",H501/G501))))</f>
        <v>0.3539864784191839</v>
      </c>
      <c r="J501" s="115"/>
      <c r="K501" s="29">
        <v>922886.99</v>
      </c>
      <c r="L501" s="29">
        <v>584224.2019999999</v>
      </c>
      <c r="M501" s="29">
        <f>+K501-L501</f>
        <v>338662.78800000006</v>
      </c>
      <c r="N501" s="98">
        <f>IF(L501&lt;0,IF(M501=0,0,IF(OR(L501=0,K501=0),"N.M.",IF(ABS(M501/L501)&gt;=10,"N.M.",M501/(-L501)))),IF(M501=0,0,IF(OR(L501=0,K501=0),"N.M.",IF(ABS(M501/L501)&gt;=10,"N.M.",M501/L501))))</f>
        <v>0.5796794909225621</v>
      </c>
      <c r="O501" s="115"/>
      <c r="P501" s="29">
        <v>409461.31</v>
      </c>
      <c r="Q501" s="29">
        <v>330089.05000000005</v>
      </c>
      <c r="R501" s="29">
        <f>+P501-Q501</f>
        <v>79372.25999999995</v>
      </c>
      <c r="S501" s="98">
        <f>IF(Q501&lt;0,IF(R501=0,0,IF(OR(Q501=0,P501=0),"N.M.",IF(ABS(R501/Q501)&gt;=10,"N.M.",R501/(-Q501)))),IF(R501=0,0,IF(OR(Q501=0,P501=0),"N.M.",IF(ABS(R501/Q501)&gt;=10,"N.M.",R501/Q501))))</f>
        <v>0.24045711301238237</v>
      </c>
      <c r="T501" s="115"/>
      <c r="U501" s="29">
        <v>1483487.4900000002</v>
      </c>
      <c r="V501" s="29">
        <v>1763370.8699999999</v>
      </c>
      <c r="W501" s="29">
        <f>+U501-V501</f>
        <v>-279883.37999999966</v>
      </c>
      <c r="X501" s="98">
        <f>IF(V501&lt;0,IF(W501=0,0,IF(OR(V501=0,U501=0),"N.M.",IF(ABS(W501/V501)&gt;=10,"N.M.",W501/(-V501)))),IF(W501=0,0,IF(OR(V501=0,U501=0),"N.M.",IF(ABS(W501/V501)&gt;=10,"N.M.",W501/V501))))</f>
        <v>-0.15872065528676885</v>
      </c>
    </row>
    <row r="502" spans="3:24" s="13" customFormat="1" ht="0.75" customHeight="1" hidden="1" outlineLevel="1">
      <c r="C502" s="52"/>
      <c r="D502" s="29"/>
      <c r="E502" s="29"/>
      <c r="F502" s="29"/>
      <c r="G502" s="29"/>
      <c r="H502" s="29"/>
      <c r="I502" s="98"/>
      <c r="J502" s="115"/>
      <c r="K502" s="29"/>
      <c r="L502" s="29"/>
      <c r="M502" s="29"/>
      <c r="N502" s="98"/>
      <c r="O502" s="115"/>
      <c r="P502" s="29"/>
      <c r="Q502" s="29"/>
      <c r="R502" s="29"/>
      <c r="S502" s="98"/>
      <c r="T502" s="115"/>
      <c r="U502" s="29"/>
      <c r="V502" s="29"/>
      <c r="W502" s="29"/>
      <c r="X502" s="98"/>
    </row>
    <row r="503" spans="1:24" s="14" customFormat="1" ht="12.75" hidden="1" outlineLevel="2">
      <c r="A503" s="14" t="s">
        <v>1369</v>
      </c>
      <c r="B503" s="14" t="s">
        <v>1370</v>
      </c>
      <c r="C503" s="54" t="s">
        <v>89</v>
      </c>
      <c r="D503" s="15"/>
      <c r="E503" s="15"/>
      <c r="F503" s="15">
        <v>0.12</v>
      </c>
      <c r="G503" s="15">
        <v>0</v>
      </c>
      <c r="H503" s="90">
        <f aca="true" t="shared" si="176" ref="H503:H509">+F503-G503</f>
        <v>0.12</v>
      </c>
      <c r="I503" s="103" t="str">
        <f aca="true" t="shared" si="177" ref="I503:I509">IF(G503&lt;0,IF(H503=0,0,IF(OR(G503=0,F503=0),"N.M.",IF(ABS(H503/G503)&gt;=10,"N.M.",H503/(-G503)))),IF(H503=0,0,IF(OR(G503=0,F503=0),"N.M.",IF(ABS(H503/G503)&gt;=10,"N.M.",H503/G503))))</f>
        <v>N.M.</v>
      </c>
      <c r="J503" s="104"/>
      <c r="K503" s="15">
        <v>0</v>
      </c>
      <c r="L503" s="15">
        <v>0</v>
      </c>
      <c r="M503" s="90">
        <f aca="true" t="shared" si="178" ref="M503:M509">+K503-L503</f>
        <v>0</v>
      </c>
      <c r="N503" s="103">
        <f aca="true" t="shared" si="179" ref="N503:N509">IF(L503&lt;0,IF(M503=0,0,IF(OR(L503=0,K503=0),"N.M.",IF(ABS(M503/L503)&gt;=10,"N.M.",M503/(-L503)))),IF(M503=0,0,IF(OR(L503=0,K503=0),"N.M.",IF(ABS(M503/L503)&gt;=10,"N.M.",M503/L503))))</f>
        <v>0</v>
      </c>
      <c r="O503" s="104"/>
      <c r="P503" s="15">
        <v>0</v>
      </c>
      <c r="Q503" s="15">
        <v>0</v>
      </c>
      <c r="R503" s="90">
        <f aca="true" t="shared" si="180" ref="R503:R509">+P503-Q503</f>
        <v>0</v>
      </c>
      <c r="S503" s="103">
        <f aca="true" t="shared" si="181" ref="S503:S509">IF(Q503&lt;0,IF(R503=0,0,IF(OR(Q503=0,P503=0),"N.M.",IF(ABS(R503/Q503)&gt;=10,"N.M.",R503/(-Q503)))),IF(R503=0,0,IF(OR(Q503=0,P503=0),"N.M.",IF(ABS(R503/Q503)&gt;=10,"N.M.",R503/Q503))))</f>
        <v>0</v>
      </c>
      <c r="T503" s="104"/>
      <c r="U503" s="15">
        <v>0</v>
      </c>
      <c r="V503" s="15">
        <v>-22919</v>
      </c>
      <c r="W503" s="90">
        <f aca="true" t="shared" si="182" ref="W503:W509">+U503-V503</f>
        <v>22919</v>
      </c>
      <c r="X503" s="103" t="str">
        <f aca="true" t="shared" si="183" ref="X503:X509">IF(V503&lt;0,IF(W503=0,0,IF(OR(V503=0,U503=0),"N.M.",IF(ABS(W503/V503)&gt;=10,"N.M.",W503/(-V503)))),IF(W503=0,0,IF(OR(V503=0,U503=0),"N.M.",IF(ABS(W503/V503)&gt;=10,"N.M.",W503/V503))))</f>
        <v>N.M.</v>
      </c>
    </row>
    <row r="504" spans="1:24" s="14" customFormat="1" ht="12.75" hidden="1" outlineLevel="2">
      <c r="A504" s="14" t="s">
        <v>1371</v>
      </c>
      <c r="B504" s="14" t="s">
        <v>1372</v>
      </c>
      <c r="C504" s="54" t="s">
        <v>89</v>
      </c>
      <c r="D504" s="15"/>
      <c r="E504" s="15"/>
      <c r="F504" s="15">
        <v>0</v>
      </c>
      <c r="G504" s="15">
        <v>-4716</v>
      </c>
      <c r="H504" s="90">
        <f t="shared" si="176"/>
        <v>4716</v>
      </c>
      <c r="I504" s="103" t="str">
        <f t="shared" si="177"/>
        <v>N.M.</v>
      </c>
      <c r="J504" s="104"/>
      <c r="K504" s="15">
        <v>0</v>
      </c>
      <c r="L504" s="15">
        <v>-33012</v>
      </c>
      <c r="M504" s="90">
        <f t="shared" si="178"/>
        <v>33012</v>
      </c>
      <c r="N504" s="103" t="str">
        <f t="shared" si="179"/>
        <v>N.M.</v>
      </c>
      <c r="O504" s="104"/>
      <c r="P504" s="15">
        <v>0</v>
      </c>
      <c r="Q504" s="15">
        <v>-14148</v>
      </c>
      <c r="R504" s="90">
        <f t="shared" si="180"/>
        <v>14148</v>
      </c>
      <c r="S504" s="103" t="str">
        <f t="shared" si="181"/>
        <v>N.M.</v>
      </c>
      <c r="T504" s="104"/>
      <c r="U504" s="15">
        <v>-25686.14</v>
      </c>
      <c r="V504" s="15">
        <v>-33012</v>
      </c>
      <c r="W504" s="90">
        <f t="shared" si="182"/>
        <v>7325.860000000001</v>
      </c>
      <c r="X504" s="103">
        <f t="shared" si="183"/>
        <v>0.22191506118987037</v>
      </c>
    </row>
    <row r="505" spans="1:24" s="14" customFormat="1" ht="12.75" hidden="1" outlineLevel="2">
      <c r="A505" s="14" t="s">
        <v>1373</v>
      </c>
      <c r="B505" s="14" t="s">
        <v>1374</v>
      </c>
      <c r="C505" s="54" t="s">
        <v>90</v>
      </c>
      <c r="D505" s="15"/>
      <c r="E505" s="15"/>
      <c r="F505" s="15">
        <v>-4717</v>
      </c>
      <c r="G505" s="15">
        <v>0</v>
      </c>
      <c r="H505" s="90">
        <f t="shared" si="176"/>
        <v>-4717</v>
      </c>
      <c r="I505" s="103" t="str">
        <f t="shared" si="177"/>
        <v>N.M.</v>
      </c>
      <c r="J505" s="104"/>
      <c r="K505" s="15">
        <v>-33019</v>
      </c>
      <c r="L505" s="15">
        <v>0</v>
      </c>
      <c r="M505" s="90">
        <f t="shared" si="178"/>
        <v>-33019</v>
      </c>
      <c r="N505" s="103" t="str">
        <f t="shared" si="179"/>
        <v>N.M.</v>
      </c>
      <c r="O505" s="104"/>
      <c r="P505" s="15">
        <v>10623.07</v>
      </c>
      <c r="Q505" s="15">
        <v>0</v>
      </c>
      <c r="R505" s="90">
        <f t="shared" si="180"/>
        <v>10623.07</v>
      </c>
      <c r="S505" s="103" t="str">
        <f t="shared" si="181"/>
        <v>N.M.</v>
      </c>
      <c r="T505" s="104"/>
      <c r="U505" s="15">
        <v>-33019</v>
      </c>
      <c r="V505" s="15">
        <v>0</v>
      </c>
      <c r="W505" s="90">
        <f t="shared" si="182"/>
        <v>-33019</v>
      </c>
      <c r="X505" s="103" t="str">
        <f t="shared" si="183"/>
        <v>N.M.</v>
      </c>
    </row>
    <row r="506" spans="1:24" s="14" customFormat="1" ht="12.75" hidden="1" outlineLevel="2">
      <c r="A506" s="14" t="s">
        <v>1375</v>
      </c>
      <c r="B506" s="14" t="s">
        <v>1376</v>
      </c>
      <c r="C506" s="54" t="s">
        <v>138</v>
      </c>
      <c r="D506" s="15"/>
      <c r="E506" s="15"/>
      <c r="F506" s="15">
        <v>0</v>
      </c>
      <c r="G506" s="15">
        <v>0</v>
      </c>
      <c r="H506" s="90">
        <f t="shared" si="176"/>
        <v>0</v>
      </c>
      <c r="I506" s="103">
        <f t="shared" si="177"/>
        <v>0</v>
      </c>
      <c r="J506" s="104"/>
      <c r="K506" s="15">
        <v>0</v>
      </c>
      <c r="L506" s="15">
        <v>0</v>
      </c>
      <c r="M506" s="90">
        <f t="shared" si="178"/>
        <v>0</v>
      </c>
      <c r="N506" s="103">
        <f t="shared" si="179"/>
        <v>0</v>
      </c>
      <c r="O506" s="104"/>
      <c r="P506" s="15">
        <v>0</v>
      </c>
      <c r="Q506" s="15">
        <v>0</v>
      </c>
      <c r="R506" s="90">
        <f t="shared" si="180"/>
        <v>0</v>
      </c>
      <c r="S506" s="103">
        <f t="shared" si="181"/>
        <v>0</v>
      </c>
      <c r="T506" s="104"/>
      <c r="U506" s="15">
        <v>-155</v>
      </c>
      <c r="V506" s="15">
        <v>0</v>
      </c>
      <c r="W506" s="90">
        <f t="shared" si="182"/>
        <v>-155</v>
      </c>
      <c r="X506" s="103" t="str">
        <f t="shared" si="183"/>
        <v>N.M.</v>
      </c>
    </row>
    <row r="507" spans="1:24" s="13" customFormat="1" ht="12.75" hidden="1" outlineLevel="1">
      <c r="A507" s="1" t="s">
        <v>423</v>
      </c>
      <c r="C507" s="79" t="s">
        <v>389</v>
      </c>
      <c r="D507" s="29"/>
      <c r="E507" s="29"/>
      <c r="F507" s="17">
        <v>-4716.88</v>
      </c>
      <c r="G507" s="17">
        <v>-4716</v>
      </c>
      <c r="H507" s="35">
        <f t="shared" si="176"/>
        <v>-0.8800000000001091</v>
      </c>
      <c r="I507" s="95">
        <f t="shared" si="177"/>
        <v>-0.00018659881255303417</v>
      </c>
      <c r="J507" s="115"/>
      <c r="K507" s="17">
        <v>-33019</v>
      </c>
      <c r="L507" s="17">
        <v>-33012</v>
      </c>
      <c r="M507" s="35">
        <f t="shared" si="178"/>
        <v>-7</v>
      </c>
      <c r="N507" s="95">
        <f t="shared" si="179"/>
        <v>-0.00021204410517387616</v>
      </c>
      <c r="O507" s="115"/>
      <c r="P507" s="17">
        <v>10623.07</v>
      </c>
      <c r="Q507" s="17">
        <v>-14148</v>
      </c>
      <c r="R507" s="35">
        <f t="shared" si="180"/>
        <v>24771.07</v>
      </c>
      <c r="S507" s="95">
        <f t="shared" si="181"/>
        <v>1.7508531241164829</v>
      </c>
      <c r="T507" s="115"/>
      <c r="U507" s="17">
        <v>-58860.14</v>
      </c>
      <c r="V507" s="17">
        <v>-55931</v>
      </c>
      <c r="W507" s="35">
        <f t="shared" si="182"/>
        <v>-2929.1399999999994</v>
      </c>
      <c r="X507" s="95">
        <f t="shared" si="183"/>
        <v>-0.052370599488655654</v>
      </c>
    </row>
    <row r="508" spans="1:24" s="13" customFormat="1" ht="12.75" hidden="1" outlineLevel="1">
      <c r="A508" s="1" t="s">
        <v>424</v>
      </c>
      <c r="C508" s="79" t="s">
        <v>404</v>
      </c>
      <c r="D508" s="29"/>
      <c r="E508" s="29"/>
      <c r="F508" s="17">
        <v>0</v>
      </c>
      <c r="G508" s="17">
        <v>0</v>
      </c>
      <c r="H508" s="35">
        <f t="shared" si="176"/>
        <v>0</v>
      </c>
      <c r="I508" s="95">
        <f t="shared" si="177"/>
        <v>0</v>
      </c>
      <c r="J508" s="115"/>
      <c r="K508" s="17">
        <v>0</v>
      </c>
      <c r="L508" s="17">
        <v>0</v>
      </c>
      <c r="M508" s="35">
        <f t="shared" si="178"/>
        <v>0</v>
      </c>
      <c r="N508" s="95">
        <f t="shared" si="179"/>
        <v>0</v>
      </c>
      <c r="O508" s="115"/>
      <c r="P508" s="17">
        <v>0</v>
      </c>
      <c r="Q508" s="17">
        <v>0</v>
      </c>
      <c r="R508" s="35">
        <f t="shared" si="180"/>
        <v>0</v>
      </c>
      <c r="S508" s="95">
        <f t="shared" si="181"/>
        <v>0</v>
      </c>
      <c r="T508" s="115"/>
      <c r="U508" s="17">
        <v>0</v>
      </c>
      <c r="V508" s="17">
        <v>0</v>
      </c>
      <c r="W508" s="35">
        <f t="shared" si="182"/>
        <v>0</v>
      </c>
      <c r="X508" s="95">
        <f t="shared" si="183"/>
        <v>0</v>
      </c>
    </row>
    <row r="509" spans="1:24" s="13" customFormat="1" ht="12.75" hidden="1" outlineLevel="1">
      <c r="A509" s="1" t="s">
        <v>425</v>
      </c>
      <c r="C509" s="79" t="s">
        <v>384</v>
      </c>
      <c r="D509" s="29"/>
      <c r="E509" s="29"/>
      <c r="F509" s="17">
        <v>0</v>
      </c>
      <c r="G509" s="17">
        <v>0</v>
      </c>
      <c r="H509" s="35">
        <f t="shared" si="176"/>
        <v>0</v>
      </c>
      <c r="I509" s="95">
        <f t="shared" si="177"/>
        <v>0</v>
      </c>
      <c r="J509" s="115"/>
      <c r="K509" s="17">
        <v>0</v>
      </c>
      <c r="L509" s="17">
        <v>0</v>
      </c>
      <c r="M509" s="35">
        <f t="shared" si="178"/>
        <v>0</v>
      </c>
      <c r="N509" s="95">
        <f t="shared" si="179"/>
        <v>0</v>
      </c>
      <c r="O509" s="115"/>
      <c r="P509" s="17">
        <v>0</v>
      </c>
      <c r="Q509" s="17">
        <v>0</v>
      </c>
      <c r="R509" s="35">
        <f t="shared" si="180"/>
        <v>0</v>
      </c>
      <c r="S509" s="95">
        <f t="shared" si="181"/>
        <v>0</v>
      </c>
      <c r="T509" s="115"/>
      <c r="U509" s="17">
        <v>0</v>
      </c>
      <c r="V509" s="17">
        <v>0</v>
      </c>
      <c r="W509" s="35">
        <f t="shared" si="182"/>
        <v>0</v>
      </c>
      <c r="X509" s="95">
        <f t="shared" si="183"/>
        <v>0</v>
      </c>
    </row>
    <row r="510" spans="1:24" s="14" customFormat="1" ht="12.75" hidden="1" outlineLevel="2">
      <c r="A510" s="14" t="s">
        <v>1377</v>
      </c>
      <c r="B510" s="14" t="s">
        <v>1378</v>
      </c>
      <c r="C510" s="54" t="s">
        <v>139</v>
      </c>
      <c r="D510" s="15"/>
      <c r="E510" s="15"/>
      <c r="F510" s="15">
        <v>3.38</v>
      </c>
      <c r="G510" s="15">
        <v>0</v>
      </c>
      <c r="H510" s="90">
        <f aca="true" t="shared" si="184" ref="H510:H519">+F510-G510</f>
        <v>3.38</v>
      </c>
      <c r="I510" s="103" t="str">
        <f aca="true" t="shared" si="185" ref="I510:I519">IF(G510&lt;0,IF(H510=0,0,IF(OR(G510=0,F510=0),"N.M.",IF(ABS(H510/G510)&gt;=10,"N.M.",H510/(-G510)))),IF(H510=0,0,IF(OR(G510=0,F510=0),"N.M.",IF(ABS(H510/G510)&gt;=10,"N.M.",H510/G510))))</f>
        <v>N.M.</v>
      </c>
      <c r="J510" s="104"/>
      <c r="K510" s="15">
        <v>-0.38</v>
      </c>
      <c r="L510" s="15">
        <v>0</v>
      </c>
      <c r="M510" s="90">
        <f aca="true" t="shared" si="186" ref="M510:M519">+K510-L510</f>
        <v>-0.38</v>
      </c>
      <c r="N510" s="103" t="str">
        <f aca="true" t="shared" si="187" ref="N510:N519">IF(L510&lt;0,IF(M510=0,0,IF(OR(L510=0,K510=0),"N.M.",IF(ABS(M510/L510)&gt;=10,"N.M.",M510/(-L510)))),IF(M510=0,0,IF(OR(L510=0,K510=0),"N.M.",IF(ABS(M510/L510)&gt;=10,"N.M.",M510/L510))))</f>
        <v>N.M.</v>
      </c>
      <c r="O510" s="104"/>
      <c r="P510" s="15">
        <v>-0.38</v>
      </c>
      <c r="Q510" s="15">
        <v>0</v>
      </c>
      <c r="R510" s="90">
        <f aca="true" t="shared" si="188" ref="R510:R519">+P510-Q510</f>
        <v>-0.38</v>
      </c>
      <c r="S510" s="103" t="str">
        <f aca="true" t="shared" si="189" ref="S510:S519">IF(Q510&lt;0,IF(R510=0,0,IF(OR(Q510=0,P510=0),"N.M.",IF(ABS(R510/Q510)&gt;=10,"N.M.",R510/(-Q510)))),IF(R510=0,0,IF(OR(Q510=0,P510=0),"N.M.",IF(ABS(R510/Q510)&gt;=10,"N.M.",R510/Q510))))</f>
        <v>N.M.</v>
      </c>
      <c r="T510" s="104"/>
      <c r="U510" s="15">
        <v>-0.38</v>
      </c>
      <c r="V510" s="15">
        <v>0</v>
      </c>
      <c r="W510" s="90">
        <f aca="true" t="shared" si="190" ref="W510:W519">+U510-V510</f>
        <v>-0.38</v>
      </c>
      <c r="X510" s="103" t="str">
        <f aca="true" t="shared" si="191" ref="X510:X519">IF(V510&lt;0,IF(W510=0,0,IF(OR(V510=0,U510=0),"N.M.",IF(ABS(W510/V510)&gt;=10,"N.M.",W510/(-V510)))),IF(W510=0,0,IF(OR(V510=0,U510=0),"N.M.",IF(ABS(W510/V510)&gt;=10,"N.M.",W510/V510))))</f>
        <v>N.M.</v>
      </c>
    </row>
    <row r="511" spans="1:24" s="14" customFormat="1" ht="12.75" hidden="1" outlineLevel="2">
      <c r="A511" s="14" t="s">
        <v>1379</v>
      </c>
      <c r="B511" s="14" t="s">
        <v>1380</v>
      </c>
      <c r="C511" s="54" t="s">
        <v>140</v>
      </c>
      <c r="D511" s="15"/>
      <c r="E511" s="15"/>
      <c r="F511" s="15">
        <v>-52593.49</v>
      </c>
      <c r="G511" s="15">
        <v>-43590.590000000004</v>
      </c>
      <c r="H511" s="90">
        <f t="shared" si="184"/>
        <v>-9002.899999999994</v>
      </c>
      <c r="I511" s="103">
        <f t="shared" si="185"/>
        <v>-0.20653310726007593</v>
      </c>
      <c r="J511" s="104"/>
      <c r="K511" s="15">
        <v>-237488.13</v>
      </c>
      <c r="L511" s="15">
        <v>-140993.07</v>
      </c>
      <c r="M511" s="90">
        <f t="shared" si="186"/>
        <v>-96495.06</v>
      </c>
      <c r="N511" s="103">
        <f t="shared" si="187"/>
        <v>-0.6843957649833428</v>
      </c>
      <c r="O511" s="104"/>
      <c r="P511" s="15">
        <v>-110710.63</v>
      </c>
      <c r="Q511" s="15">
        <v>-60662.03</v>
      </c>
      <c r="R511" s="90">
        <f t="shared" si="188"/>
        <v>-50048.600000000006</v>
      </c>
      <c r="S511" s="103">
        <f t="shared" si="189"/>
        <v>-0.8250399797039434</v>
      </c>
      <c r="T511" s="104"/>
      <c r="U511" s="15">
        <v>-383596.12</v>
      </c>
      <c r="V511" s="15">
        <v>-196258.24</v>
      </c>
      <c r="W511" s="90">
        <f t="shared" si="190"/>
        <v>-187337.88</v>
      </c>
      <c r="X511" s="103">
        <f t="shared" si="191"/>
        <v>-0.9545478447172461</v>
      </c>
    </row>
    <row r="512" spans="1:24" s="14" customFormat="1" ht="12.75" hidden="1" outlineLevel="2">
      <c r="A512" s="14" t="s">
        <v>1381</v>
      </c>
      <c r="B512" s="14" t="s">
        <v>1382</v>
      </c>
      <c r="C512" s="54" t="s">
        <v>141</v>
      </c>
      <c r="D512" s="15"/>
      <c r="E512" s="15"/>
      <c r="F512" s="15">
        <v>0</v>
      </c>
      <c r="G512" s="15">
        <v>-146.14000000000001</v>
      </c>
      <c r="H512" s="90">
        <f t="shared" si="184"/>
        <v>146.14000000000001</v>
      </c>
      <c r="I512" s="103" t="str">
        <f t="shared" si="185"/>
        <v>N.M.</v>
      </c>
      <c r="J512" s="104"/>
      <c r="K512" s="15">
        <v>-3033.31</v>
      </c>
      <c r="L512" s="15">
        <v>-1051.49</v>
      </c>
      <c r="M512" s="90">
        <f t="shared" si="186"/>
        <v>-1981.82</v>
      </c>
      <c r="N512" s="103">
        <f t="shared" si="187"/>
        <v>-1.88477303635793</v>
      </c>
      <c r="O512" s="104"/>
      <c r="P512" s="15">
        <v>-1836.46</v>
      </c>
      <c r="Q512" s="15">
        <v>-146.14000000000001</v>
      </c>
      <c r="R512" s="90">
        <f t="shared" si="188"/>
        <v>-1690.32</v>
      </c>
      <c r="S512" s="103" t="str">
        <f t="shared" si="189"/>
        <v>N.M.</v>
      </c>
      <c r="T512" s="104"/>
      <c r="U512" s="15">
        <v>330202.04000000004</v>
      </c>
      <c r="V512" s="15">
        <v>-1788.95</v>
      </c>
      <c r="W512" s="90">
        <f t="shared" si="190"/>
        <v>331990.99000000005</v>
      </c>
      <c r="X512" s="103" t="str">
        <f t="shared" si="191"/>
        <v>N.M.</v>
      </c>
    </row>
    <row r="513" spans="1:24" s="14" customFormat="1" ht="12.75" hidden="1" outlineLevel="2">
      <c r="A513" s="14" t="s">
        <v>1383</v>
      </c>
      <c r="B513" s="14" t="s">
        <v>1384</v>
      </c>
      <c r="C513" s="54" t="s">
        <v>142</v>
      </c>
      <c r="D513" s="15"/>
      <c r="E513" s="15"/>
      <c r="F513" s="15">
        <v>-10903.39</v>
      </c>
      <c r="G513" s="15">
        <v>-13525.82</v>
      </c>
      <c r="H513" s="90">
        <f t="shared" si="184"/>
        <v>2622.4300000000003</v>
      </c>
      <c r="I513" s="103">
        <f t="shared" si="185"/>
        <v>0.19388325439788495</v>
      </c>
      <c r="J513" s="104"/>
      <c r="K513" s="15">
        <v>-170498.58000000002</v>
      </c>
      <c r="L513" s="15">
        <v>-198008.467</v>
      </c>
      <c r="M513" s="90">
        <f t="shared" si="186"/>
        <v>27509.886999999988</v>
      </c>
      <c r="N513" s="103">
        <f t="shared" si="187"/>
        <v>0.13893288209741045</v>
      </c>
      <c r="O513" s="104"/>
      <c r="P513" s="15">
        <v>-46271.71</v>
      </c>
      <c r="Q513" s="15">
        <v>-40564.49</v>
      </c>
      <c r="R513" s="90">
        <f t="shared" si="188"/>
        <v>-5707.220000000001</v>
      </c>
      <c r="S513" s="103">
        <f t="shared" si="189"/>
        <v>-0.1406949773065063</v>
      </c>
      <c r="T513" s="104"/>
      <c r="U513" s="15">
        <v>-286744.65</v>
      </c>
      <c r="V513" s="15">
        <v>-270877.417</v>
      </c>
      <c r="W513" s="90">
        <f t="shared" si="190"/>
        <v>-15867.233000000007</v>
      </c>
      <c r="X513" s="103">
        <f t="shared" si="191"/>
        <v>-0.05857717182824439</v>
      </c>
    </row>
    <row r="514" spans="1:24" s="14" customFormat="1" ht="12.75" hidden="1" outlineLevel="2">
      <c r="A514" s="14" t="s">
        <v>1385</v>
      </c>
      <c r="B514" s="14" t="s">
        <v>1386</v>
      </c>
      <c r="C514" s="54" t="s">
        <v>143</v>
      </c>
      <c r="D514" s="15"/>
      <c r="E514" s="15"/>
      <c r="F514" s="15">
        <v>-1657.98</v>
      </c>
      <c r="G514" s="15">
        <v>-2027.45</v>
      </c>
      <c r="H514" s="90">
        <f t="shared" si="184"/>
        <v>369.47</v>
      </c>
      <c r="I514" s="103">
        <f t="shared" si="185"/>
        <v>0.1822338405386076</v>
      </c>
      <c r="J514" s="104"/>
      <c r="K514" s="15">
        <v>-29328.62</v>
      </c>
      <c r="L514" s="15">
        <v>-70985.03</v>
      </c>
      <c r="M514" s="90">
        <f t="shared" si="186"/>
        <v>41656.41</v>
      </c>
      <c r="N514" s="103">
        <f t="shared" si="187"/>
        <v>0.5868337309993389</v>
      </c>
      <c r="O514" s="104"/>
      <c r="P514" s="15">
        <v>-24441.04</v>
      </c>
      <c r="Q514" s="15">
        <v>-2875</v>
      </c>
      <c r="R514" s="90">
        <f t="shared" si="188"/>
        <v>-21566.04</v>
      </c>
      <c r="S514" s="103">
        <f t="shared" si="189"/>
        <v>-7.501231304347827</v>
      </c>
      <c r="T514" s="104"/>
      <c r="U514" s="15">
        <v>-36747.27</v>
      </c>
      <c r="V514" s="15">
        <v>-73409.94</v>
      </c>
      <c r="W514" s="90">
        <f t="shared" si="190"/>
        <v>36662.670000000006</v>
      </c>
      <c r="X514" s="103">
        <f t="shared" si="191"/>
        <v>0.4994237837546251</v>
      </c>
    </row>
    <row r="515" spans="1:24" s="14" customFormat="1" ht="12.75" hidden="1" outlineLevel="2">
      <c r="A515" s="14" t="s">
        <v>1387</v>
      </c>
      <c r="B515" s="14" t="s">
        <v>1388</v>
      </c>
      <c r="C515" s="54" t="s">
        <v>144</v>
      </c>
      <c r="D515" s="15"/>
      <c r="E515" s="15"/>
      <c r="F515" s="15">
        <v>-2645.17</v>
      </c>
      <c r="G515" s="15">
        <v>-1604.96</v>
      </c>
      <c r="H515" s="90">
        <f t="shared" si="184"/>
        <v>-1040.21</v>
      </c>
      <c r="I515" s="103">
        <f t="shared" si="185"/>
        <v>-0.6481220715781079</v>
      </c>
      <c r="J515" s="104"/>
      <c r="K515" s="15">
        <v>-62268.91</v>
      </c>
      <c r="L515" s="15">
        <v>-70886.94</v>
      </c>
      <c r="M515" s="90">
        <f t="shared" si="186"/>
        <v>8618.029999999999</v>
      </c>
      <c r="N515" s="103">
        <f t="shared" si="187"/>
        <v>0.12157429845328348</v>
      </c>
      <c r="O515" s="104"/>
      <c r="P515" s="15">
        <v>-22687.100000000002</v>
      </c>
      <c r="Q515" s="15">
        <v>-38113.770000000004</v>
      </c>
      <c r="R515" s="90">
        <f t="shared" si="188"/>
        <v>15426.670000000002</v>
      </c>
      <c r="S515" s="103">
        <f t="shared" si="189"/>
        <v>0.40475319025118744</v>
      </c>
      <c r="T515" s="104"/>
      <c r="U515" s="15">
        <v>-78497.67</v>
      </c>
      <c r="V515" s="15">
        <v>-95074.59</v>
      </c>
      <c r="W515" s="90">
        <f t="shared" si="190"/>
        <v>16576.92</v>
      </c>
      <c r="X515" s="103">
        <f t="shared" si="191"/>
        <v>0.17435699696417306</v>
      </c>
    </row>
    <row r="516" spans="1:24" s="14" customFormat="1" ht="12.75" hidden="1" outlineLevel="2">
      <c r="A516" s="14" t="s">
        <v>1389</v>
      </c>
      <c r="B516" s="14" t="s">
        <v>1390</v>
      </c>
      <c r="C516" s="54" t="s">
        <v>145</v>
      </c>
      <c r="D516" s="15"/>
      <c r="E516" s="15"/>
      <c r="F516" s="15">
        <v>0</v>
      </c>
      <c r="G516" s="15">
        <v>0</v>
      </c>
      <c r="H516" s="90">
        <f t="shared" si="184"/>
        <v>0</v>
      </c>
      <c r="I516" s="103">
        <f t="shared" si="185"/>
        <v>0</v>
      </c>
      <c r="J516" s="104"/>
      <c r="K516" s="15">
        <v>0</v>
      </c>
      <c r="L516" s="15">
        <v>0</v>
      </c>
      <c r="M516" s="90">
        <f t="shared" si="186"/>
        <v>0</v>
      </c>
      <c r="N516" s="103">
        <f t="shared" si="187"/>
        <v>0</v>
      </c>
      <c r="O516" s="104"/>
      <c r="P516" s="15">
        <v>0</v>
      </c>
      <c r="Q516" s="15">
        <v>0</v>
      </c>
      <c r="R516" s="90">
        <f t="shared" si="188"/>
        <v>0</v>
      </c>
      <c r="S516" s="103">
        <f t="shared" si="189"/>
        <v>0</v>
      </c>
      <c r="T516" s="104"/>
      <c r="U516" s="15">
        <v>0</v>
      </c>
      <c r="V516" s="15">
        <v>-67.06</v>
      </c>
      <c r="W516" s="90">
        <f t="shared" si="190"/>
        <v>67.06</v>
      </c>
      <c r="X516" s="103" t="str">
        <f t="shared" si="191"/>
        <v>N.M.</v>
      </c>
    </row>
    <row r="517" spans="1:24" s="14" customFormat="1" ht="12.75" hidden="1" outlineLevel="2">
      <c r="A517" s="14" t="s">
        <v>1391</v>
      </c>
      <c r="B517" s="14" t="s">
        <v>1392</v>
      </c>
      <c r="C517" s="54" t="s">
        <v>146</v>
      </c>
      <c r="D517" s="15"/>
      <c r="E517" s="15"/>
      <c r="F517" s="15">
        <v>0</v>
      </c>
      <c r="G517" s="15">
        <v>0</v>
      </c>
      <c r="H517" s="90">
        <f t="shared" si="184"/>
        <v>0</v>
      </c>
      <c r="I517" s="103">
        <f t="shared" si="185"/>
        <v>0</v>
      </c>
      <c r="J517" s="104"/>
      <c r="K517" s="15">
        <v>-0.17</v>
      </c>
      <c r="L517" s="15">
        <v>-4681.11</v>
      </c>
      <c r="M517" s="90">
        <f t="shared" si="186"/>
        <v>4680.94</v>
      </c>
      <c r="N517" s="103">
        <f t="shared" si="187"/>
        <v>0.9999636838271264</v>
      </c>
      <c r="O517" s="104"/>
      <c r="P517" s="15">
        <v>-0.05</v>
      </c>
      <c r="Q517" s="15">
        <v>-519.51</v>
      </c>
      <c r="R517" s="90">
        <f t="shared" si="188"/>
        <v>519.46</v>
      </c>
      <c r="S517" s="103">
        <f t="shared" si="189"/>
        <v>0.9999037554618776</v>
      </c>
      <c r="T517" s="104"/>
      <c r="U517" s="15">
        <v>-22.380000000000003</v>
      </c>
      <c r="V517" s="15">
        <v>-7588.26</v>
      </c>
      <c r="W517" s="90">
        <f t="shared" si="190"/>
        <v>7565.88</v>
      </c>
      <c r="X517" s="103">
        <f t="shared" si="191"/>
        <v>0.997050707276767</v>
      </c>
    </row>
    <row r="518" spans="1:24" s="14" customFormat="1" ht="12.75" hidden="1" outlineLevel="2">
      <c r="A518" s="14" t="s">
        <v>1393</v>
      </c>
      <c r="B518" s="14" t="s">
        <v>1394</v>
      </c>
      <c r="C518" s="54" t="s">
        <v>147</v>
      </c>
      <c r="D518" s="15"/>
      <c r="E518" s="15"/>
      <c r="F518" s="15">
        <v>0</v>
      </c>
      <c r="G518" s="15">
        <v>0</v>
      </c>
      <c r="H518" s="90">
        <f t="shared" si="184"/>
        <v>0</v>
      </c>
      <c r="I518" s="103">
        <f t="shared" si="185"/>
        <v>0</v>
      </c>
      <c r="J518" s="104"/>
      <c r="K518" s="15">
        <v>-27.240000000000002</v>
      </c>
      <c r="L518" s="15">
        <v>-600.33</v>
      </c>
      <c r="M518" s="90">
        <f t="shared" si="186"/>
        <v>573.09</v>
      </c>
      <c r="N518" s="103">
        <f t="shared" si="187"/>
        <v>0.9546249562740493</v>
      </c>
      <c r="O518" s="104"/>
      <c r="P518" s="15">
        <v>-27.240000000000002</v>
      </c>
      <c r="Q518" s="15">
        <v>-452.05</v>
      </c>
      <c r="R518" s="90">
        <f t="shared" si="188"/>
        <v>424.81</v>
      </c>
      <c r="S518" s="103">
        <f t="shared" si="189"/>
        <v>0.9397411790731114</v>
      </c>
      <c r="T518" s="104"/>
      <c r="U518" s="15">
        <v>-44.13</v>
      </c>
      <c r="V518" s="15">
        <v>-762.27</v>
      </c>
      <c r="W518" s="90">
        <f t="shared" si="190"/>
        <v>718.14</v>
      </c>
      <c r="X518" s="103">
        <f t="shared" si="191"/>
        <v>0.9421071273958046</v>
      </c>
    </row>
    <row r="519" spans="1:24" s="14" customFormat="1" ht="12.75" hidden="1" outlineLevel="2">
      <c r="A519" s="14" t="s">
        <v>1395</v>
      </c>
      <c r="B519" s="14" t="s">
        <v>1396</v>
      </c>
      <c r="C519" s="54" t="s">
        <v>148</v>
      </c>
      <c r="D519" s="15"/>
      <c r="E519" s="15"/>
      <c r="F519" s="15">
        <v>0</v>
      </c>
      <c r="G519" s="15">
        <v>0</v>
      </c>
      <c r="H519" s="90">
        <f t="shared" si="184"/>
        <v>0</v>
      </c>
      <c r="I519" s="103">
        <f t="shared" si="185"/>
        <v>0</v>
      </c>
      <c r="J519" s="104"/>
      <c r="K519" s="15">
        <v>0</v>
      </c>
      <c r="L519" s="15">
        <v>-53.77</v>
      </c>
      <c r="M519" s="90">
        <f t="shared" si="186"/>
        <v>53.77</v>
      </c>
      <c r="N519" s="103" t="str">
        <f t="shared" si="187"/>
        <v>N.M.</v>
      </c>
      <c r="O519" s="104"/>
      <c r="P519" s="15">
        <v>0</v>
      </c>
      <c r="Q519" s="15">
        <v>0</v>
      </c>
      <c r="R519" s="90">
        <f t="shared" si="188"/>
        <v>0</v>
      </c>
      <c r="S519" s="103">
        <f t="shared" si="189"/>
        <v>0</v>
      </c>
      <c r="T519" s="104"/>
      <c r="U519" s="15">
        <v>-482</v>
      </c>
      <c r="V519" s="15">
        <v>-4282.77</v>
      </c>
      <c r="W519" s="90">
        <f t="shared" si="190"/>
        <v>3800.7700000000004</v>
      </c>
      <c r="X519" s="103">
        <f t="shared" si="191"/>
        <v>0.8874560156160616</v>
      </c>
    </row>
    <row r="520" spans="1:24" s="13" customFormat="1" ht="12.75" hidden="1" outlineLevel="1">
      <c r="A520" s="1" t="s">
        <v>426</v>
      </c>
      <c r="C520" s="79" t="s">
        <v>385</v>
      </c>
      <c r="D520" s="29"/>
      <c r="E520" s="29"/>
      <c r="F520" s="17">
        <v>-67796.65000000001</v>
      </c>
      <c r="G520" s="17">
        <v>-60894.96</v>
      </c>
      <c r="H520" s="35">
        <f>+F520-G520</f>
        <v>-6901.69000000001</v>
      </c>
      <c r="I520" s="95">
        <f>IF(G520&lt;0,IF(H520=0,0,IF(OR(G520=0,F520=0),"N.M.",IF(ABS(H520/G520)&gt;=10,"N.M.",H520/(-G520)))),IF(H520=0,0,IF(OR(G520=0,F520=0),"N.M.",IF(ABS(H520/G520)&gt;=10,"N.M.",H520/G520))))</f>
        <v>-0.11333762268667243</v>
      </c>
      <c r="J520" s="115"/>
      <c r="K520" s="17">
        <v>-502645.34</v>
      </c>
      <c r="L520" s="17">
        <v>-487260.20700000005</v>
      </c>
      <c r="M520" s="35">
        <f>+K520-L520</f>
        <v>-15385.132999999973</v>
      </c>
      <c r="N520" s="95">
        <f>IF(L520&lt;0,IF(M520=0,0,IF(OR(L520=0,K520=0),"N.M.",IF(ABS(M520/L520)&gt;=10,"N.M.",M520/(-L520)))),IF(M520=0,0,IF(OR(L520=0,K520=0),"N.M.",IF(ABS(M520/L520)&gt;=10,"N.M.",M520/L520))))</f>
        <v>-0.03157477827857995</v>
      </c>
      <c r="O520" s="115"/>
      <c r="P520" s="17">
        <v>-205974.61000000002</v>
      </c>
      <c r="Q520" s="17">
        <v>-143332.99</v>
      </c>
      <c r="R520" s="35">
        <f>+P520-Q520</f>
        <v>-62641.620000000024</v>
      </c>
      <c r="S520" s="95">
        <f>IF(Q520&lt;0,IF(R520=0,0,IF(OR(Q520=0,P520=0),"N.M.",IF(ABS(R520/Q520)&gt;=10,"N.M.",R520/(-Q520)))),IF(R520=0,0,IF(OR(Q520=0,P520=0),"N.M.",IF(ABS(R520/Q520)&gt;=10,"N.M.",R520/Q520))))</f>
        <v>-0.4370356049922633</v>
      </c>
      <c r="T520" s="115"/>
      <c r="U520" s="17">
        <v>-455932.56</v>
      </c>
      <c r="V520" s="17">
        <v>-650109.497</v>
      </c>
      <c r="W520" s="35">
        <f>+U520-V520</f>
        <v>194176.93699999998</v>
      </c>
      <c r="X520" s="95">
        <f>IF(V520&lt;0,IF(W520=0,0,IF(OR(V520=0,U520=0),"N.M.",IF(ABS(W520/V520)&gt;=10,"N.M.",W520/(-V520)))),IF(W520=0,0,IF(OR(V520=0,U520=0),"N.M.",IF(ABS(W520/V520)&gt;=10,"N.M.",W520/V520))))</f>
        <v>0.2986834339385139</v>
      </c>
    </row>
    <row r="521" spans="1:24" s="13" customFormat="1" ht="12.75" collapsed="1">
      <c r="A521" s="13" t="s">
        <v>390</v>
      </c>
      <c r="C521" s="52" t="s">
        <v>285</v>
      </c>
      <c r="D521" s="29"/>
      <c r="E521" s="29"/>
      <c r="F521" s="29">
        <v>-72513.53</v>
      </c>
      <c r="G521" s="29">
        <v>-65610.95999999999</v>
      </c>
      <c r="H521" s="29">
        <f>+F521-G521</f>
        <v>-6902.570000000007</v>
      </c>
      <c r="I521" s="98">
        <f>IF(G521&lt;0,IF(H521=0,0,IF(OR(G521=0,F521=0),"N.M.",IF(ABS(H521/G521)&gt;=10,"N.M.",H521/(-G521)))),IF(H521=0,0,IF(OR(G521=0,F521=0),"N.M.",IF(ABS(H521/G521)&gt;=10,"N.M.",H521/G521))))</f>
        <v>-0.10520452680466812</v>
      </c>
      <c r="J521" s="115"/>
      <c r="K521" s="29">
        <v>-535664.3400000001</v>
      </c>
      <c r="L521" s="29">
        <v>-520272.207</v>
      </c>
      <c r="M521" s="29">
        <f>+K521-L521</f>
        <v>-15392.133000000089</v>
      </c>
      <c r="N521" s="98">
        <f>IF(L521&lt;0,IF(M521=0,0,IF(OR(L521=0,K521=0),"N.M.",IF(ABS(M521/L521)&gt;=10,"N.M.",M521/(-L521)))),IF(M521=0,0,IF(OR(L521=0,K521=0),"N.M.",IF(ABS(M521/L521)&gt;=10,"N.M.",M521/L521))))</f>
        <v>-0.029584768882340257</v>
      </c>
      <c r="O521" s="115"/>
      <c r="P521" s="29">
        <v>-195351.53999999998</v>
      </c>
      <c r="Q521" s="29">
        <v>-157480.99</v>
      </c>
      <c r="R521" s="29">
        <f>+P521-Q521</f>
        <v>-37870.54999999999</v>
      </c>
      <c r="S521" s="98">
        <f>IF(Q521&lt;0,IF(R521=0,0,IF(OR(Q521=0,P521=0),"N.M.",IF(ABS(R521/Q521)&gt;=10,"N.M.",R521/(-Q521)))),IF(R521=0,0,IF(OR(Q521=0,P521=0),"N.M.",IF(ABS(R521/Q521)&gt;=10,"N.M.",R521/Q521))))</f>
        <v>-0.24047696169550364</v>
      </c>
      <c r="T521" s="115"/>
      <c r="U521" s="29">
        <v>-514792.7</v>
      </c>
      <c r="V521" s="29">
        <v>-706040.497</v>
      </c>
      <c r="W521" s="29">
        <f>+U521-V521</f>
        <v>191247.79699999996</v>
      </c>
      <c r="X521" s="98">
        <f>IF(V521&lt;0,IF(W521=0,0,IF(OR(V521=0,U521=0),"N.M.",IF(ABS(W521/V521)&gt;=10,"N.M.",W521/(-V521)))),IF(W521=0,0,IF(OR(V521=0,U521=0),"N.M.",IF(ABS(W521/V521)&gt;=10,"N.M.",W521/V521))))</f>
        <v>0.27087369324085664</v>
      </c>
    </row>
    <row r="522" spans="3:24" s="13" customFormat="1" ht="0.75" customHeight="1" hidden="1" outlineLevel="1">
      <c r="C522" s="52"/>
      <c r="D522" s="29"/>
      <c r="E522" s="29"/>
      <c r="F522" s="29"/>
      <c r="G522" s="29"/>
      <c r="H522" s="29"/>
      <c r="I522" s="98"/>
      <c r="J522" s="115"/>
      <c r="K522" s="29"/>
      <c r="L522" s="29"/>
      <c r="M522" s="29"/>
      <c r="N522" s="98"/>
      <c r="O522" s="115"/>
      <c r="P522" s="29"/>
      <c r="Q522" s="29"/>
      <c r="R522" s="29"/>
      <c r="S522" s="98"/>
      <c r="T522" s="115"/>
      <c r="U522" s="29"/>
      <c r="V522" s="29"/>
      <c r="W522" s="29"/>
      <c r="X522" s="98"/>
    </row>
    <row r="523" spans="1:24" s="14" customFormat="1" ht="12.75" hidden="1" outlineLevel="2">
      <c r="A523" s="14" t="s">
        <v>1397</v>
      </c>
      <c r="B523" s="14" t="s">
        <v>1398</v>
      </c>
      <c r="C523" s="54" t="s">
        <v>149</v>
      </c>
      <c r="D523" s="15"/>
      <c r="E523" s="15"/>
      <c r="F523" s="15">
        <v>0</v>
      </c>
      <c r="G523" s="15">
        <v>0</v>
      </c>
      <c r="H523" s="90">
        <f>+F523-G523</f>
        <v>0</v>
      </c>
      <c r="I523" s="103">
        <f aca="true" t="shared" si="192" ref="I523:I535">IF(G523&lt;0,IF(H523=0,0,IF(OR(G523=0,F523=0),"N.M.",IF(ABS(H523/G523)&gt;=10,"N.M.",H523/(-G523)))),IF(H523=0,0,IF(OR(G523=0,F523=0),"N.M.",IF(ABS(H523/G523)&gt;=10,"N.M.",H523/G523))))</f>
        <v>0</v>
      </c>
      <c r="J523" s="104"/>
      <c r="K523" s="15">
        <v>0</v>
      </c>
      <c r="L523" s="15">
        <v>0</v>
      </c>
      <c r="M523" s="90">
        <f>+K523-L523</f>
        <v>0</v>
      </c>
      <c r="N523" s="103">
        <f aca="true" t="shared" si="193" ref="N523:N535">IF(L523&lt;0,IF(M523=0,0,IF(OR(L523=0,K523=0),"N.M.",IF(ABS(M523/L523)&gt;=10,"N.M.",M523/(-L523)))),IF(M523=0,0,IF(OR(L523=0,K523=0),"N.M.",IF(ABS(M523/L523)&gt;=10,"N.M.",M523/L523))))</f>
        <v>0</v>
      </c>
      <c r="O523" s="104"/>
      <c r="P523" s="15">
        <v>0</v>
      </c>
      <c r="Q523" s="15">
        <v>0</v>
      </c>
      <c r="R523" s="90">
        <f>+P523-Q523</f>
        <v>0</v>
      </c>
      <c r="S523" s="103">
        <f aca="true" t="shared" si="194" ref="S523:S535">IF(Q523&lt;0,IF(R523=0,0,IF(OR(Q523=0,P523=0),"N.M.",IF(ABS(R523/Q523)&gt;=10,"N.M.",R523/(-Q523)))),IF(R523=0,0,IF(OR(Q523=0,P523=0),"N.M.",IF(ABS(R523/Q523)&gt;=10,"N.M.",R523/Q523))))</f>
        <v>0</v>
      </c>
      <c r="T523" s="104"/>
      <c r="U523" s="15">
        <v>0</v>
      </c>
      <c r="V523" s="15">
        <v>5460.84</v>
      </c>
      <c r="W523" s="90">
        <f>+U523-V523</f>
        <v>-5460.84</v>
      </c>
      <c r="X523" s="103" t="str">
        <f aca="true" t="shared" si="195" ref="X523:X535">IF(V523&lt;0,IF(W523=0,0,IF(OR(V523=0,U523=0),"N.M.",IF(ABS(W523/V523)&gt;=10,"N.M.",W523/(-V523)))),IF(W523=0,0,IF(OR(V523=0,U523=0),"N.M.",IF(ABS(W523/V523)&gt;=10,"N.M.",W523/V523))))</f>
        <v>N.M.</v>
      </c>
    </row>
    <row r="524" spans="1:24" s="14" customFormat="1" ht="12.75" hidden="1" outlineLevel="2">
      <c r="A524" s="14" t="s">
        <v>1399</v>
      </c>
      <c r="B524" s="14" t="s">
        <v>1400</v>
      </c>
      <c r="C524" s="54" t="s">
        <v>149</v>
      </c>
      <c r="D524" s="15"/>
      <c r="E524" s="15"/>
      <c r="F524" s="15">
        <v>0</v>
      </c>
      <c r="G524" s="15">
        <v>0</v>
      </c>
      <c r="H524" s="90">
        <f>+F524-G524</f>
        <v>0</v>
      </c>
      <c r="I524" s="103">
        <f t="shared" si="192"/>
        <v>0</v>
      </c>
      <c r="J524" s="104"/>
      <c r="K524" s="15">
        <v>0</v>
      </c>
      <c r="L524" s="15">
        <v>0</v>
      </c>
      <c r="M524" s="90">
        <f>+K524-L524</f>
        <v>0</v>
      </c>
      <c r="N524" s="103">
        <f t="shared" si="193"/>
        <v>0</v>
      </c>
      <c r="O524" s="104"/>
      <c r="P524" s="15">
        <v>0</v>
      </c>
      <c r="Q524" s="15">
        <v>0</v>
      </c>
      <c r="R524" s="90">
        <f>+P524-Q524</f>
        <v>0</v>
      </c>
      <c r="S524" s="103">
        <f t="shared" si="194"/>
        <v>0</v>
      </c>
      <c r="T524" s="104"/>
      <c r="U524" s="15">
        <v>23379.4</v>
      </c>
      <c r="V524" s="15">
        <v>-35200.35</v>
      </c>
      <c r="W524" s="90">
        <f>+U524-V524</f>
        <v>58579.75</v>
      </c>
      <c r="X524" s="103">
        <f t="shared" si="195"/>
        <v>1.6641808959285918</v>
      </c>
    </row>
    <row r="525" spans="1:24" s="14" customFormat="1" ht="12.75" hidden="1" outlineLevel="2">
      <c r="A525" s="14" t="s">
        <v>1401</v>
      </c>
      <c r="B525" s="14" t="s">
        <v>1402</v>
      </c>
      <c r="C525" s="54" t="s">
        <v>150</v>
      </c>
      <c r="D525" s="15"/>
      <c r="E525" s="15"/>
      <c r="F525" s="15">
        <v>0</v>
      </c>
      <c r="G525" s="15">
        <v>-762.48</v>
      </c>
      <c r="H525" s="90">
        <f>+F525-G525</f>
        <v>762.48</v>
      </c>
      <c r="I525" s="103" t="str">
        <f t="shared" si="192"/>
        <v>N.M.</v>
      </c>
      <c r="J525" s="104"/>
      <c r="K525" s="15">
        <v>0</v>
      </c>
      <c r="L525" s="15">
        <v>2083.27</v>
      </c>
      <c r="M525" s="90">
        <f>+K525-L525</f>
        <v>-2083.27</v>
      </c>
      <c r="N525" s="103" t="str">
        <f t="shared" si="193"/>
        <v>N.M.</v>
      </c>
      <c r="O525" s="104"/>
      <c r="P525" s="15">
        <v>0</v>
      </c>
      <c r="Q525" s="15">
        <v>-365.62</v>
      </c>
      <c r="R525" s="90">
        <f>+P525-Q525</f>
        <v>365.62</v>
      </c>
      <c r="S525" s="103" t="str">
        <f t="shared" si="194"/>
        <v>N.M.</v>
      </c>
      <c r="T525" s="104"/>
      <c r="U525" s="15">
        <v>-18011.850000000002</v>
      </c>
      <c r="V525" s="15">
        <v>2083.27</v>
      </c>
      <c r="W525" s="90">
        <f>+U525-V525</f>
        <v>-20095.120000000003</v>
      </c>
      <c r="X525" s="103">
        <f t="shared" si="195"/>
        <v>-9.645950836905444</v>
      </c>
    </row>
    <row r="526" spans="1:24" s="14" customFormat="1" ht="12.75" hidden="1" outlineLevel="2">
      <c r="A526" s="14" t="s">
        <v>1403</v>
      </c>
      <c r="B526" s="14" t="s">
        <v>1404</v>
      </c>
      <c r="C526" s="54" t="s">
        <v>150</v>
      </c>
      <c r="D526" s="15"/>
      <c r="E526" s="15"/>
      <c r="F526" s="15">
        <v>2026.03</v>
      </c>
      <c r="G526" s="15">
        <v>0</v>
      </c>
      <c r="H526" s="90">
        <f>+F526-G526</f>
        <v>2026.03</v>
      </c>
      <c r="I526" s="103" t="str">
        <f t="shared" si="192"/>
        <v>N.M.</v>
      </c>
      <c r="J526" s="104"/>
      <c r="K526" s="15">
        <v>14514.87</v>
      </c>
      <c r="L526" s="15">
        <v>0</v>
      </c>
      <c r="M526" s="90">
        <f>+K526-L526</f>
        <v>14514.87</v>
      </c>
      <c r="N526" s="103" t="str">
        <f t="shared" si="193"/>
        <v>N.M.</v>
      </c>
      <c r="O526" s="104"/>
      <c r="P526" s="15">
        <v>4160.55</v>
      </c>
      <c r="Q526" s="15">
        <v>0</v>
      </c>
      <c r="R526" s="90">
        <f>+P526-Q526</f>
        <v>4160.55</v>
      </c>
      <c r="S526" s="103" t="str">
        <f t="shared" si="194"/>
        <v>N.M.</v>
      </c>
      <c r="T526" s="104"/>
      <c r="U526" s="15">
        <v>14514.87</v>
      </c>
      <c r="V526" s="15">
        <v>0</v>
      </c>
      <c r="W526" s="90">
        <f>+U526-V526</f>
        <v>14514.87</v>
      </c>
      <c r="X526" s="103" t="str">
        <f t="shared" si="195"/>
        <v>N.M.</v>
      </c>
    </row>
    <row r="527" spans="1:24" s="30" customFormat="1" ht="12.75" hidden="1" outlineLevel="1">
      <c r="A527" s="1" t="s">
        <v>422</v>
      </c>
      <c r="B527" s="31"/>
      <c r="C527" s="78" t="s">
        <v>386</v>
      </c>
      <c r="D527" s="33"/>
      <c r="E527" s="33"/>
      <c r="F527" s="17">
        <v>2026.03</v>
      </c>
      <c r="G527" s="17">
        <v>-762.48</v>
      </c>
      <c r="H527" s="35">
        <f aca="true" t="shared" si="196" ref="H527:H535">+F527-G527</f>
        <v>2788.51</v>
      </c>
      <c r="I527" s="95">
        <f t="shared" si="192"/>
        <v>3.65715822054349</v>
      </c>
      <c r="J527" s="116"/>
      <c r="K527" s="17">
        <v>14514.87</v>
      </c>
      <c r="L527" s="17">
        <v>2083.27</v>
      </c>
      <c r="M527" s="35">
        <f aca="true" t="shared" si="197" ref="M527:M535">+K527-L527</f>
        <v>12431.6</v>
      </c>
      <c r="N527" s="95">
        <f t="shared" si="193"/>
        <v>5.9673494074219855</v>
      </c>
      <c r="O527" s="116"/>
      <c r="P527" s="17">
        <v>4160.55</v>
      </c>
      <c r="Q527" s="17">
        <v>-365.62</v>
      </c>
      <c r="R527" s="35">
        <f aca="true" t="shared" si="198" ref="R527:R535">+P527-Q527</f>
        <v>4526.17</v>
      </c>
      <c r="S527" s="95" t="str">
        <f t="shared" si="194"/>
        <v>N.M.</v>
      </c>
      <c r="T527" s="116"/>
      <c r="U527" s="17">
        <v>19882.42</v>
      </c>
      <c r="V527" s="17">
        <v>-27656.239999999998</v>
      </c>
      <c r="W527" s="35">
        <f aca="true" t="shared" si="199" ref="W527:W535">+U527-V527</f>
        <v>47538.659999999996</v>
      </c>
      <c r="X527" s="95">
        <f t="shared" si="195"/>
        <v>1.7189126215277275</v>
      </c>
    </row>
    <row r="528" spans="1:24" s="30" customFormat="1" ht="12.75" hidden="1" outlineLevel="1">
      <c r="A528" s="77" t="s">
        <v>421</v>
      </c>
      <c r="B528" s="31"/>
      <c r="C528" s="78" t="s">
        <v>387</v>
      </c>
      <c r="D528" s="33"/>
      <c r="E528" s="33"/>
      <c r="F528" s="17">
        <v>0</v>
      </c>
      <c r="G528" s="17">
        <v>0</v>
      </c>
      <c r="H528" s="35">
        <f t="shared" si="196"/>
        <v>0</v>
      </c>
      <c r="I528" s="95">
        <f t="shared" si="192"/>
        <v>0</v>
      </c>
      <c r="J528" s="116"/>
      <c r="K528" s="17">
        <v>0</v>
      </c>
      <c r="L528" s="17">
        <v>0</v>
      </c>
      <c r="M528" s="35">
        <f t="shared" si="197"/>
        <v>0</v>
      </c>
      <c r="N528" s="95">
        <f t="shared" si="193"/>
        <v>0</v>
      </c>
      <c r="O528" s="116"/>
      <c r="P528" s="17">
        <v>0</v>
      </c>
      <c r="Q528" s="17">
        <v>0</v>
      </c>
      <c r="R528" s="35">
        <f t="shared" si="198"/>
        <v>0</v>
      </c>
      <c r="S528" s="95">
        <f t="shared" si="194"/>
        <v>0</v>
      </c>
      <c r="T528" s="116"/>
      <c r="U528" s="17">
        <v>0</v>
      </c>
      <c r="V528" s="17">
        <v>0</v>
      </c>
      <c r="W528" s="35">
        <f t="shared" si="199"/>
        <v>0</v>
      </c>
      <c r="X528" s="95">
        <f t="shared" si="195"/>
        <v>0</v>
      </c>
    </row>
    <row r="529" spans="1:24" s="30" customFormat="1" ht="12.75" hidden="1" outlineLevel="1">
      <c r="A529" s="77" t="s">
        <v>420</v>
      </c>
      <c r="B529" s="31"/>
      <c r="C529" s="78" t="s">
        <v>388</v>
      </c>
      <c r="D529" s="33"/>
      <c r="E529" s="33"/>
      <c r="F529" s="17">
        <v>0</v>
      </c>
      <c r="G529" s="17">
        <v>0</v>
      </c>
      <c r="H529" s="35">
        <f t="shared" si="196"/>
        <v>0</v>
      </c>
      <c r="I529" s="95">
        <f t="shared" si="192"/>
        <v>0</v>
      </c>
      <c r="J529" s="116"/>
      <c r="K529" s="17">
        <v>0</v>
      </c>
      <c r="L529" s="17">
        <v>0</v>
      </c>
      <c r="M529" s="35">
        <f t="shared" si="197"/>
        <v>0</v>
      </c>
      <c r="N529" s="95">
        <f t="shared" si="193"/>
        <v>0</v>
      </c>
      <c r="O529" s="116"/>
      <c r="P529" s="17">
        <v>0</v>
      </c>
      <c r="Q529" s="17">
        <v>0</v>
      </c>
      <c r="R529" s="35">
        <f t="shared" si="198"/>
        <v>0</v>
      </c>
      <c r="S529" s="95">
        <f t="shared" si="194"/>
        <v>0</v>
      </c>
      <c r="T529" s="116"/>
      <c r="U529" s="17">
        <v>0</v>
      </c>
      <c r="V529" s="17">
        <v>0</v>
      </c>
      <c r="W529" s="35">
        <f t="shared" si="199"/>
        <v>0</v>
      </c>
      <c r="X529" s="95">
        <f t="shared" si="195"/>
        <v>0</v>
      </c>
    </row>
    <row r="530" spans="1:24" s="14" customFormat="1" ht="12.75" hidden="1" outlineLevel="2">
      <c r="A530" s="14" t="s">
        <v>1405</v>
      </c>
      <c r="B530" s="14" t="s">
        <v>1406</v>
      </c>
      <c r="C530" s="54" t="s">
        <v>151</v>
      </c>
      <c r="D530" s="15"/>
      <c r="E530" s="15"/>
      <c r="F530" s="15">
        <v>12295.57</v>
      </c>
      <c r="G530" s="15">
        <v>-5145.2300000000005</v>
      </c>
      <c r="H530" s="90">
        <f>+F530-G530</f>
        <v>17440.8</v>
      </c>
      <c r="I530" s="103">
        <f t="shared" si="192"/>
        <v>3.389702695506323</v>
      </c>
      <c r="J530" s="104"/>
      <c r="K530" s="15">
        <v>88088.22</v>
      </c>
      <c r="L530" s="15">
        <v>14057.36</v>
      </c>
      <c r="M530" s="90">
        <f>+K530-L530</f>
        <v>74030.86</v>
      </c>
      <c r="N530" s="103">
        <f t="shared" si="193"/>
        <v>5.2663416174872095</v>
      </c>
      <c r="O530" s="104"/>
      <c r="P530" s="15">
        <v>25249.57</v>
      </c>
      <c r="Q530" s="15">
        <v>-2467.31</v>
      </c>
      <c r="R530" s="90">
        <f>+P530-Q530</f>
        <v>27716.88</v>
      </c>
      <c r="S530" s="103" t="str">
        <f t="shared" si="194"/>
        <v>N.M.</v>
      </c>
      <c r="T530" s="104"/>
      <c r="U530" s="15">
        <v>156435.45</v>
      </c>
      <c r="V530" s="15">
        <v>-182571.22000000003</v>
      </c>
      <c r="W530" s="90">
        <f>+U530-V530</f>
        <v>339006.67000000004</v>
      </c>
      <c r="X530" s="103">
        <f t="shared" si="195"/>
        <v>1.8568461666630698</v>
      </c>
    </row>
    <row r="531" spans="1:24" s="14" customFormat="1" ht="12.75" hidden="1" outlineLevel="2">
      <c r="A531" s="14" t="s">
        <v>1407</v>
      </c>
      <c r="B531" s="14" t="s">
        <v>1408</v>
      </c>
      <c r="C531" s="54" t="s">
        <v>152</v>
      </c>
      <c r="D531" s="15"/>
      <c r="E531" s="15"/>
      <c r="F531" s="15">
        <v>-682.15</v>
      </c>
      <c r="G531" s="15">
        <v>-9300.9</v>
      </c>
      <c r="H531" s="90">
        <f>+F531-G531</f>
        <v>8618.75</v>
      </c>
      <c r="I531" s="103">
        <f t="shared" si="192"/>
        <v>0.9266576352826071</v>
      </c>
      <c r="J531" s="104"/>
      <c r="K531" s="15">
        <v>-28928.2</v>
      </c>
      <c r="L531" s="15">
        <v>-77812.7</v>
      </c>
      <c r="M531" s="90">
        <f>+K531-L531</f>
        <v>48884.5</v>
      </c>
      <c r="N531" s="103">
        <f t="shared" si="193"/>
        <v>0.6282329234173856</v>
      </c>
      <c r="O531" s="104"/>
      <c r="P531" s="15">
        <v>-2974.65</v>
      </c>
      <c r="Q531" s="15">
        <v>-33759.25</v>
      </c>
      <c r="R531" s="90">
        <f>+P531-Q531</f>
        <v>30784.6</v>
      </c>
      <c r="S531" s="103">
        <f t="shared" si="194"/>
        <v>0.9118863718832616</v>
      </c>
      <c r="T531" s="104"/>
      <c r="U531" s="15">
        <v>-265330.8</v>
      </c>
      <c r="V531" s="15">
        <v>-959449.07</v>
      </c>
      <c r="W531" s="90">
        <f>+U531-V531</f>
        <v>694118.27</v>
      </c>
      <c r="X531" s="103">
        <f t="shared" si="195"/>
        <v>0.7234550448832058</v>
      </c>
    </row>
    <row r="532" spans="1:24" s="14" customFormat="1" ht="12.75" hidden="1" outlineLevel="2">
      <c r="A532" s="14" t="s">
        <v>1409</v>
      </c>
      <c r="B532" s="14" t="s">
        <v>1410</v>
      </c>
      <c r="C532" s="54" t="s">
        <v>153</v>
      </c>
      <c r="D532" s="15"/>
      <c r="E532" s="15"/>
      <c r="F532" s="15">
        <v>961.1</v>
      </c>
      <c r="G532" s="15">
        <v>13332.9</v>
      </c>
      <c r="H532" s="90">
        <f>+F532-G532</f>
        <v>-12371.8</v>
      </c>
      <c r="I532" s="103">
        <f t="shared" si="192"/>
        <v>-0.9279151572426103</v>
      </c>
      <c r="J532" s="104"/>
      <c r="K532" s="15">
        <v>10773.7</v>
      </c>
      <c r="L532" s="15">
        <v>194840.45</v>
      </c>
      <c r="M532" s="90">
        <f>+K532-L532</f>
        <v>-184066.75</v>
      </c>
      <c r="N532" s="103">
        <f t="shared" si="193"/>
        <v>-0.9447050137689581</v>
      </c>
      <c r="O532" s="104"/>
      <c r="P532" s="15">
        <v>3449.9500000000003</v>
      </c>
      <c r="Q532" s="15">
        <v>40557.65</v>
      </c>
      <c r="R532" s="90">
        <f>+P532-Q532</f>
        <v>-37107.700000000004</v>
      </c>
      <c r="S532" s="103">
        <f t="shared" si="194"/>
        <v>-0.9149371326987634</v>
      </c>
      <c r="T532" s="104"/>
      <c r="U532" s="15">
        <v>188827.1</v>
      </c>
      <c r="V532" s="15">
        <v>1901388.5399999998</v>
      </c>
      <c r="W532" s="90">
        <f>+U532-V532</f>
        <v>-1712561.4399999997</v>
      </c>
      <c r="X532" s="103">
        <f t="shared" si="195"/>
        <v>-0.9006898926612863</v>
      </c>
    </row>
    <row r="533" spans="1:24" s="30" customFormat="1" ht="12.75" hidden="1" outlineLevel="1">
      <c r="A533" s="77" t="s">
        <v>419</v>
      </c>
      <c r="B533" s="31"/>
      <c r="C533" s="78" t="s">
        <v>410</v>
      </c>
      <c r="D533" s="33"/>
      <c r="E533" s="33"/>
      <c r="F533" s="17">
        <v>12574.52</v>
      </c>
      <c r="G533" s="17">
        <v>-1113.2300000000014</v>
      </c>
      <c r="H533" s="35">
        <f t="shared" si="196"/>
        <v>13687.750000000002</v>
      </c>
      <c r="I533" s="95" t="str">
        <f t="shared" si="192"/>
        <v>N.M.</v>
      </c>
      <c r="J533" s="116"/>
      <c r="K533" s="17">
        <v>69933.72</v>
      </c>
      <c r="L533" s="17">
        <v>131085.11000000002</v>
      </c>
      <c r="M533" s="35">
        <f t="shared" si="197"/>
        <v>-61151.390000000014</v>
      </c>
      <c r="N533" s="95">
        <f t="shared" si="193"/>
        <v>-0.46650142033675684</v>
      </c>
      <c r="O533" s="116"/>
      <c r="P533" s="17">
        <v>25724.87</v>
      </c>
      <c r="Q533" s="17">
        <v>4331.090000000004</v>
      </c>
      <c r="R533" s="35">
        <f t="shared" si="198"/>
        <v>21393.779999999995</v>
      </c>
      <c r="S533" s="95">
        <f t="shared" si="194"/>
        <v>4.93958333814351</v>
      </c>
      <c r="T533" s="116"/>
      <c r="U533" s="17">
        <v>79931.75</v>
      </c>
      <c r="V533" s="17">
        <v>759368.25</v>
      </c>
      <c r="W533" s="35">
        <f t="shared" si="199"/>
        <v>-679436.5</v>
      </c>
      <c r="X533" s="95">
        <f t="shared" si="195"/>
        <v>-0.894739146652497</v>
      </c>
    </row>
    <row r="534" spans="1:24" s="13" customFormat="1" ht="12.75" collapsed="1">
      <c r="A534" s="13" t="s">
        <v>391</v>
      </c>
      <c r="C534" s="52" t="s">
        <v>286</v>
      </c>
      <c r="D534" s="29"/>
      <c r="E534" s="29"/>
      <c r="F534" s="129">
        <v>14600.550000000001</v>
      </c>
      <c r="G534" s="129">
        <v>-1875.71</v>
      </c>
      <c r="H534" s="129">
        <f t="shared" si="196"/>
        <v>16476.260000000002</v>
      </c>
      <c r="I534" s="99">
        <f t="shared" si="192"/>
        <v>8.784012453950771</v>
      </c>
      <c r="J534" s="115"/>
      <c r="K534" s="129">
        <v>84448.59</v>
      </c>
      <c r="L534" s="129">
        <v>133168.38</v>
      </c>
      <c r="M534" s="129">
        <f t="shared" si="197"/>
        <v>-48719.79000000001</v>
      </c>
      <c r="N534" s="99">
        <f t="shared" si="193"/>
        <v>-0.3658510376111807</v>
      </c>
      <c r="O534" s="115"/>
      <c r="P534" s="129">
        <v>29885.42</v>
      </c>
      <c r="Q534" s="129">
        <v>3965.4700000000003</v>
      </c>
      <c r="R534" s="129">
        <f t="shared" si="198"/>
        <v>25919.949999999997</v>
      </c>
      <c r="S534" s="99">
        <f t="shared" si="194"/>
        <v>6.536413085964588</v>
      </c>
      <c r="T534" s="115"/>
      <c r="U534" s="129">
        <v>99814.17</v>
      </c>
      <c r="V534" s="129">
        <v>731712.01</v>
      </c>
      <c r="W534" s="129">
        <f t="shared" si="199"/>
        <v>-631897.84</v>
      </c>
      <c r="X534" s="99">
        <f t="shared" si="195"/>
        <v>-0.8635881758999692</v>
      </c>
    </row>
    <row r="535" spans="1:24" s="1" customFormat="1" ht="12.75">
      <c r="A535" s="32" t="s">
        <v>244</v>
      </c>
      <c r="C535" s="51" t="s">
        <v>409</v>
      </c>
      <c r="D535" s="29"/>
      <c r="E535" s="29"/>
      <c r="F535" s="29">
        <v>76923.1</v>
      </c>
      <c r="G535" s="29">
        <v>32097.840000000007</v>
      </c>
      <c r="H535" s="29">
        <f t="shared" si="196"/>
        <v>44825.259999999995</v>
      </c>
      <c r="I535" s="98">
        <f t="shared" si="192"/>
        <v>1.3965195165780622</v>
      </c>
      <c r="J535" s="115"/>
      <c r="K535" s="29">
        <v>471671.24</v>
      </c>
      <c r="L535" s="29">
        <v>197120.37499999994</v>
      </c>
      <c r="M535" s="29">
        <f t="shared" si="197"/>
        <v>274550.86500000005</v>
      </c>
      <c r="N535" s="98">
        <f t="shared" si="193"/>
        <v>1.3928081508570596</v>
      </c>
      <c r="O535" s="115"/>
      <c r="P535" s="29">
        <v>243995.19</v>
      </c>
      <c r="Q535" s="29">
        <v>176573.53000000006</v>
      </c>
      <c r="R535" s="29">
        <f t="shared" si="198"/>
        <v>67421.65999999995</v>
      </c>
      <c r="S535" s="98">
        <f t="shared" si="194"/>
        <v>0.38183333594791885</v>
      </c>
      <c r="T535" s="115"/>
      <c r="U535" s="29">
        <v>1068508.9600000002</v>
      </c>
      <c r="V535" s="29">
        <v>1789042.3830000006</v>
      </c>
      <c r="W535" s="29">
        <f t="shared" si="199"/>
        <v>-720533.4230000004</v>
      </c>
      <c r="X535" s="98">
        <f t="shared" si="195"/>
        <v>-0.402748101356747</v>
      </c>
    </row>
    <row r="536" spans="4:24" s="1" customFormat="1" ht="5.25" customHeight="1">
      <c r="D536" s="35"/>
      <c r="E536" s="35"/>
      <c r="F536" s="130" t="str">
        <f>IF(ABS(+F501+F521+F534-F535)&gt;$C$578,$C$579," ")</f>
        <v> </v>
      </c>
      <c r="G536" s="130" t="str">
        <f>IF(ABS(+G501+G521+G534-G535)&gt;$C$578,$C$579," ")</f>
        <v> </v>
      </c>
      <c r="H536" s="130" t="str">
        <f>IF(ABS(+H501+H521+H534-H535)&gt;$C$578,$C$579," ")</f>
        <v> </v>
      </c>
      <c r="I536" s="101"/>
      <c r="J536" s="106"/>
      <c r="K536" s="130" t="str">
        <f>IF(ABS(+K501+K521+K534-K535)&gt;$C$578,$C$579," ")</f>
        <v> </v>
      </c>
      <c r="L536" s="130" t="str">
        <f>IF(ABS(+L501+L521+L534-L535)&gt;$C$578,$C$579," ")</f>
        <v> </v>
      </c>
      <c r="M536" s="130" t="str">
        <f>IF(ABS(+M501+M521+M534-M535)&gt;$C$578,$C$579," ")</f>
        <v> </v>
      </c>
      <c r="N536" s="101"/>
      <c r="O536" s="106"/>
      <c r="P536" s="130" t="str">
        <f>IF(ABS(+P501+P521+P534-P535)&gt;$C$578,$C$579," ")</f>
        <v> </v>
      </c>
      <c r="Q536" s="130" t="str">
        <f>IF(ABS(+Q501+Q521+Q534-Q535)&gt;$C$578,$C$579," ")</f>
        <v> </v>
      </c>
      <c r="R536" s="130" t="str">
        <f>IF(ABS(+R501+R521+R534-R535)&gt;$C$578,$C$579," ")</f>
        <v> </v>
      </c>
      <c r="S536" s="101"/>
      <c r="T536" s="130" t="str">
        <f>IF(ABS(+T501+T521+T534-T535)&gt;$C$578,$C$579," ")</f>
        <v> </v>
      </c>
      <c r="U536" s="130" t="str">
        <f>IF(ABS(+U501+U521+U534-U535)&gt;$C$578,$C$579," ")</f>
        <v> </v>
      </c>
      <c r="V536" s="130" t="str">
        <f>IF(ABS(+V501+V521+V534-V535)&gt;$C$578,$C$579," ")</f>
        <v> </v>
      </c>
      <c r="W536" s="130" t="str">
        <f>IF(ABS(+W501+W521+W534-W535)&gt;$C$578,$C$579," ")</f>
        <v> </v>
      </c>
      <c r="X536" s="101"/>
    </row>
    <row r="537" spans="1:24" s="1" customFormat="1" ht="12.75">
      <c r="A537" s="32" t="s">
        <v>245</v>
      </c>
      <c r="C537" s="13" t="s">
        <v>246</v>
      </c>
      <c r="D537" s="29"/>
      <c r="E537" s="29"/>
      <c r="F537" s="29">
        <v>8643365.470999999</v>
      </c>
      <c r="G537" s="29">
        <v>9655991.335999988</v>
      </c>
      <c r="H537" s="29">
        <f>+F537-G537</f>
        <v>-1012625.864999989</v>
      </c>
      <c r="I537" s="98">
        <f>IF(G537&lt;0,IF(H537=0,0,IF(OR(G537=0,F537=0),"N.M.",IF(ABS(H537/G537)&gt;=10,"N.M.",H537/(-G537)))),IF(H537=0,0,IF(OR(G537=0,F537=0),"N.M.",IF(ABS(H537/G537)&gt;=10,"N.M.",H537/G537))))</f>
        <v>-0.10487021267559164</v>
      </c>
      <c r="J537" s="115"/>
      <c r="K537" s="29">
        <v>47358252.90400004</v>
      </c>
      <c r="L537" s="29">
        <v>30414324.675999977</v>
      </c>
      <c r="M537" s="29">
        <f>+K537-L537</f>
        <v>16943928.22800006</v>
      </c>
      <c r="N537" s="98">
        <f>IF(L537&lt;0,IF(M537=0,0,IF(OR(L537=0,K537=0),"N.M.",IF(ABS(M537/L537)&gt;=10,"N.M.",M537/(-L537)))),IF(M537=0,0,IF(OR(L537=0,K537=0),"N.M.",IF(ABS(M537/L537)&gt;=10,"N.M.",M537/L537))))</f>
        <v>0.557103549347277</v>
      </c>
      <c r="O537" s="115"/>
      <c r="P537" s="29">
        <v>19103870.860999975</v>
      </c>
      <c r="Q537" s="29">
        <v>10460552.402999999</v>
      </c>
      <c r="R537" s="29">
        <f>+P537-Q537</f>
        <v>8643318.457999976</v>
      </c>
      <c r="S537" s="98">
        <f>IF(Q537&lt;0,IF(R537=0,0,IF(OR(Q537=0,P537=0),"N.M.",IF(ABS(R537/Q537)&gt;=10,"N.M.",R537/(-Q537)))),IF(R537=0,0,IF(OR(Q537=0,P537=0),"N.M.",IF(ABS(R537/Q537)&gt;=10,"N.M.",R537/Q537))))</f>
        <v>0.8262774397574975</v>
      </c>
      <c r="T537" s="115"/>
      <c r="U537" s="29">
        <v>88668349.98900008</v>
      </c>
      <c r="V537" s="29">
        <v>51967024.95400014</v>
      </c>
      <c r="W537" s="29">
        <f>+U537-V537</f>
        <v>36701325.034999944</v>
      </c>
      <c r="X537" s="98">
        <f>IF(V537&lt;0,IF(W537=0,0,IF(OR(V537=0,U537=0),"N.M.",IF(ABS(W537/V537)&gt;=10,"N.M.",W537/(-V537)))),IF(W537=0,0,IF(OR(V537=0,U537=0),"N.M.",IF(ABS(W537/V537)&gt;=10,"N.M.",W537/V537))))</f>
        <v>0.7062425656940532</v>
      </c>
    </row>
    <row r="538" spans="4:24" s="1" customFormat="1" ht="5.25" customHeight="1">
      <c r="D538" s="35"/>
      <c r="E538" s="35"/>
      <c r="F538" s="130" t="str">
        <f>IF(ABS(F464+F535-F537)&gt;$C$578,$C$579," ")</f>
        <v> </v>
      </c>
      <c r="G538" s="130" t="str">
        <f>IF(ABS(G464+G535-G537)&gt;$C$578,$C$579," ")</f>
        <v> </v>
      </c>
      <c r="H538" s="130" t="str">
        <f>IF(ABS(H464+H535-H537)&gt;$C$578,$C$579," ")</f>
        <v> </v>
      </c>
      <c r="I538" s="101"/>
      <c r="J538" s="106"/>
      <c r="K538" s="130" t="str">
        <f>IF(ABS(K464+K535-K537)&gt;$C$578,$C$579," ")</f>
        <v> </v>
      </c>
      <c r="L538" s="130" t="str">
        <f>IF(ABS(L464+L535-L537)&gt;$C$578,$C$579," ")</f>
        <v> </v>
      </c>
      <c r="M538" s="130" t="str">
        <f>IF(ABS(M464+M535-M537)&gt;$C$578,$C$579," ")</f>
        <v> </v>
      </c>
      <c r="N538" s="101"/>
      <c r="O538" s="106"/>
      <c r="P538" s="130" t="str">
        <f>IF(ABS(P464+P535-P537)&gt;$C$578,$C$579," ")</f>
        <v> </v>
      </c>
      <c r="Q538" s="130" t="str">
        <f>IF(ABS(Q464+Q535-Q537)&gt;$C$578,$C$579," ")</f>
        <v> </v>
      </c>
      <c r="R538" s="130" t="str">
        <f>IF(ABS(R464+R535-R537)&gt;$C$578,$C$579," ")</f>
        <v> </v>
      </c>
      <c r="S538" s="101"/>
      <c r="T538" s="106"/>
      <c r="U538" s="130" t="str">
        <f>IF(ABS(U464+U535-U537)&gt;$C$578,$C$579," ")</f>
        <v> </v>
      </c>
      <c r="V538" s="130" t="str">
        <f>IF(ABS(V464+V535-V537)&gt;$C$578,$C$579," ")</f>
        <v> </v>
      </c>
      <c r="W538" s="130" t="str">
        <f>IF(ABS(W464+W535-W537)&gt;$C$578,$C$579," ")</f>
        <v> </v>
      </c>
      <c r="X538" s="101"/>
    </row>
    <row r="539" spans="4:24" s="1" customFormat="1" ht="5.25" customHeight="1" hidden="1" outlineLevel="1">
      <c r="D539" s="35"/>
      <c r="E539" s="35"/>
      <c r="F539" s="130"/>
      <c r="G539" s="130"/>
      <c r="H539" s="130"/>
      <c r="I539" s="101"/>
      <c r="J539" s="106"/>
      <c r="K539" s="130"/>
      <c r="L539" s="130"/>
      <c r="M539" s="130"/>
      <c r="N539" s="101"/>
      <c r="O539" s="106"/>
      <c r="P539" s="130"/>
      <c r="Q539" s="130"/>
      <c r="R539" s="130"/>
      <c r="S539" s="101"/>
      <c r="T539" s="106"/>
      <c r="U539" s="130"/>
      <c r="V539" s="130"/>
      <c r="W539" s="130"/>
      <c r="X539" s="101"/>
    </row>
    <row r="540" spans="1:24" s="14" customFormat="1" ht="12.75" hidden="1" outlineLevel="2">
      <c r="A540" s="14" t="s">
        <v>1411</v>
      </c>
      <c r="B540" s="14" t="s">
        <v>1412</v>
      </c>
      <c r="C540" s="54" t="s">
        <v>154</v>
      </c>
      <c r="D540" s="15"/>
      <c r="E540" s="15"/>
      <c r="F540" s="15">
        <v>2833225.51</v>
      </c>
      <c r="G540" s="15">
        <v>2833225.52</v>
      </c>
      <c r="H540" s="90">
        <f>(+F540-G540)</f>
        <v>-0.01000000024214387</v>
      </c>
      <c r="I540" s="103">
        <f aca="true" t="shared" si="200" ref="I540:I545">IF(G540&lt;0,IF(H540=0,0,IF(OR(G540=0,F540=0),"N.M.",IF(ABS(H540/G540)&gt;=10,"N.M.",H540/(-G540)))),IF(H540=0,0,IF(OR(G540=0,F540=0),"N.M.",IF(ABS(H540/G540)&gt;=10,"N.M.",H540/G540))))</f>
        <v>-3.529546155628257E-09</v>
      </c>
      <c r="J540" s="104"/>
      <c r="K540" s="15">
        <v>19832578.63</v>
      </c>
      <c r="L540" s="15">
        <v>19832578.64</v>
      </c>
      <c r="M540" s="90">
        <f>(+K540-L540)</f>
        <v>-0.010000001639127731</v>
      </c>
      <c r="N540" s="103">
        <f aca="true" t="shared" si="201" ref="N540:N545">IF(L540&lt;0,IF(M540=0,0,IF(OR(L540=0,K540=0),"N.M.",IF(ABS(M540/L540)&gt;=10,"N.M.",M540/(-L540)))),IF(M540=0,0,IF(OR(L540=0,K540=0),"N.M.",IF(ABS(M540/L540)&gt;=10,"N.M.",M540/L540))))</f>
        <v>-5.042209498143067E-10</v>
      </c>
      <c r="O540" s="104"/>
      <c r="P540" s="15">
        <v>8499676.55</v>
      </c>
      <c r="Q540" s="15">
        <v>8499676.56</v>
      </c>
      <c r="R540" s="90">
        <f>(+P540-Q540)</f>
        <v>-0.009999999776482582</v>
      </c>
      <c r="S540" s="103">
        <f aca="true" t="shared" si="202" ref="S540:S545">IF(Q540&lt;0,IF(R540=0,0,IF(OR(Q540=0,P540=0),"N.M.",IF(ABS(R540/Q540)&gt;=10,"N.M.",R540/(-Q540)))),IF(R540=0,0,IF(OR(Q540=0,P540=0),"N.M.",IF(ABS(R540/Q540)&gt;=10,"N.M.",R540/Q540))))</f>
        <v>-1.1765153304236534E-09</v>
      </c>
      <c r="T540" s="104"/>
      <c r="U540" s="15">
        <v>33998706.23</v>
      </c>
      <c r="V540" s="15">
        <v>33998706.230000004</v>
      </c>
      <c r="W540" s="90">
        <f>(+U540-V540)</f>
        <v>-7.450580596923828E-09</v>
      </c>
      <c r="X540" s="103">
        <f aca="true" t="shared" si="203" ref="X540:X545">IF(V540&lt;0,IF(W540=0,0,IF(OR(V540=0,U540=0),"N.M.",IF(ABS(W540/V540)&gt;=10,"N.M.",W540/(-V540)))),IF(W540=0,0,IF(OR(V540=0,U540=0),"N.M.",IF(ABS(W540/V540)&gt;=10,"N.M.",W540/V540))))</f>
        <v>-2.1914306228363287E-16</v>
      </c>
    </row>
    <row r="541" spans="1:24" s="14" customFormat="1" ht="12.75" hidden="1" outlineLevel="2">
      <c r="A541" s="14" t="s">
        <v>1413</v>
      </c>
      <c r="B541" s="14" t="s">
        <v>1414</v>
      </c>
      <c r="C541" s="54" t="s">
        <v>155</v>
      </c>
      <c r="D541" s="15"/>
      <c r="E541" s="15"/>
      <c r="F541" s="15">
        <v>87500</v>
      </c>
      <c r="G541" s="15">
        <v>87500</v>
      </c>
      <c r="H541" s="90">
        <f>(+F541-G541)</f>
        <v>0</v>
      </c>
      <c r="I541" s="103">
        <f t="shared" si="200"/>
        <v>0</v>
      </c>
      <c r="J541" s="104"/>
      <c r="K541" s="15">
        <v>612500</v>
      </c>
      <c r="L541" s="15">
        <v>612500</v>
      </c>
      <c r="M541" s="90">
        <f>(+K541-L541)</f>
        <v>0</v>
      </c>
      <c r="N541" s="103">
        <f t="shared" si="201"/>
        <v>0</v>
      </c>
      <c r="O541" s="104"/>
      <c r="P541" s="15">
        <v>262500</v>
      </c>
      <c r="Q541" s="15">
        <v>262500</v>
      </c>
      <c r="R541" s="90">
        <f>(+P541-Q541)</f>
        <v>0</v>
      </c>
      <c r="S541" s="103">
        <f t="shared" si="202"/>
        <v>0</v>
      </c>
      <c r="T541" s="104"/>
      <c r="U541" s="15">
        <v>1050000</v>
      </c>
      <c r="V541" s="15">
        <v>1050000</v>
      </c>
      <c r="W541" s="90">
        <f>(+U541-V541)</f>
        <v>0</v>
      </c>
      <c r="X541" s="103">
        <f t="shared" si="203"/>
        <v>0</v>
      </c>
    </row>
    <row r="542" spans="1:24" s="13" customFormat="1" ht="12.75" collapsed="1">
      <c r="A542" s="13" t="s">
        <v>247</v>
      </c>
      <c r="C542" s="56" t="s">
        <v>287</v>
      </c>
      <c r="D542" s="29"/>
      <c r="E542" s="29"/>
      <c r="F542" s="29">
        <v>2920725.51</v>
      </c>
      <c r="G542" s="29">
        <v>2920725.52</v>
      </c>
      <c r="H542" s="29">
        <f>(+F542-G542)</f>
        <v>-0.01000000024214387</v>
      </c>
      <c r="I542" s="98">
        <f t="shared" si="200"/>
        <v>-3.4238069184069956E-09</v>
      </c>
      <c r="J542" s="115"/>
      <c r="K542" s="29">
        <v>20445078.63</v>
      </c>
      <c r="L542" s="29">
        <v>20445078.64</v>
      </c>
      <c r="M542" s="29">
        <f>(+K542-L542)</f>
        <v>-0.010000001639127731</v>
      </c>
      <c r="N542" s="98">
        <f t="shared" si="201"/>
        <v>-4.89115342386755E-10</v>
      </c>
      <c r="O542" s="115"/>
      <c r="P542" s="29">
        <v>8762176.55</v>
      </c>
      <c r="Q542" s="29">
        <v>8762176.56</v>
      </c>
      <c r="R542" s="29">
        <f>(+P542-Q542)</f>
        <v>-0.009999999776482582</v>
      </c>
      <c r="S542" s="98">
        <f t="shared" si="202"/>
        <v>-1.1412689196578552E-09</v>
      </c>
      <c r="T542" s="115"/>
      <c r="U542" s="29">
        <v>35048706.23</v>
      </c>
      <c r="V542" s="29">
        <v>35048706.230000004</v>
      </c>
      <c r="W542" s="29">
        <f>(+U542-V542)</f>
        <v>-7.450580596923828E-09</v>
      </c>
      <c r="X542" s="98">
        <f t="shared" si="203"/>
        <v>-2.1257790652901448E-16</v>
      </c>
    </row>
    <row r="543" spans="3:24" s="13" customFormat="1" ht="0.75" customHeight="1" hidden="1" outlineLevel="1">
      <c r="C543" s="56"/>
      <c r="D543" s="29"/>
      <c r="E543" s="29"/>
      <c r="F543" s="29"/>
      <c r="G543" s="29"/>
      <c r="H543" s="29"/>
      <c r="I543" s="98">
        <f t="shared" si="200"/>
        <v>0</v>
      </c>
      <c r="J543" s="115"/>
      <c r="K543" s="29"/>
      <c r="L543" s="29"/>
      <c r="M543" s="29"/>
      <c r="N543" s="98">
        <f t="shared" si="201"/>
        <v>0</v>
      </c>
      <c r="O543" s="115"/>
      <c r="P543" s="29"/>
      <c r="Q543" s="29"/>
      <c r="R543" s="29"/>
      <c r="S543" s="98">
        <f t="shared" si="202"/>
        <v>0</v>
      </c>
      <c r="T543" s="115"/>
      <c r="U543" s="29"/>
      <c r="V543" s="29"/>
      <c r="W543" s="29"/>
      <c r="X543" s="98">
        <f t="shared" si="203"/>
        <v>0</v>
      </c>
    </row>
    <row r="544" spans="1:24" s="14" customFormat="1" ht="12.75" hidden="1" outlineLevel="2">
      <c r="A544" s="14" t="s">
        <v>1415</v>
      </c>
      <c r="B544" s="14" t="s">
        <v>1416</v>
      </c>
      <c r="C544" s="54" t="s">
        <v>156</v>
      </c>
      <c r="D544" s="15"/>
      <c r="E544" s="15"/>
      <c r="F544" s="15">
        <v>0</v>
      </c>
      <c r="G544" s="15">
        <v>2849.67</v>
      </c>
      <c r="H544" s="90">
        <f>(+F544-G544)</f>
        <v>-2849.67</v>
      </c>
      <c r="I544" s="103" t="str">
        <f t="shared" si="200"/>
        <v>N.M.</v>
      </c>
      <c r="J544" s="104"/>
      <c r="K544" s="15">
        <v>7.08</v>
      </c>
      <c r="L544" s="15">
        <v>8630.130000000001</v>
      </c>
      <c r="M544" s="90">
        <f>(+K544-L544)</f>
        <v>-8623.050000000001</v>
      </c>
      <c r="N544" s="103">
        <f t="shared" si="201"/>
        <v>-0.9991796183835006</v>
      </c>
      <c r="O544" s="104"/>
      <c r="P544" s="15">
        <v>7.08</v>
      </c>
      <c r="Q544" s="15">
        <v>7668.39</v>
      </c>
      <c r="R544" s="90">
        <f>(+P544-Q544)</f>
        <v>-7661.31</v>
      </c>
      <c r="S544" s="103">
        <f t="shared" si="202"/>
        <v>-0.9990767292743327</v>
      </c>
      <c r="T544" s="104"/>
      <c r="U544" s="15">
        <v>953.48</v>
      </c>
      <c r="V544" s="15">
        <v>9001.03</v>
      </c>
      <c r="W544" s="90">
        <f>(+U544-V544)</f>
        <v>-8047.550000000001</v>
      </c>
      <c r="X544" s="103">
        <f t="shared" si="203"/>
        <v>-0.8940699008891205</v>
      </c>
    </row>
    <row r="545" spans="1:24" s="13" customFormat="1" ht="12.75" customHeight="1" collapsed="1">
      <c r="A545" s="13" t="s">
        <v>248</v>
      </c>
      <c r="C545" s="56" t="s">
        <v>288</v>
      </c>
      <c r="D545" s="29"/>
      <c r="E545" s="29"/>
      <c r="F545" s="29">
        <v>0</v>
      </c>
      <c r="G545" s="29">
        <v>2849.67</v>
      </c>
      <c r="H545" s="29">
        <f>(+F545-G545)</f>
        <v>-2849.67</v>
      </c>
      <c r="I545" s="98" t="str">
        <f t="shared" si="200"/>
        <v>N.M.</v>
      </c>
      <c r="J545" s="115"/>
      <c r="K545" s="29">
        <v>7.08</v>
      </c>
      <c r="L545" s="29">
        <v>8630.130000000001</v>
      </c>
      <c r="M545" s="29">
        <f>(+K545-L545)</f>
        <v>-8623.050000000001</v>
      </c>
      <c r="N545" s="98">
        <f t="shared" si="201"/>
        <v>-0.9991796183835006</v>
      </c>
      <c r="O545" s="115"/>
      <c r="P545" s="29">
        <v>7.08</v>
      </c>
      <c r="Q545" s="29">
        <v>7668.39</v>
      </c>
      <c r="R545" s="29">
        <f>(+P545-Q545)</f>
        <v>-7661.31</v>
      </c>
      <c r="S545" s="98">
        <f t="shared" si="202"/>
        <v>-0.9990767292743327</v>
      </c>
      <c r="T545" s="115"/>
      <c r="U545" s="29">
        <v>953.48</v>
      </c>
      <c r="V545" s="29">
        <v>9001.03</v>
      </c>
      <c r="W545" s="29">
        <f>(+U545-V545)</f>
        <v>-8047.550000000001</v>
      </c>
      <c r="X545" s="98">
        <f t="shared" si="203"/>
        <v>-0.8940699008891205</v>
      </c>
    </row>
    <row r="546" spans="3:24" s="13" customFormat="1" ht="0.75" customHeight="1" hidden="1" outlineLevel="1">
      <c r="C546" s="56"/>
      <c r="D546" s="29"/>
      <c r="E546" s="29"/>
      <c r="F546" s="29"/>
      <c r="G546" s="29"/>
      <c r="H546" s="29"/>
      <c r="I546" s="98"/>
      <c r="J546" s="115"/>
      <c r="K546" s="29"/>
      <c r="L546" s="29"/>
      <c r="M546" s="29"/>
      <c r="N546" s="98"/>
      <c r="O546" s="115"/>
      <c r="P546" s="29"/>
      <c r="Q546" s="29"/>
      <c r="R546" s="29"/>
      <c r="S546" s="98"/>
      <c r="T546" s="115"/>
      <c r="U546" s="29"/>
      <c r="V546" s="29"/>
      <c r="W546" s="29"/>
      <c r="X546" s="98"/>
    </row>
    <row r="547" spans="1:24" s="14" customFormat="1" ht="12.75" hidden="1" outlineLevel="2">
      <c r="A547" s="14" t="s">
        <v>1417</v>
      </c>
      <c r="B547" s="14" t="s">
        <v>1418</v>
      </c>
      <c r="C547" s="54" t="s">
        <v>157</v>
      </c>
      <c r="D547" s="15"/>
      <c r="E547" s="15"/>
      <c r="F547" s="15">
        <v>43041.770000000004</v>
      </c>
      <c r="G547" s="15">
        <v>20472.61</v>
      </c>
      <c r="H547" s="90">
        <f>(+F547-G547)</f>
        <v>22569.160000000003</v>
      </c>
      <c r="I547" s="103">
        <f>IF(G547&lt;0,IF(H547=0,0,IF(OR(G547=0,F547=0),"N.M.",IF(ABS(H547/G547)&gt;=10,"N.M.",H547/(-G547)))),IF(H547=0,0,IF(OR(G547=0,F547=0),"N.M.",IF(ABS(H547/G547)&gt;=10,"N.M.",H547/G547))))</f>
        <v>1.1024075581960484</v>
      </c>
      <c r="J547" s="104"/>
      <c r="K547" s="15">
        <v>337649.43</v>
      </c>
      <c r="L547" s="15">
        <v>101311.12</v>
      </c>
      <c r="M547" s="90">
        <f>(+K547-L547)</f>
        <v>236338.31</v>
      </c>
      <c r="N547" s="103">
        <f>IF(L547&lt;0,IF(M547=0,0,IF(OR(L547=0,K547=0),"N.M.",IF(ABS(M547/L547)&gt;=10,"N.M.",M547/(-L547)))),IF(M547=0,0,IF(OR(L547=0,K547=0),"N.M.",IF(ABS(M547/L547)&gt;=10,"N.M.",M547/L547))))</f>
        <v>2.3327973276773566</v>
      </c>
      <c r="O547" s="104"/>
      <c r="P547" s="15">
        <v>121068.59</v>
      </c>
      <c r="Q547" s="15">
        <v>52881.91</v>
      </c>
      <c r="R547" s="90">
        <f>(+P547-Q547)</f>
        <v>68186.68</v>
      </c>
      <c r="S547" s="103">
        <f>IF(Q547&lt;0,IF(R547=0,0,IF(OR(Q547=0,P547=0),"N.M.",IF(ABS(R547/Q547)&gt;=10,"N.M.",R547/(-Q547)))),IF(R547=0,0,IF(OR(Q547=0,P547=0),"N.M.",IF(ABS(R547/Q547)&gt;=10,"N.M.",R547/Q547))))</f>
        <v>1.289414092645292</v>
      </c>
      <c r="T547" s="104"/>
      <c r="U547" s="15">
        <v>449558.29</v>
      </c>
      <c r="V547" s="15">
        <v>196245.81</v>
      </c>
      <c r="W547" s="90">
        <f>(+U547-V547)</f>
        <v>253312.47999999998</v>
      </c>
      <c r="X547" s="103">
        <f>IF(V547&lt;0,IF(W547=0,0,IF(OR(V547=0,U547=0),"N.M.",IF(ABS(W547/V547)&gt;=10,"N.M.",W547/(-V547)))),IF(W547=0,0,IF(OR(V547=0,U547=0),"N.M.",IF(ABS(W547/V547)&gt;=10,"N.M.",W547/V547))))</f>
        <v>1.2907917881151194</v>
      </c>
    </row>
    <row r="548" spans="1:24" s="13" customFormat="1" ht="12.75" customHeight="1" collapsed="1">
      <c r="A548" s="13" t="s">
        <v>249</v>
      </c>
      <c r="C548" s="56" t="s">
        <v>289</v>
      </c>
      <c r="D548" s="29"/>
      <c r="E548" s="29"/>
      <c r="F548" s="29">
        <v>43041.770000000004</v>
      </c>
      <c r="G548" s="29">
        <v>20472.61</v>
      </c>
      <c r="H548" s="29">
        <f>(+F548-G548)</f>
        <v>22569.160000000003</v>
      </c>
      <c r="I548" s="98">
        <f>IF(G548&lt;0,IF(H548=0,0,IF(OR(G548=0,F548=0),"N.M.",IF(ABS(H548/G548)&gt;=10,"N.M.",H548/(-G548)))),IF(H548=0,0,IF(OR(G548=0,F548=0),"N.M.",IF(ABS(H548/G548)&gt;=10,"N.M.",H548/G548))))</f>
        <v>1.1024075581960484</v>
      </c>
      <c r="J548" s="115"/>
      <c r="K548" s="29">
        <v>337649.43</v>
      </c>
      <c r="L548" s="29">
        <v>101311.12</v>
      </c>
      <c r="M548" s="29">
        <f>(+K548-L548)</f>
        <v>236338.31</v>
      </c>
      <c r="N548" s="98">
        <f>IF(L548&lt;0,IF(M548=0,0,IF(OR(L548=0,K548=0),"N.M.",IF(ABS(M548/L548)&gt;=10,"N.M.",M548/(-L548)))),IF(M548=0,0,IF(OR(L548=0,K548=0),"N.M.",IF(ABS(M548/L548)&gt;=10,"N.M.",M548/L548))))</f>
        <v>2.3327973276773566</v>
      </c>
      <c r="O548" s="115"/>
      <c r="P548" s="29">
        <v>121068.59</v>
      </c>
      <c r="Q548" s="29">
        <v>52881.91</v>
      </c>
      <c r="R548" s="29">
        <f>(+P548-Q548)</f>
        <v>68186.68</v>
      </c>
      <c r="S548" s="98">
        <f>IF(Q548&lt;0,IF(R548=0,0,IF(OR(Q548=0,P548=0),"N.M.",IF(ABS(R548/Q548)&gt;=10,"N.M.",R548/(-Q548)))),IF(R548=0,0,IF(OR(Q548=0,P548=0),"N.M.",IF(ABS(R548/Q548)&gt;=10,"N.M.",R548/Q548))))</f>
        <v>1.289414092645292</v>
      </c>
      <c r="T548" s="115"/>
      <c r="U548" s="29">
        <v>449558.29</v>
      </c>
      <c r="V548" s="29">
        <v>196245.81</v>
      </c>
      <c r="W548" s="29">
        <f>(+U548-V548)</f>
        <v>253312.47999999998</v>
      </c>
      <c r="X548" s="98">
        <f>IF(V548&lt;0,IF(W548=0,0,IF(OR(V548=0,U548=0),"N.M.",IF(ABS(W548/V548)&gt;=10,"N.M.",W548/(-V548)))),IF(W548=0,0,IF(OR(V548=0,U548=0),"N.M.",IF(ABS(W548/V548)&gt;=10,"N.M.",W548/V548))))</f>
        <v>1.2907917881151194</v>
      </c>
    </row>
    <row r="549" spans="3:24" s="13" customFormat="1" ht="0.75" customHeight="1" hidden="1" outlineLevel="1">
      <c r="C549" s="56"/>
      <c r="D549" s="29"/>
      <c r="E549" s="29"/>
      <c r="F549" s="29"/>
      <c r="G549" s="29"/>
      <c r="H549" s="29"/>
      <c r="I549" s="98"/>
      <c r="J549" s="115"/>
      <c r="K549" s="29"/>
      <c r="L549" s="29"/>
      <c r="M549" s="29"/>
      <c r="N549" s="98"/>
      <c r="O549" s="115"/>
      <c r="P549" s="29"/>
      <c r="Q549" s="29"/>
      <c r="R549" s="29"/>
      <c r="S549" s="98"/>
      <c r="T549" s="115"/>
      <c r="U549" s="29"/>
      <c r="V549" s="29"/>
      <c r="W549" s="29"/>
      <c r="X549" s="98"/>
    </row>
    <row r="550" spans="1:24" s="14" customFormat="1" ht="12.75" hidden="1" outlineLevel="2">
      <c r="A550" s="14" t="s">
        <v>1419</v>
      </c>
      <c r="B550" s="14" t="s">
        <v>1420</v>
      </c>
      <c r="C550" s="54" t="s">
        <v>158</v>
      </c>
      <c r="D550" s="15"/>
      <c r="E550" s="15"/>
      <c r="F550" s="15">
        <v>39265.54</v>
      </c>
      <c r="G550" s="15">
        <v>39265.54</v>
      </c>
      <c r="H550" s="90">
        <f>(+F550-G550)</f>
        <v>0</v>
      </c>
      <c r="I550" s="103">
        <f>IF(G550&lt;0,IF(H550=0,0,IF(OR(G550=0,F550=0),"N.M.",IF(ABS(H550/G550)&gt;=10,"N.M.",H550/(-G550)))),IF(H550=0,0,IF(OR(G550=0,F550=0),"N.M.",IF(ABS(H550/G550)&gt;=10,"N.M.",H550/G550))))</f>
        <v>0</v>
      </c>
      <c r="J550" s="104"/>
      <c r="K550" s="15">
        <v>274858.78</v>
      </c>
      <c r="L550" s="15">
        <v>274858.78</v>
      </c>
      <c r="M550" s="90">
        <f>(+K550-L550)</f>
        <v>0</v>
      </c>
      <c r="N550" s="103">
        <f>IF(L550&lt;0,IF(M550=0,0,IF(OR(L550=0,K550=0),"N.M.",IF(ABS(M550/L550)&gt;=10,"N.M.",M550/(-L550)))),IF(M550=0,0,IF(OR(L550=0,K550=0),"N.M.",IF(ABS(M550/L550)&gt;=10,"N.M.",M550/L550))))</f>
        <v>0</v>
      </c>
      <c r="O550" s="104"/>
      <c r="P550" s="15">
        <v>117796.62</v>
      </c>
      <c r="Q550" s="15">
        <v>117796.62</v>
      </c>
      <c r="R550" s="90">
        <f>(+P550-Q550)</f>
        <v>0</v>
      </c>
      <c r="S550" s="103">
        <f>IF(Q550&lt;0,IF(R550=0,0,IF(OR(Q550=0,P550=0),"N.M.",IF(ABS(R550/Q550)&gt;=10,"N.M.",R550/(-Q550)))),IF(R550=0,0,IF(OR(Q550=0,P550=0),"N.M.",IF(ABS(R550/Q550)&gt;=10,"N.M.",R550/Q550))))</f>
        <v>0</v>
      </c>
      <c r="T550" s="104"/>
      <c r="U550" s="15">
        <v>471186.48000000004</v>
      </c>
      <c r="V550" s="15">
        <v>471827.62</v>
      </c>
      <c r="W550" s="90">
        <f>(+U550-V550)</f>
        <v>-641.1399999999558</v>
      </c>
      <c r="X550" s="103">
        <f>IF(V550&lt;0,IF(W550=0,0,IF(OR(V550=0,U550=0),"N.M.",IF(ABS(W550/V550)&gt;=10,"N.M.",W550/(-V550)))),IF(W550=0,0,IF(OR(V550=0,U550=0),"N.M.",IF(ABS(W550/V550)&gt;=10,"N.M.",W550/V550))))</f>
        <v>-0.0013588437234767134</v>
      </c>
    </row>
    <row r="551" spans="1:24" s="13" customFormat="1" ht="12.75" collapsed="1">
      <c r="A551" s="13" t="s">
        <v>250</v>
      </c>
      <c r="C551" s="56" t="s">
        <v>303</v>
      </c>
      <c r="D551" s="29"/>
      <c r="E551" s="29"/>
      <c r="F551" s="29">
        <v>39265.54</v>
      </c>
      <c r="G551" s="29">
        <v>39265.54</v>
      </c>
      <c r="H551" s="29">
        <f>(+F551-G551)</f>
        <v>0</v>
      </c>
      <c r="I551" s="98">
        <f>IF(G551&lt;0,IF(H551=0,0,IF(OR(G551=0,F551=0),"N.M.",IF(ABS(H551/G551)&gt;=10,"N.M.",H551/(-G551)))),IF(H551=0,0,IF(OR(G551=0,F551=0),"N.M.",IF(ABS(H551/G551)&gt;=10,"N.M.",H551/G551))))</f>
        <v>0</v>
      </c>
      <c r="J551" s="115"/>
      <c r="K551" s="29">
        <v>274858.78</v>
      </c>
      <c r="L551" s="29">
        <v>274858.78</v>
      </c>
      <c r="M551" s="29">
        <f>(+K551-L551)</f>
        <v>0</v>
      </c>
      <c r="N551" s="98">
        <f>IF(L551&lt;0,IF(M551=0,0,IF(OR(L551=0,K551=0),"N.M.",IF(ABS(M551/L551)&gt;=10,"N.M.",M551/(-L551)))),IF(M551=0,0,IF(OR(L551=0,K551=0),"N.M.",IF(ABS(M551/L551)&gt;=10,"N.M.",M551/L551))))</f>
        <v>0</v>
      </c>
      <c r="O551" s="115"/>
      <c r="P551" s="29">
        <v>117796.62</v>
      </c>
      <c r="Q551" s="29">
        <v>117796.62</v>
      </c>
      <c r="R551" s="29">
        <f>(+P551-Q551)</f>
        <v>0</v>
      </c>
      <c r="S551" s="98">
        <f>IF(Q551&lt;0,IF(R551=0,0,IF(OR(Q551=0,P551=0),"N.M.",IF(ABS(R551/Q551)&gt;=10,"N.M.",R551/(-Q551)))),IF(R551=0,0,IF(OR(Q551=0,P551=0),"N.M.",IF(ABS(R551/Q551)&gt;=10,"N.M.",R551/Q551))))</f>
        <v>0</v>
      </c>
      <c r="T551" s="115"/>
      <c r="U551" s="29">
        <v>471186.48000000004</v>
      </c>
      <c r="V551" s="29">
        <v>471827.62</v>
      </c>
      <c r="W551" s="29">
        <f>(+U551-V551)</f>
        <v>-641.1399999999558</v>
      </c>
      <c r="X551" s="98">
        <f>IF(V551&lt;0,IF(W551=0,0,IF(OR(V551=0,U551=0),"N.M.",IF(ABS(W551/V551)&gt;=10,"N.M.",W551/(-V551)))),IF(W551=0,0,IF(OR(V551=0,U551=0),"N.M.",IF(ABS(W551/V551)&gt;=10,"N.M.",W551/V551))))</f>
        <v>-0.0013588437234767134</v>
      </c>
    </row>
    <row r="552" spans="3:24" s="13" customFormat="1" ht="0.75" customHeight="1" hidden="1" outlineLevel="1">
      <c r="C552" s="56"/>
      <c r="D552" s="29"/>
      <c r="E552" s="29"/>
      <c r="F552" s="29"/>
      <c r="G552" s="29"/>
      <c r="H552" s="29"/>
      <c r="I552" s="98"/>
      <c r="J552" s="115"/>
      <c r="K552" s="29"/>
      <c r="L552" s="29"/>
      <c r="M552" s="29"/>
      <c r="N552" s="98"/>
      <c r="O552" s="115"/>
      <c r="P552" s="29"/>
      <c r="Q552" s="29"/>
      <c r="R552" s="29"/>
      <c r="S552" s="98"/>
      <c r="T552" s="115"/>
      <c r="U552" s="29"/>
      <c r="V552" s="29"/>
      <c r="W552" s="29"/>
      <c r="X552" s="98"/>
    </row>
    <row r="553" spans="1:24" s="14" customFormat="1" ht="12.75" hidden="1" outlineLevel="2">
      <c r="A553" s="14" t="s">
        <v>1421</v>
      </c>
      <c r="B553" s="14" t="s">
        <v>1422</v>
      </c>
      <c r="C553" s="54" t="s">
        <v>159</v>
      </c>
      <c r="D553" s="15"/>
      <c r="E553" s="15"/>
      <c r="F553" s="15">
        <v>2804.05</v>
      </c>
      <c r="G553" s="15">
        <v>2800.12</v>
      </c>
      <c r="H553" s="90">
        <f>(+F553-G553)</f>
        <v>3.930000000000291</v>
      </c>
      <c r="I553" s="103">
        <f>IF(G553&lt;0,IF(H553=0,0,IF(OR(G553=0,F553=0),"N.M.",IF(ABS(H553/G553)&gt;=10,"N.M.",H553/(-G553)))),IF(H553=0,0,IF(OR(G553=0,F553=0),"N.M.",IF(ABS(H553/G553)&gt;=10,"N.M.",H553/G553))))</f>
        <v>0.001403511278088186</v>
      </c>
      <c r="J553" s="104"/>
      <c r="K553" s="15">
        <v>19628.350000000002</v>
      </c>
      <c r="L553" s="15">
        <v>19628.350000000002</v>
      </c>
      <c r="M553" s="90">
        <f>(+K553-L553)</f>
        <v>0</v>
      </c>
      <c r="N553" s="103">
        <f>IF(L553&lt;0,IF(M553=0,0,IF(OR(L553=0,K553=0),"N.M.",IF(ABS(M553/L553)&gt;=10,"N.M.",M553/(-L553)))),IF(M553=0,0,IF(OR(L553=0,K553=0),"N.M.",IF(ABS(M553/L553)&gt;=10,"N.M.",M553/L553))))</f>
        <v>0</v>
      </c>
      <c r="O553" s="104"/>
      <c r="P553" s="15">
        <v>8412.15</v>
      </c>
      <c r="Q553" s="15">
        <v>8412.15</v>
      </c>
      <c r="R553" s="90">
        <f>(+P553-Q553)</f>
        <v>0</v>
      </c>
      <c r="S553" s="103">
        <f>IF(Q553&lt;0,IF(R553=0,0,IF(OR(Q553=0,P553=0),"N.M.",IF(ABS(R553/Q553)&gt;=10,"N.M.",R553/(-Q553)))),IF(R553=0,0,IF(OR(Q553=0,P553=0),"N.M.",IF(ABS(R553/Q553)&gt;=10,"N.M.",R553/Q553))))</f>
        <v>0</v>
      </c>
      <c r="T553" s="104"/>
      <c r="U553" s="15">
        <v>33648.600000000006</v>
      </c>
      <c r="V553" s="15">
        <v>33648.600000000006</v>
      </c>
      <c r="W553" s="90">
        <f>(+U553-V553)</f>
        <v>0</v>
      </c>
      <c r="X553" s="103">
        <f>IF(V553&lt;0,IF(W553=0,0,IF(OR(V553=0,U553=0),"N.M.",IF(ABS(W553/V553)&gt;=10,"N.M.",W553/(-V553)))),IF(W553=0,0,IF(OR(V553=0,U553=0),"N.M.",IF(ABS(W553/V553)&gt;=10,"N.M.",W553/V553))))</f>
        <v>0</v>
      </c>
    </row>
    <row r="554" spans="1:24" s="13" customFormat="1" ht="12.75" collapsed="1">
      <c r="A554" s="13" t="s">
        <v>251</v>
      </c>
      <c r="C554" s="56" t="s">
        <v>290</v>
      </c>
      <c r="D554" s="29"/>
      <c r="E554" s="29"/>
      <c r="F554" s="29">
        <v>2804.05</v>
      </c>
      <c r="G554" s="29">
        <v>2800.12</v>
      </c>
      <c r="H554" s="29">
        <f>(+F554-G554)</f>
        <v>3.930000000000291</v>
      </c>
      <c r="I554" s="98">
        <f>IF(G554&lt;0,IF(H554=0,0,IF(OR(G554=0,F554=0),"N.M.",IF(ABS(H554/G554)&gt;=10,"N.M.",H554/(-G554)))),IF(H554=0,0,IF(OR(G554=0,F554=0),"N.M.",IF(ABS(H554/G554)&gt;=10,"N.M.",H554/G554))))</f>
        <v>0.001403511278088186</v>
      </c>
      <c r="J554" s="115"/>
      <c r="K554" s="29">
        <v>19628.350000000002</v>
      </c>
      <c r="L554" s="29">
        <v>19628.350000000002</v>
      </c>
      <c r="M554" s="29">
        <f>(+K554-L554)</f>
        <v>0</v>
      </c>
      <c r="N554" s="98">
        <f>IF(L554&lt;0,IF(M554=0,0,IF(OR(L554=0,K554=0),"N.M.",IF(ABS(M554/L554)&gt;=10,"N.M.",M554/(-L554)))),IF(M554=0,0,IF(OR(L554=0,K554=0),"N.M.",IF(ABS(M554/L554)&gt;=10,"N.M.",M554/L554))))</f>
        <v>0</v>
      </c>
      <c r="O554" s="115"/>
      <c r="P554" s="29">
        <v>8412.15</v>
      </c>
      <c r="Q554" s="29">
        <v>8412.15</v>
      </c>
      <c r="R554" s="29">
        <f>(+P554-Q554)</f>
        <v>0</v>
      </c>
      <c r="S554" s="98">
        <f>IF(Q554&lt;0,IF(R554=0,0,IF(OR(Q554=0,P554=0),"N.M.",IF(ABS(R554/Q554)&gt;=10,"N.M.",R554/(-Q554)))),IF(R554=0,0,IF(OR(Q554=0,P554=0),"N.M.",IF(ABS(R554/Q554)&gt;=10,"N.M.",R554/Q554))))</f>
        <v>0</v>
      </c>
      <c r="T554" s="115"/>
      <c r="U554" s="29">
        <v>33648.600000000006</v>
      </c>
      <c r="V554" s="29">
        <v>33648.600000000006</v>
      </c>
      <c r="W554" s="29">
        <f>(+U554-V554)</f>
        <v>0</v>
      </c>
      <c r="X554" s="98">
        <f>IF(V554&lt;0,IF(W554=0,0,IF(OR(V554=0,U554=0),"N.M.",IF(ABS(W554/V554)&gt;=10,"N.M.",W554/(-V554)))),IF(W554=0,0,IF(OR(V554=0,U554=0),"N.M.",IF(ABS(W554/V554)&gt;=10,"N.M.",W554/V554))))</f>
        <v>0</v>
      </c>
    </row>
    <row r="555" spans="3:24" s="13" customFormat="1" ht="0.75" customHeight="1" hidden="1" outlineLevel="1">
      <c r="C555" s="56"/>
      <c r="D555" s="29"/>
      <c r="E555" s="29"/>
      <c r="F555" s="29"/>
      <c r="G555" s="29"/>
      <c r="H555" s="29"/>
      <c r="I555" s="98"/>
      <c r="J555" s="115"/>
      <c r="K555" s="29"/>
      <c r="L555" s="29"/>
      <c r="M555" s="29"/>
      <c r="N555" s="98"/>
      <c r="O555" s="115"/>
      <c r="P555" s="29"/>
      <c r="Q555" s="29"/>
      <c r="R555" s="29"/>
      <c r="S555" s="98"/>
      <c r="T555" s="115"/>
      <c r="U555" s="29"/>
      <c r="V555" s="29"/>
      <c r="W555" s="29"/>
      <c r="X555" s="98"/>
    </row>
    <row r="556" spans="1:24" s="13" customFormat="1" ht="12.75" collapsed="1">
      <c r="A556" s="13" t="s">
        <v>252</v>
      </c>
      <c r="C556" s="56" t="s">
        <v>291</v>
      </c>
      <c r="D556" s="29"/>
      <c r="E556" s="29"/>
      <c r="F556" s="29">
        <v>0</v>
      </c>
      <c r="G556" s="29">
        <v>0</v>
      </c>
      <c r="H556" s="29">
        <f>(+F556-G556)</f>
        <v>0</v>
      </c>
      <c r="I556" s="98">
        <f>IF(G556&lt;0,IF(H556=0,0,IF(OR(G556=0,F556=0),"N.M.",IF(ABS(H556/G556)&gt;=10,"N.M.",H556/(-G556)))),IF(H556=0,0,IF(OR(G556=0,F556=0),"N.M.",IF(ABS(H556/G556)&gt;=10,"N.M.",H556/G556))))</f>
        <v>0</v>
      </c>
      <c r="J556" s="115"/>
      <c r="K556" s="29">
        <v>0</v>
      </c>
      <c r="L556" s="29">
        <v>0</v>
      </c>
      <c r="M556" s="29">
        <f>(+K556-L556)</f>
        <v>0</v>
      </c>
      <c r="N556" s="98">
        <f>IF(L556&lt;0,IF(M556=0,0,IF(OR(L556=0,K556=0),"N.M.",IF(ABS(M556/L556)&gt;=10,"N.M.",M556/(-L556)))),IF(M556=0,0,IF(OR(L556=0,K556=0),"N.M.",IF(ABS(M556/L556)&gt;=10,"N.M.",M556/L556))))</f>
        <v>0</v>
      </c>
      <c r="O556" s="115"/>
      <c r="P556" s="29">
        <v>0</v>
      </c>
      <c r="Q556" s="29">
        <v>0</v>
      </c>
      <c r="R556" s="29">
        <f>(+P556-Q556)</f>
        <v>0</v>
      </c>
      <c r="S556" s="98">
        <f>IF(Q556&lt;0,IF(R556=0,0,IF(OR(Q556=0,P556=0),"N.M.",IF(ABS(R556/Q556)&gt;=10,"N.M.",R556/(-Q556)))),IF(R556=0,0,IF(OR(Q556=0,P556=0),"N.M.",IF(ABS(R556/Q556)&gt;=10,"N.M.",R556/Q556))))</f>
        <v>0</v>
      </c>
      <c r="T556" s="115"/>
      <c r="U556" s="29">
        <v>0</v>
      </c>
      <c r="V556" s="29">
        <v>0</v>
      </c>
      <c r="W556" s="29">
        <f>(+U556-V556)</f>
        <v>0</v>
      </c>
      <c r="X556" s="98">
        <f>IF(V556&lt;0,IF(W556=0,0,IF(OR(V556=0,U556=0),"N.M.",IF(ABS(W556/V556)&gt;=10,"N.M.",W556/(-V556)))),IF(W556=0,0,IF(OR(V556=0,U556=0),"N.M.",IF(ABS(W556/V556)&gt;=10,"N.M.",W556/V556))))</f>
        <v>0</v>
      </c>
    </row>
    <row r="557" spans="3:24" s="13" customFormat="1" ht="0.75" customHeight="1" hidden="1" outlineLevel="1">
      <c r="C557" s="56"/>
      <c r="D557" s="29"/>
      <c r="E557" s="29"/>
      <c r="F557" s="29"/>
      <c r="G557" s="29"/>
      <c r="H557" s="29"/>
      <c r="I557" s="98"/>
      <c r="J557" s="115"/>
      <c r="K557" s="29"/>
      <c r="L557" s="29"/>
      <c r="M557" s="29"/>
      <c r="N557" s="98"/>
      <c r="O557" s="115"/>
      <c r="P557" s="29"/>
      <c r="Q557" s="29"/>
      <c r="R557" s="29"/>
      <c r="S557" s="98"/>
      <c r="T557" s="115"/>
      <c r="U557" s="29"/>
      <c r="V557" s="29"/>
      <c r="W557" s="29"/>
      <c r="X557" s="98"/>
    </row>
    <row r="558" spans="1:24" s="14" customFormat="1" ht="12.75" hidden="1" outlineLevel="2">
      <c r="A558" s="14" t="s">
        <v>1423</v>
      </c>
      <c r="B558" s="14" t="s">
        <v>1424</v>
      </c>
      <c r="C558" s="54" t="s">
        <v>160</v>
      </c>
      <c r="D558" s="15"/>
      <c r="E558" s="15"/>
      <c r="F558" s="15">
        <v>673.23</v>
      </c>
      <c r="G558" s="15">
        <v>2306</v>
      </c>
      <c r="H558" s="90">
        <f aca="true" t="shared" si="204" ref="H558:H563">(+F558-G558)</f>
        <v>-1632.77</v>
      </c>
      <c r="I558" s="103">
        <f aca="true" t="shared" si="205" ref="I558:I563">IF(G558&lt;0,IF(H558=0,0,IF(OR(G558=0,F558=0),"N.M.",IF(ABS(H558/G558)&gt;=10,"N.M.",H558/(-G558)))),IF(H558=0,0,IF(OR(G558=0,F558=0),"N.M.",IF(ABS(H558/G558)&gt;=10,"N.M.",H558/G558))))</f>
        <v>-0.7080529054640069</v>
      </c>
      <c r="J558" s="104"/>
      <c r="K558" s="15">
        <v>5929.82</v>
      </c>
      <c r="L558" s="15">
        <v>245697.55000000002</v>
      </c>
      <c r="M558" s="90">
        <f aca="true" t="shared" si="206" ref="M558:M563">(+K558-L558)</f>
        <v>-239767.73</v>
      </c>
      <c r="N558" s="103">
        <f aca="true" t="shared" si="207" ref="N558:N563">IF(L558&lt;0,IF(M558=0,0,IF(OR(L558=0,K558=0),"N.M.",IF(ABS(M558/L558)&gt;=10,"N.M.",M558/(-L558)))),IF(M558=0,0,IF(OR(L558=0,K558=0),"N.M.",IF(ABS(M558/L558)&gt;=10,"N.M.",M558/L558))))</f>
        <v>-0.9758653678068828</v>
      </c>
      <c r="O558" s="104"/>
      <c r="P558" s="15">
        <v>2010.06</v>
      </c>
      <c r="Q558" s="15">
        <v>122668.57</v>
      </c>
      <c r="R558" s="90">
        <f aca="true" t="shared" si="208" ref="R558:R563">(+P558-Q558)</f>
        <v>-120658.51000000001</v>
      </c>
      <c r="S558" s="103">
        <f aca="true" t="shared" si="209" ref="S558:S563">IF(Q558&lt;0,IF(R558=0,0,IF(OR(Q558=0,P558=0),"N.M.",IF(ABS(R558/Q558)&gt;=10,"N.M.",R558/(-Q558)))),IF(R558=0,0,IF(OR(Q558=0,P558=0),"N.M.",IF(ABS(R558/Q558)&gt;=10,"N.M.",R558/Q558))))</f>
        <v>-0.9836138955561314</v>
      </c>
      <c r="T558" s="104"/>
      <c r="U558" s="15">
        <v>-212976.06</v>
      </c>
      <c r="V558" s="15">
        <v>1189662.59</v>
      </c>
      <c r="W558" s="90">
        <f aca="true" t="shared" si="210" ref="W558:W563">(+U558-V558)</f>
        <v>-1402638.6500000001</v>
      </c>
      <c r="X558" s="103">
        <f aca="true" t="shared" si="211" ref="X558:X563">IF(V558&lt;0,IF(W558=0,0,IF(OR(V558=0,U558=0),"N.M.",IF(ABS(W558/V558)&gt;=10,"N.M.",W558/(-V558)))),IF(W558=0,0,IF(OR(V558=0,U558=0),"N.M.",IF(ABS(W558/V558)&gt;=10,"N.M.",W558/V558))))</f>
        <v>-1.1790222385659785</v>
      </c>
    </row>
    <row r="559" spans="1:24" s="14" customFormat="1" ht="12.75" hidden="1" outlineLevel="2">
      <c r="A559" s="14" t="s">
        <v>1425</v>
      </c>
      <c r="B559" s="14" t="s">
        <v>1426</v>
      </c>
      <c r="C559" s="54" t="s">
        <v>161</v>
      </c>
      <c r="D559" s="15"/>
      <c r="E559" s="15"/>
      <c r="F559" s="15">
        <v>105948.79000000001</v>
      </c>
      <c r="G559" s="15">
        <v>95247.33</v>
      </c>
      <c r="H559" s="90">
        <f t="shared" si="204"/>
        <v>10701.460000000006</v>
      </c>
      <c r="I559" s="103">
        <f t="shared" si="205"/>
        <v>0.11235443555215675</v>
      </c>
      <c r="J559" s="104"/>
      <c r="K559" s="15">
        <v>699639.36</v>
      </c>
      <c r="L559" s="15">
        <v>637915.83</v>
      </c>
      <c r="M559" s="90">
        <f t="shared" si="206"/>
        <v>61723.53000000003</v>
      </c>
      <c r="N559" s="103">
        <f t="shared" si="207"/>
        <v>0.09675810992180588</v>
      </c>
      <c r="O559" s="104"/>
      <c r="P559" s="15">
        <v>310869.51</v>
      </c>
      <c r="Q559" s="15">
        <v>280912.32</v>
      </c>
      <c r="R559" s="90">
        <f t="shared" si="208"/>
        <v>29957.190000000002</v>
      </c>
      <c r="S559" s="103">
        <f t="shared" si="209"/>
        <v>0.10664249257561934</v>
      </c>
      <c r="T559" s="104"/>
      <c r="U559" s="15">
        <v>1176976.91</v>
      </c>
      <c r="V559" s="15">
        <v>1076704.76</v>
      </c>
      <c r="W559" s="90">
        <f t="shared" si="210"/>
        <v>100272.1499999999</v>
      </c>
      <c r="X559" s="103">
        <f t="shared" si="211"/>
        <v>0.0931287328942429</v>
      </c>
    </row>
    <row r="560" spans="1:24" s="14" customFormat="1" ht="12.75" hidden="1" outlineLevel="2">
      <c r="A560" s="14" t="s">
        <v>1427</v>
      </c>
      <c r="B560" s="14" t="s">
        <v>1428</v>
      </c>
      <c r="C560" s="54" t="s">
        <v>162</v>
      </c>
      <c r="D560" s="15"/>
      <c r="E560" s="15"/>
      <c r="F560" s="15">
        <v>0</v>
      </c>
      <c r="G560" s="15">
        <v>0</v>
      </c>
      <c r="H560" s="90">
        <f t="shared" si="204"/>
        <v>0</v>
      </c>
      <c r="I560" s="103">
        <f t="shared" si="205"/>
        <v>0</v>
      </c>
      <c r="J560" s="104"/>
      <c r="K560" s="15">
        <v>41434</v>
      </c>
      <c r="L560" s="15">
        <v>0</v>
      </c>
      <c r="M560" s="90">
        <f t="shared" si="206"/>
        <v>41434</v>
      </c>
      <c r="N560" s="103" t="str">
        <f t="shared" si="207"/>
        <v>N.M.</v>
      </c>
      <c r="O560" s="104"/>
      <c r="P560" s="15">
        <v>45991</v>
      </c>
      <c r="Q560" s="15">
        <v>0</v>
      </c>
      <c r="R560" s="90">
        <f t="shared" si="208"/>
        <v>45991</v>
      </c>
      <c r="S560" s="103" t="str">
        <f t="shared" si="209"/>
        <v>N.M.</v>
      </c>
      <c r="T560" s="104"/>
      <c r="U560" s="15">
        <v>405458</v>
      </c>
      <c r="V560" s="15">
        <v>0</v>
      </c>
      <c r="W560" s="90">
        <f t="shared" si="210"/>
        <v>405458</v>
      </c>
      <c r="X560" s="103" t="str">
        <f t="shared" si="211"/>
        <v>N.M.</v>
      </c>
    </row>
    <row r="561" spans="1:24" s="14" customFormat="1" ht="12.75" hidden="1" outlineLevel="2">
      <c r="A561" s="14" t="s">
        <v>1429</v>
      </c>
      <c r="B561" s="14" t="s">
        <v>1430</v>
      </c>
      <c r="C561" s="54" t="s">
        <v>163</v>
      </c>
      <c r="D561" s="15"/>
      <c r="E561" s="15"/>
      <c r="F561" s="15">
        <v>0</v>
      </c>
      <c r="G561" s="15">
        <v>0</v>
      </c>
      <c r="H561" s="90">
        <f t="shared" si="204"/>
        <v>0</v>
      </c>
      <c r="I561" s="103">
        <f t="shared" si="205"/>
        <v>0</v>
      </c>
      <c r="J561" s="104"/>
      <c r="K561" s="15">
        <v>39087</v>
      </c>
      <c r="L561" s="15">
        <v>0</v>
      </c>
      <c r="M561" s="90">
        <f t="shared" si="206"/>
        <v>39087</v>
      </c>
      <c r="N561" s="103" t="str">
        <f t="shared" si="207"/>
        <v>N.M.</v>
      </c>
      <c r="O561" s="104"/>
      <c r="P561" s="15">
        <v>20299</v>
      </c>
      <c r="Q561" s="15">
        <v>0</v>
      </c>
      <c r="R561" s="90">
        <f t="shared" si="208"/>
        <v>20299</v>
      </c>
      <c r="S561" s="103" t="str">
        <f t="shared" si="209"/>
        <v>N.M.</v>
      </c>
      <c r="T561" s="104"/>
      <c r="U561" s="15">
        <v>-206531</v>
      </c>
      <c r="V561" s="15">
        <v>0</v>
      </c>
      <c r="W561" s="90">
        <f t="shared" si="210"/>
        <v>-206531</v>
      </c>
      <c r="X561" s="103" t="str">
        <f t="shared" si="211"/>
        <v>N.M.</v>
      </c>
    </row>
    <row r="562" spans="1:24" s="13" customFormat="1" ht="12.75" collapsed="1">
      <c r="A562" s="13" t="s">
        <v>253</v>
      </c>
      <c r="C562" s="56" t="s">
        <v>292</v>
      </c>
      <c r="D562" s="29"/>
      <c r="E562" s="29"/>
      <c r="F562" s="129">
        <v>106622.02</v>
      </c>
      <c r="G562" s="129">
        <v>97553.33</v>
      </c>
      <c r="H562" s="129">
        <f t="shared" si="204"/>
        <v>9068.690000000002</v>
      </c>
      <c r="I562" s="99">
        <f t="shared" si="205"/>
        <v>0.0929613576491956</v>
      </c>
      <c r="J562" s="115"/>
      <c r="K562" s="129">
        <v>786090.1799999999</v>
      </c>
      <c r="L562" s="129">
        <v>883613.38</v>
      </c>
      <c r="M562" s="129">
        <f t="shared" si="206"/>
        <v>-97523.20000000007</v>
      </c>
      <c r="N562" s="99">
        <f t="shared" si="207"/>
        <v>-0.11036863203678522</v>
      </c>
      <c r="O562" s="115"/>
      <c r="P562" s="129">
        <v>379169.57</v>
      </c>
      <c r="Q562" s="129">
        <v>403580.89</v>
      </c>
      <c r="R562" s="129">
        <f t="shared" si="208"/>
        <v>-24411.320000000007</v>
      </c>
      <c r="S562" s="99">
        <f t="shared" si="209"/>
        <v>-0.060486808480946674</v>
      </c>
      <c r="T562" s="115"/>
      <c r="U562" s="129">
        <v>1162927.8499999999</v>
      </c>
      <c r="V562" s="129">
        <v>2266367.35</v>
      </c>
      <c r="W562" s="129">
        <f t="shared" si="210"/>
        <v>-1103439.5000000002</v>
      </c>
      <c r="X562" s="99">
        <f t="shared" si="211"/>
        <v>-0.48687583678788887</v>
      </c>
    </row>
    <row r="563" spans="1:24" s="1" customFormat="1" ht="12.75">
      <c r="A563" s="32" t="s">
        <v>254</v>
      </c>
      <c r="C563" s="52" t="s">
        <v>299</v>
      </c>
      <c r="D563" s="29"/>
      <c r="E563" s="29"/>
      <c r="F563" s="29">
        <v>3112458.8899999997</v>
      </c>
      <c r="G563" s="29">
        <v>3083666.79</v>
      </c>
      <c r="H563" s="29">
        <f t="shared" si="204"/>
        <v>28792.099999999627</v>
      </c>
      <c r="I563" s="98">
        <f t="shared" si="205"/>
        <v>0.00933696860288839</v>
      </c>
      <c r="J563" s="115"/>
      <c r="K563" s="29">
        <v>21863312.45</v>
      </c>
      <c r="L563" s="29">
        <v>21733120.400000002</v>
      </c>
      <c r="M563" s="29">
        <f t="shared" si="206"/>
        <v>130192.04999999702</v>
      </c>
      <c r="N563" s="98">
        <f t="shared" si="207"/>
        <v>0.0059904904405718475</v>
      </c>
      <c r="O563" s="115"/>
      <c r="P563" s="29">
        <v>9388630.56</v>
      </c>
      <c r="Q563" s="29">
        <v>9352516.520000001</v>
      </c>
      <c r="R563" s="29">
        <f t="shared" si="208"/>
        <v>36114.039999999106</v>
      </c>
      <c r="S563" s="98">
        <f t="shared" si="209"/>
        <v>0.003861424882037963</v>
      </c>
      <c r="T563" s="115"/>
      <c r="U563" s="29">
        <v>37166980.93</v>
      </c>
      <c r="V563" s="29">
        <v>38025796.64000001</v>
      </c>
      <c r="W563" s="29">
        <f t="shared" si="210"/>
        <v>-858815.7100000083</v>
      </c>
      <c r="X563" s="98">
        <f t="shared" si="211"/>
        <v>-0.022585081336510514</v>
      </c>
    </row>
    <row r="564" spans="1:24" s="1" customFormat="1" ht="0.75" customHeight="1" hidden="1" outlineLevel="1">
      <c r="A564" s="32"/>
      <c r="C564" s="52"/>
      <c r="D564" s="29"/>
      <c r="E564" s="29"/>
      <c r="F564" s="29"/>
      <c r="G564" s="29"/>
      <c r="H564" s="29"/>
      <c r="I564" s="98"/>
      <c r="J564" s="115"/>
      <c r="K564" s="29"/>
      <c r="L564" s="29"/>
      <c r="M564" s="29"/>
      <c r="N564" s="98"/>
      <c r="O564" s="115"/>
      <c r="P564" s="29"/>
      <c r="Q564" s="29"/>
      <c r="R564" s="29"/>
      <c r="S564" s="98"/>
      <c r="T564" s="115"/>
      <c r="U564" s="29"/>
      <c r="V564" s="29"/>
      <c r="W564" s="29"/>
      <c r="X564" s="98"/>
    </row>
    <row r="565" spans="1:24" s="14" customFormat="1" ht="12.75" hidden="1" outlineLevel="2">
      <c r="A565" s="14" t="s">
        <v>1431</v>
      </c>
      <c r="B565" s="14" t="s">
        <v>1432</v>
      </c>
      <c r="C565" s="54" t="s">
        <v>164</v>
      </c>
      <c r="D565" s="15"/>
      <c r="E565" s="15"/>
      <c r="F565" s="15">
        <v>-66590.59</v>
      </c>
      <c r="G565" s="15">
        <v>-22039.03</v>
      </c>
      <c r="H565" s="90">
        <f>(+F565-G565)</f>
        <v>-44551.56</v>
      </c>
      <c r="I565" s="103">
        <f>IF(G565&lt;0,IF(H565=0,0,IF(OR(G565=0,F565=0),"N.M.",IF(ABS(H565/G565)&gt;=10,"N.M.",H565/(-G565)))),IF(H565=0,0,IF(OR(G565=0,F565=0),"N.M.",IF(ABS(H565/G565)&gt;=10,"N.M.",H565/G565))))</f>
        <v>-2.0214846116185696</v>
      </c>
      <c r="J565" s="104"/>
      <c r="K565" s="15">
        <v>-444562.54000000004</v>
      </c>
      <c r="L565" s="15">
        <v>-359435.59</v>
      </c>
      <c r="M565" s="90">
        <f>(+K565-L565)</f>
        <v>-85126.95000000001</v>
      </c>
      <c r="N565" s="103">
        <f>IF(L565&lt;0,IF(M565=0,0,IF(OR(L565=0,K565=0),"N.M.",IF(ABS(M565/L565)&gt;=10,"N.M.",M565/(-L565)))),IF(M565=0,0,IF(OR(L565=0,K565=0),"N.M.",IF(ABS(M565/L565)&gt;=10,"N.M.",M565/L565))))</f>
        <v>-0.23683506132489554</v>
      </c>
      <c r="O565" s="104"/>
      <c r="P565" s="15">
        <v>-201668.66</v>
      </c>
      <c r="Q565" s="15">
        <v>-130466.37000000001</v>
      </c>
      <c r="R565" s="90">
        <f>(+P565-Q565)</f>
        <v>-71202.29</v>
      </c>
      <c r="S565" s="103">
        <f>IF(Q565&lt;0,IF(R565=0,0,IF(OR(Q565=0,P565=0),"N.M.",IF(ABS(R565/Q565)&gt;=10,"N.M.",R565/(-Q565)))),IF(R565=0,0,IF(OR(Q565=0,P565=0),"N.M.",IF(ABS(R565/Q565)&gt;=10,"N.M.",R565/Q565))))</f>
        <v>-0.5457520585573125</v>
      </c>
      <c r="T565" s="104"/>
      <c r="U565" s="15">
        <v>-679369.17</v>
      </c>
      <c r="V565" s="15">
        <v>-625697.56</v>
      </c>
      <c r="W565" s="90">
        <f>(+U565-V565)</f>
        <v>-53671.609999999986</v>
      </c>
      <c r="X565" s="103">
        <f>IF(V565&lt;0,IF(W565=0,0,IF(OR(V565=0,U565=0),"N.M.",IF(ABS(W565/V565)&gt;=10,"N.M.",W565/(-V565)))),IF(W565=0,0,IF(OR(V565=0,U565=0),"N.M.",IF(ABS(W565/V565)&gt;=10,"N.M.",W565/V565))))</f>
        <v>-0.08577883858137465</v>
      </c>
    </row>
    <row r="566" spans="1:24" s="1" customFormat="1" ht="12.75" collapsed="1">
      <c r="A566" s="1" t="s">
        <v>255</v>
      </c>
      <c r="C566" s="52" t="s">
        <v>300</v>
      </c>
      <c r="D566" s="35"/>
      <c r="E566" s="35"/>
      <c r="F566" s="128">
        <v>-66590.59</v>
      </c>
      <c r="G566" s="128">
        <v>-22039.03</v>
      </c>
      <c r="H566" s="128">
        <f>(+F566-G566)</f>
        <v>-44551.56</v>
      </c>
      <c r="I566" s="96">
        <f>IF(G566&lt;0,IF(H566=0,0,IF(OR(G566=0,F566=0),"N.M.",IF(ABS(H566/G566)&gt;=10,"N.M.",H566/(-G566)))),IF(H566=0,0,IF(OR(G566=0,F566=0),"N.M.",IF(ABS(H566/G566)&gt;=10,"N.M.",H566/G566))))</f>
        <v>-2.0214846116185696</v>
      </c>
      <c r="J566" s="115"/>
      <c r="K566" s="128">
        <v>-444562.54000000004</v>
      </c>
      <c r="L566" s="128">
        <v>-359435.59</v>
      </c>
      <c r="M566" s="128">
        <f>(+K566-L566)</f>
        <v>-85126.95000000001</v>
      </c>
      <c r="N566" s="96">
        <f>IF(L566&lt;0,IF(M566=0,0,IF(OR(L566=0,K566=0),"N.M.",IF(ABS(M566/L566)&gt;=10,"N.M.",M566/(-L566)))),IF(M566=0,0,IF(OR(L566=0,K566=0),"N.M.",IF(ABS(M566/L566)&gt;=10,"N.M.",M566/L566))))</f>
        <v>-0.23683506132489554</v>
      </c>
      <c r="O566" s="115"/>
      <c r="P566" s="128">
        <v>-201668.66</v>
      </c>
      <c r="Q566" s="128">
        <v>-130466.37000000001</v>
      </c>
      <c r="R566" s="128">
        <f>(+P566-Q566)</f>
        <v>-71202.29</v>
      </c>
      <c r="S566" s="96">
        <f>IF(Q566&lt;0,IF(R566=0,0,IF(OR(Q566=0,P566=0),"N.M.",IF(ABS(R566/Q566)&gt;=10,"N.M.",R566/(-Q566)))),IF(R566=0,0,IF(OR(Q566=0,P566=0),"N.M.",IF(ABS(R566/Q566)&gt;=10,"N.M.",R566/Q566))))</f>
        <v>-0.5457520585573125</v>
      </c>
      <c r="T566" s="115"/>
      <c r="U566" s="128">
        <v>-679369.17</v>
      </c>
      <c r="V566" s="128">
        <v>-625697.56</v>
      </c>
      <c r="W566" s="128">
        <f>(+U566-V566)</f>
        <v>-53671.609999999986</v>
      </c>
      <c r="X566" s="96">
        <f>IF(V566&lt;0,IF(W566=0,0,IF(OR(V566=0,U566=0),"N.M.",IF(ABS(W566/V566)&gt;=10,"N.M.",W566/(-V566)))),IF(W566=0,0,IF(OR(V566=0,U566=0),"N.M.",IF(ABS(W566/V566)&gt;=10,"N.M.",W566/V566))))</f>
        <v>-0.08577883858137465</v>
      </c>
    </row>
    <row r="567" spans="1:24" s="1" customFormat="1" ht="12.75">
      <c r="A567" s="32" t="s">
        <v>256</v>
      </c>
      <c r="C567" s="51" t="s">
        <v>301</v>
      </c>
      <c r="D567" s="29"/>
      <c r="E567" s="29"/>
      <c r="F567" s="29">
        <v>3045868.3</v>
      </c>
      <c r="G567" s="29">
        <v>3061627.7600000002</v>
      </c>
      <c r="H567" s="29">
        <f>(+F567-G567)</f>
        <v>-15759.460000000428</v>
      </c>
      <c r="I567" s="98">
        <f>IF(G567&lt;0,IF(H567=0,0,IF(OR(G567=0,F567=0),"N.M.",IF(ABS(H567/G567)&gt;=10,"N.M.",H567/(-G567)))),IF(H567=0,0,IF(OR(G567=0,F567=0),"N.M.",IF(ABS(H567/G567)&gt;=10,"N.M.",H567/G567))))</f>
        <v>-0.005147412172667401</v>
      </c>
      <c r="J567" s="115"/>
      <c r="K567" s="29">
        <v>21418749.91</v>
      </c>
      <c r="L567" s="29">
        <v>21373684.810000002</v>
      </c>
      <c r="M567" s="29">
        <f>(+K567-L567)</f>
        <v>45065.099999997765</v>
      </c>
      <c r="N567" s="98">
        <f>IF(L567&lt;0,IF(M567=0,0,IF(OR(L567=0,K567=0),"N.M.",IF(ABS(M567/L567)&gt;=10,"N.M.",M567/(-L567)))),IF(M567=0,0,IF(OR(L567=0,K567=0),"N.M.",IF(ABS(M567/L567)&gt;=10,"N.M.",M567/L567))))</f>
        <v>0.002108438502794491</v>
      </c>
      <c r="O567" s="115"/>
      <c r="P567" s="29">
        <v>9186961.9</v>
      </c>
      <c r="Q567" s="29">
        <v>9222050.150000002</v>
      </c>
      <c r="R567" s="29">
        <f>(+P567-Q567)</f>
        <v>-35088.25000000186</v>
      </c>
      <c r="S567" s="98">
        <f>IF(Q567&lt;0,IF(R567=0,0,IF(OR(Q567=0,P567=0),"N.M.",IF(ABS(R567/Q567)&gt;=10,"N.M.",R567/(-Q567)))),IF(R567=0,0,IF(OR(Q567=0,P567=0),"N.M.",IF(ABS(R567/Q567)&gt;=10,"N.M.",R567/Q567))))</f>
        <v>-0.0038048209920005537</v>
      </c>
      <c r="T567" s="115"/>
      <c r="U567" s="29">
        <v>36487611.76</v>
      </c>
      <c r="V567" s="29">
        <v>37400099.080000006</v>
      </c>
      <c r="W567" s="29">
        <f>(+U567-V567)</f>
        <v>-912487.3200000077</v>
      </c>
      <c r="X567" s="98">
        <f>IF(V567&lt;0,IF(W567=0,0,IF(OR(V567=0,U567=0),"N.M.",IF(ABS(W567/V567)&gt;=10,"N.M.",W567/(-V567)))),IF(W567=0,0,IF(OR(V567=0,U567=0),"N.M.",IF(ABS(W567/V567)&gt;=10,"N.M.",W567/V567))))</f>
        <v>-0.024397992049383834</v>
      </c>
    </row>
    <row r="568" spans="3:24" s="1" customFormat="1" ht="5.25" customHeight="1">
      <c r="C568" s="57"/>
      <c r="D568" s="35"/>
      <c r="E568" s="35"/>
      <c r="F568" s="130" t="str">
        <f>IF(ABS(F542+F545+F548+F551+F554+F556+F562+F563+F566-F563-F567)&gt;$C$578,$C$579," ")</f>
        <v> </v>
      </c>
      <c r="G568" s="130" t="str">
        <f>IF(ABS(G542+G545+G548+G551+G554+G556+G562+G563+G566-G563-G567)&gt;$C$578,$C$579," ")</f>
        <v> </v>
      </c>
      <c r="H568" s="130" t="str">
        <f>IF(ABS(H542+H545+H548+H551+H554+H556+H562+H563+H566-H563-H567)&gt;$C$578,$C$579," ")</f>
        <v> </v>
      </c>
      <c r="I568" s="101"/>
      <c r="J568" s="106"/>
      <c r="K568" s="130" t="str">
        <f>IF(ABS(K542+K545+K548+K551+K554+K556+K562+K563+K566-K563-K567)&gt;$C$578,$C$579," ")</f>
        <v> </v>
      </c>
      <c r="L568" s="130" t="str">
        <f>IF(ABS(L542+L545+L548+L551+L554+L556+L562+L563+L566-L563-L567)&gt;$C$578,$C$579," ")</f>
        <v> </v>
      </c>
      <c r="M568" s="130" t="str">
        <f>IF(ABS(M542+M545+M548+M551+M554+M556+M562+M563+M566-M563-M567)&gt;$C$578,$C$579," ")</f>
        <v> </v>
      </c>
      <c r="N568" s="101"/>
      <c r="O568" s="106"/>
      <c r="P568" s="130" t="str">
        <f>IF(ABS(P542+P545+P548+P551+P554+P556+P562+P563+P566-P563-P567)&gt;$C$578,$C$579," ")</f>
        <v> </v>
      </c>
      <c r="Q568" s="130" t="str">
        <f>IF(ABS(Q542+Q545+Q548+Q551+Q554+Q556+Q562+Q563+Q566-Q563-Q567)&gt;$C$578,$C$579," ")</f>
        <v> </v>
      </c>
      <c r="R568" s="130" t="str">
        <f>IF(ABS(R542+R545+R548+R551+R554+R556+R562+R563+R566-R563-R567)&gt;$C$578,$C$579," ")</f>
        <v> </v>
      </c>
      <c r="S568" s="101"/>
      <c r="T568" s="106"/>
      <c r="U568" s="130" t="str">
        <f>IF(ABS(U542+U545+U548+U551+U554+U556+U562+U563+U566-U563-U567)&gt;$C$578,$C$579," ")</f>
        <v> </v>
      </c>
      <c r="V568" s="130" t="str">
        <f>IF(ABS(V542+V545+V548+V551+V554+V556+V562+V563+V566-V563-V567)&gt;$C$578,$C$579," ")</f>
        <v> </v>
      </c>
      <c r="W568" s="130" t="str">
        <f>IF(ABS(W542+W545+W548+W551+W554+W556+W562+W563+W566-W563-W567)&gt;$C$578,$C$579," ")</f>
        <v> </v>
      </c>
      <c r="X568" s="101"/>
    </row>
    <row r="569" spans="1:24" s="1" customFormat="1" ht="12.75">
      <c r="A569" s="32" t="s">
        <v>257</v>
      </c>
      <c r="C569" s="51" t="s">
        <v>302</v>
      </c>
      <c r="D569" s="35"/>
      <c r="E569" s="35"/>
      <c r="F569" s="29">
        <v>0</v>
      </c>
      <c r="G569" s="29">
        <v>0</v>
      </c>
      <c r="H569" s="29">
        <f>(+F569-G569)</f>
        <v>0</v>
      </c>
      <c r="I569" s="98">
        <f>IF(G569&lt;0,IF(H569=0,0,IF(OR(G569=0,F569=0),"N.M.",IF(ABS(H569/G569)&gt;=10,"N.M.",H569/(-G569)))),IF(H569=0,0,IF(OR(G569=0,F569=0),"N.M.",IF(ABS(H569/G569)&gt;=10,"N.M.",H569/G569))))</f>
        <v>0</v>
      </c>
      <c r="J569" s="115"/>
      <c r="K569" s="29">
        <v>0</v>
      </c>
      <c r="L569" s="29">
        <v>0</v>
      </c>
      <c r="M569" s="29">
        <f>(+K569-L569)</f>
        <v>0</v>
      </c>
      <c r="N569" s="98">
        <f>IF(L569&lt;0,IF(M569=0,0,IF(OR(L569=0,K569=0),"N.M.",IF(ABS(M569/L569)&gt;=10,"N.M.",M569/(-L569)))),IF(M569=0,0,IF(OR(L569=0,K569=0),"N.M.",IF(ABS(M569/L569)&gt;=10,"N.M.",M569/L569))))</f>
        <v>0</v>
      </c>
      <c r="O569" s="115"/>
      <c r="P569" s="29">
        <v>0</v>
      </c>
      <c r="Q569" s="29">
        <v>0</v>
      </c>
      <c r="R569" s="29">
        <f>(+P569-Q569)</f>
        <v>0</v>
      </c>
      <c r="S569" s="98">
        <f>IF(Q569&lt;0,IF(R569=0,0,IF(OR(Q569=0,P569=0),"N.M.",IF(ABS(R569/Q569)&gt;=10,"N.M.",R569/(-Q569)))),IF(R569=0,0,IF(OR(Q569=0,P569=0),"N.M.",IF(ABS(R569/Q569)&gt;=10,"N.M.",R569/Q569))))</f>
        <v>0</v>
      </c>
      <c r="T569" s="115"/>
      <c r="U569" s="29">
        <v>0</v>
      </c>
      <c r="V569" s="29">
        <v>0</v>
      </c>
      <c r="W569" s="29">
        <f>(+U569-V569)</f>
        <v>0</v>
      </c>
      <c r="X569" s="98">
        <f>IF(V569&lt;0,IF(W569=0,0,IF(OR(V569=0,U569=0),"N.M.",IF(ABS(W569/V569)&gt;=10,"N.M.",W569/(-V569)))),IF(W569=0,0,IF(OR(V569=0,U569=0),"N.M.",IF(ABS(W569/V569)&gt;=10,"N.M.",W569/V569))))</f>
        <v>0</v>
      </c>
    </row>
    <row r="570" spans="4:24" s="1" customFormat="1" ht="5.25" customHeight="1">
      <c r="D570" s="35"/>
      <c r="E570" s="35"/>
      <c r="F570" s="130"/>
      <c r="G570" s="130"/>
      <c r="H570" s="130"/>
      <c r="I570" s="101"/>
      <c r="J570" s="106"/>
      <c r="K570" s="130"/>
      <c r="L570" s="130"/>
      <c r="M570" s="130"/>
      <c r="N570" s="101"/>
      <c r="O570" s="106"/>
      <c r="P570" s="130"/>
      <c r="Q570" s="130"/>
      <c r="R570" s="130"/>
      <c r="S570" s="101"/>
      <c r="T570" s="106"/>
      <c r="U570" s="130"/>
      <c r="V570" s="130"/>
      <c r="W570" s="130"/>
      <c r="X570" s="101"/>
    </row>
    <row r="571" spans="1:24" ht="12.75">
      <c r="A571" s="32" t="s">
        <v>258</v>
      </c>
      <c r="B571" s="1"/>
      <c r="C571" s="13" t="s">
        <v>294</v>
      </c>
      <c r="D571" s="29"/>
      <c r="E571" s="29"/>
      <c r="F571" s="29">
        <v>5597497.171000001</v>
      </c>
      <c r="G571" s="29">
        <v>6594363.57599998</v>
      </c>
      <c r="H571" s="29">
        <f>+F571-G571</f>
        <v>-996866.4049999788</v>
      </c>
      <c r="I571" s="98">
        <f>IF(G571&lt;0,IF(H571=0,0,IF(OR(G571=0,F571=0),"N.M.",IF(ABS(H571/G571)&gt;=10,"N.M.",H571/(-G571)))),IF(H571=0,0,IF(OR(G571=0,F571=0),"N.M.",IF(ABS(H571/G571)&gt;=10,"N.M.",H571/G571))))</f>
        <v>-0.15116946366561423</v>
      </c>
      <c r="J571" s="115"/>
      <c r="K571" s="29">
        <v>25939502.994000107</v>
      </c>
      <c r="L571" s="29">
        <v>9040639.86599999</v>
      </c>
      <c r="M571" s="29">
        <f>+K571-L571</f>
        <v>16898863.128000118</v>
      </c>
      <c r="N571" s="98">
        <f>IF(L571&lt;0,IF(M571=0,0,IF(OR(L571=0,K571=0),"N.M.",IF(ABS(M571/L571)&gt;=10,"N.M.",M571/(-L571)))),IF(M571=0,0,IF(OR(L571=0,K571=0),"N.M.",IF(ABS(M571/L571)&gt;=10,"N.M.",M571/L571))))</f>
        <v>1.8692109605596956</v>
      </c>
      <c r="O571" s="115"/>
      <c r="P571" s="29">
        <v>9916908.960999945</v>
      </c>
      <c r="Q571" s="29">
        <v>1238502.2529999737</v>
      </c>
      <c r="R571" s="29">
        <f>+P571-Q571</f>
        <v>8678406.70799997</v>
      </c>
      <c r="S571" s="98">
        <f>IF(Q571&lt;0,IF(R571=0,0,IF(OR(Q571=0,P571=0),"N.M.",IF(ABS(R571/Q571)&gt;=10,"N.M.",R571/(-Q571)))),IF(R571=0,0,IF(OR(Q571=0,P571=0),"N.M.",IF(ABS(R571/Q571)&gt;=10,"N.M.",R571/Q571))))</f>
        <v>7.007178781450432</v>
      </c>
      <c r="T571" s="115"/>
      <c r="U571" s="29">
        <v>52180738.229000084</v>
      </c>
      <c r="V571" s="29">
        <v>14566925.874000091</v>
      </c>
      <c r="W571" s="29">
        <f>+U571-V571</f>
        <v>37613812.35499999</v>
      </c>
      <c r="X571" s="98">
        <f>IF(V571&lt;0,IF(W571=0,0,IF(OR(V571=0,U571=0),"N.M.",IF(ABS(W571/V571)&gt;=10,"N.M.",W571/(-V571)))),IF(W571=0,0,IF(OR(V571=0,U571=0),"N.M.",IF(ABS(W571/V571)&gt;=10,"N.M.",W571/V571))))</f>
        <v>2.5821379665379736</v>
      </c>
    </row>
    <row r="572" spans="4:24" s="1" customFormat="1" ht="5.25" customHeight="1" hidden="1" outlineLevel="1">
      <c r="D572" s="35"/>
      <c r="E572" s="35"/>
      <c r="F572" s="130"/>
      <c r="G572" s="130"/>
      <c r="H572" s="130"/>
      <c r="I572" s="101"/>
      <c r="J572" s="106"/>
      <c r="K572" s="130"/>
      <c r="L572" s="130"/>
      <c r="M572" s="130"/>
      <c r="N572" s="101"/>
      <c r="O572" s="106"/>
      <c r="P572" s="130"/>
      <c r="Q572" s="130"/>
      <c r="R572" s="130"/>
      <c r="S572" s="101"/>
      <c r="T572" s="106"/>
      <c r="U572" s="130"/>
      <c r="V572" s="130"/>
      <c r="W572" s="130"/>
      <c r="X572" s="101"/>
    </row>
    <row r="573" spans="1:24" ht="12.75" collapsed="1">
      <c r="A573" s="9" t="s">
        <v>365</v>
      </c>
      <c r="C573" s="53" t="s">
        <v>293</v>
      </c>
      <c r="F573" s="17">
        <v>0</v>
      </c>
      <c r="G573" s="17">
        <v>0</v>
      </c>
      <c r="H573" s="35">
        <f>+F573-G573</f>
        <v>0</v>
      </c>
      <c r="I573" s="95">
        <f>IF(G573&lt;0,IF(H573=0,0,IF(OR(G573=0,F573=0),"N.M.",IF(ABS(H573/G573)&gt;=10,"N.M.",H573/(-G573)))),IF(H573=0,0,IF(OR(G573=0,F573=0),"N.M.",IF(ABS(H573/G573)&gt;=10,"N.M.",H573/G573))))</f>
        <v>0</v>
      </c>
      <c r="J573" s="114"/>
      <c r="K573" s="17">
        <v>0</v>
      </c>
      <c r="L573" s="17">
        <v>0</v>
      </c>
      <c r="M573" s="35">
        <f>+K573-L573</f>
        <v>0</v>
      </c>
      <c r="N573" s="95">
        <f>IF(L573&lt;0,IF(M573=0,0,IF(OR(L573=0,K573=0),"N.M.",IF(ABS(M573/L573)&gt;=10,"N.M.",M573/(-L573)))),IF(M573=0,0,IF(OR(L573=0,K573=0),"N.M.",IF(ABS(M573/L573)&gt;=10,"N.M.",M573/L573))))</f>
        <v>0</v>
      </c>
      <c r="O573" s="114"/>
      <c r="P573" s="17">
        <v>0</v>
      </c>
      <c r="Q573" s="17">
        <v>0</v>
      </c>
      <c r="R573" s="35">
        <f>+P573-Q573</f>
        <v>0</v>
      </c>
      <c r="S573" s="95">
        <f>IF(Q573&lt;0,IF(R573=0,0,IF(OR(Q573=0,P573=0),"N.M.",IF(ABS(R573/Q573)&gt;=10,"N.M.",R573/(-Q573)))),IF(R573=0,0,IF(OR(Q573=0,P573=0),"N.M.",IF(ABS(R573/Q573)&gt;=10,"N.M.",R573/Q573))))</f>
        <v>0</v>
      </c>
      <c r="T573" s="114"/>
      <c r="U573" s="17">
        <v>0</v>
      </c>
      <c r="V573" s="17">
        <v>0</v>
      </c>
      <c r="W573" s="35">
        <f>+U573-V573</f>
        <v>0</v>
      </c>
      <c r="X573" s="95">
        <f>IF(V573&lt;0,IF(W573=0,0,IF(OR(V573=0,U573=0),"N.M.",IF(ABS(W573/V573)&gt;=10,"N.M.",W573/(-V573)))),IF(W573=0,0,IF(OR(V573=0,U573=0),"N.M.",IF(ABS(W573/V573)&gt;=10,"N.M.",W573/V573))))</f>
        <v>0</v>
      </c>
    </row>
    <row r="574" spans="3:24" ht="13.5" thickBot="1">
      <c r="C574" s="12" t="s">
        <v>295</v>
      </c>
      <c r="D574" s="34"/>
      <c r="E574" s="34"/>
      <c r="F574" s="131">
        <f>+F571-F573</f>
        <v>5597497.171000001</v>
      </c>
      <c r="G574" s="131">
        <f>+G571-G573</f>
        <v>6594363.57599998</v>
      </c>
      <c r="H574" s="135">
        <f>+F574-G574</f>
        <v>-996866.4049999788</v>
      </c>
      <c r="I574" s="102">
        <f>IF(G574&lt;0,IF(H574=0,0,IF(OR(G574=0,F574=0),"N.M.",IF(ABS(H574/G574)&gt;=10,"N.M.",H574/(-G574)))),IF(H574=0,0,IF(OR(G574=0,F574=0),"N.M.",IF(ABS(H574/G574)&gt;=10,"N.M.",H574/G574))))</f>
        <v>-0.15116946366561423</v>
      </c>
      <c r="J574" s="115"/>
      <c r="K574" s="131">
        <f>+K571-K573</f>
        <v>25939502.994000107</v>
      </c>
      <c r="L574" s="131">
        <f>+L571-L573</f>
        <v>9040639.86599999</v>
      </c>
      <c r="M574" s="135">
        <f>+K574-L574</f>
        <v>16898863.128000118</v>
      </c>
      <c r="N574" s="102">
        <f>IF(L574&lt;0,IF(M574=0,0,IF(OR(L574=0,K574=0),"N.M.",IF(ABS(M574/L574)&gt;=10,"N.M.",M574/(-L574)))),IF(M574=0,0,IF(OR(L574=0,K574=0),"N.M.",IF(ABS(M574/L574)&gt;=10,"N.M.",M574/L574))))</f>
        <v>1.8692109605596956</v>
      </c>
      <c r="O574" s="115"/>
      <c r="P574" s="131">
        <f>+P571-P573</f>
        <v>9916908.960999945</v>
      </c>
      <c r="Q574" s="131">
        <f>+Q571-Q573</f>
        <v>1238502.2529999737</v>
      </c>
      <c r="R574" s="135">
        <f>+P574-Q574</f>
        <v>8678406.70799997</v>
      </c>
      <c r="S574" s="102">
        <f>IF(Q574&lt;0,IF(R574=0,0,IF(OR(Q574=0,P574=0),"N.M.",IF(ABS(R574/Q574)&gt;=10,"N.M.",R574/(-Q574)))),IF(R574=0,0,IF(OR(Q574=0,P574=0),"N.M.",IF(ABS(R574/Q574)&gt;=10,"N.M.",R574/Q574))))</f>
        <v>7.007178781450432</v>
      </c>
      <c r="T574" s="115"/>
      <c r="U574" s="131">
        <f>+U571-U573</f>
        <v>52180738.229000084</v>
      </c>
      <c r="V574" s="131">
        <f>+V571-V573</f>
        <v>14566925.874000091</v>
      </c>
      <c r="W574" s="135">
        <f>+U574-V574</f>
        <v>37613812.35499999</v>
      </c>
      <c r="X574" s="102">
        <f>IF(V574&lt;0,IF(W574=0,0,IF(OR(V574=0,U574=0),"N.M.",IF(ABS(W574/V574)&gt;=10,"N.M.",W574/(-V574)))),IF(W574=0,0,IF(OR(V574=0,U574=0),"N.M.",IF(ABS(W574/V574)&gt;=10,"N.M.",W574/V574))))</f>
        <v>2.5821379665379736</v>
      </c>
    </row>
    <row r="575" spans="6:24" ht="13.5" thickTop="1">
      <c r="F575" s="36" t="str">
        <f>IF(ABS(F150-F390-F403-F447-F455-F461+F535-F567+F569-F571)&gt;$C$578,$C$579," ")</f>
        <v> </v>
      </c>
      <c r="G575" s="36" t="str">
        <f>IF(ABS(G150-G390-G403-G447-G455-G461+G535-G567+G569-G571)&gt;$C$578,$C$579," ")</f>
        <v> </v>
      </c>
      <c r="H575" s="36" t="str">
        <f>IF(ABS(H150-H390-H403-H447-H455-H461+H535-H567+H569-H571)&gt;$C$578,$C$579," ")</f>
        <v> </v>
      </c>
      <c r="I575" s="117"/>
      <c r="K575" s="36" t="str">
        <f>IF(ABS(K150-K390-K403-K447-K455-K461+K535-K567+K569-K571)&gt;$C$578,$C$579," ")</f>
        <v> </v>
      </c>
      <c r="L575" s="36" t="str">
        <f>IF(ABS(L150-L390-L403-L447-L455-L461+L535-L567+L569-L571)&gt;$C$578,$C$579," ")</f>
        <v> </v>
      </c>
      <c r="M575" s="36" t="str">
        <f>IF(ABS(M150-M390-M403-M447-M455-M461+M535-M567+M569-M571)&gt;$C$578,$C$579," ")</f>
        <v> </v>
      </c>
      <c r="N575" s="117"/>
      <c r="P575" s="36" t="str">
        <f>IF(ABS(P150-P390-P403-P447-P455-P461+P535-P567+P569-P571)&gt;$C$578,$C$579," ")</f>
        <v> </v>
      </c>
      <c r="Q575" s="36" t="str">
        <f>IF(ABS(Q150-Q390-Q403-Q447-Q455-Q461+Q535-Q567+Q569-Q571)&gt;$C$578,$C$579," ")</f>
        <v> </v>
      </c>
      <c r="R575" s="36"/>
      <c r="S575" s="117"/>
      <c r="U575" s="36" t="str">
        <f>IF(ABS(U150-U390-U403-U447-U455-U461+U535-U567+U569-U571)&gt;$C$578,$C$579," ")</f>
        <v> </v>
      </c>
      <c r="V575" s="36" t="str">
        <f>IF(ABS(V150-V390-V403-V447-V455-V461+V535-V567+V569-V571)&gt;$C$578,$C$579," ")</f>
        <v> </v>
      </c>
      <c r="W575" s="36" t="str">
        <f>IF(ABS(W150-W390-W403-W447-W455-W461+W535-W567+W569-W571)&gt;$C$578,$C$579," ")</f>
        <v> </v>
      </c>
      <c r="X575" s="117"/>
    </row>
    <row r="576" spans="6:24" ht="12.75">
      <c r="F576" s="17" t="s">
        <v>195</v>
      </c>
      <c r="G576" s="17"/>
      <c r="I576" s="118"/>
      <c r="K576" s="17"/>
      <c r="L576" s="17"/>
      <c r="N576" s="118"/>
      <c r="P576" s="17"/>
      <c r="Q576" s="17"/>
      <c r="S576" s="118"/>
      <c r="U576" s="17"/>
      <c r="V576" s="17"/>
      <c r="X576" s="118"/>
    </row>
    <row r="577" spans="2:24" s="38" customFormat="1" ht="12.75" hidden="1" outlineLevel="2">
      <c r="B577" s="39" t="s">
        <v>259</v>
      </c>
      <c r="C577" s="136" t="s">
        <v>165</v>
      </c>
      <c r="D577" s="40"/>
      <c r="E577" s="40"/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38" t="s">
        <v>260</v>
      </c>
      <c r="C578" s="48">
        <v>0.001</v>
      </c>
      <c r="D578" s="40"/>
      <c r="E578" s="40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261</v>
      </c>
      <c r="C579" s="48" t="s">
        <v>262</v>
      </c>
      <c r="D579" s="40"/>
      <c r="E579" s="40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38" t="s">
        <v>261</v>
      </c>
      <c r="C580" s="48" t="s">
        <v>263</v>
      </c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38" t="s">
        <v>264</v>
      </c>
      <c r="C581" s="48">
        <f>COUNTIF($F$463:$X$575,+C579)</f>
        <v>0</v>
      </c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38" t="s">
        <v>264</v>
      </c>
      <c r="C582" s="48">
        <f>COUNTIF($F$463:$X$575,+C580)</f>
        <v>0</v>
      </c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38" t="s">
        <v>265</v>
      </c>
      <c r="C583" s="48">
        <f>SUM(C581:C582)</f>
        <v>0</v>
      </c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2" t="s">
        <v>417</v>
      </c>
      <c r="C584" s="137" t="s">
        <v>166</v>
      </c>
      <c r="D584" s="43"/>
      <c r="E584" s="43"/>
      <c r="F584" s="88"/>
      <c r="G584" s="88"/>
      <c r="H584" s="41"/>
      <c r="I584" s="119"/>
      <c r="J584" s="120"/>
      <c r="K584" s="88"/>
      <c r="L584" s="88"/>
      <c r="M584" s="41"/>
      <c r="N584" s="119"/>
      <c r="O584" s="120"/>
      <c r="P584" s="88"/>
      <c r="Q584" s="88"/>
      <c r="R584" s="41"/>
      <c r="S584" s="119"/>
      <c r="T584" s="120"/>
      <c r="U584" s="88"/>
      <c r="V584" s="88"/>
      <c r="W584" s="41"/>
      <c r="X584" s="119"/>
    </row>
    <row r="585" spans="1:24" s="38" customFormat="1" ht="12.75" hidden="1" outlineLevel="2">
      <c r="A585" s="40"/>
      <c r="B585" s="42" t="s">
        <v>266</v>
      </c>
      <c r="C585" s="137" t="s">
        <v>167</v>
      </c>
      <c r="D585" s="43"/>
      <c r="E585" s="43"/>
      <c r="F585" s="88"/>
      <c r="G585" s="88"/>
      <c r="H585" s="41"/>
      <c r="I585" s="119"/>
      <c r="J585" s="120"/>
      <c r="K585" s="88"/>
      <c r="L585" s="88"/>
      <c r="M585" s="41"/>
      <c r="N585" s="119"/>
      <c r="O585" s="120"/>
      <c r="P585" s="88"/>
      <c r="Q585" s="88"/>
      <c r="R585" s="41"/>
      <c r="S585" s="119"/>
      <c r="T585" s="120"/>
      <c r="U585" s="88"/>
      <c r="V585" s="88"/>
      <c r="W585" s="41"/>
      <c r="X585" s="119"/>
    </row>
    <row r="586" spans="1:24" s="38" customFormat="1" ht="12.75" hidden="1" outlineLevel="2">
      <c r="A586" s="40"/>
      <c r="B586" s="42" t="s">
        <v>267</v>
      </c>
      <c r="C586" s="137" t="s">
        <v>167</v>
      </c>
      <c r="D586" s="43"/>
      <c r="E586" s="43"/>
      <c r="F586" s="88"/>
      <c r="G586" s="88"/>
      <c r="H586" s="41"/>
      <c r="I586" s="119"/>
      <c r="J586" s="120"/>
      <c r="K586" s="88"/>
      <c r="L586" s="88"/>
      <c r="M586" s="41"/>
      <c r="N586" s="119"/>
      <c r="O586" s="120"/>
      <c r="P586" s="88"/>
      <c r="Q586" s="88"/>
      <c r="R586" s="41"/>
      <c r="S586" s="119"/>
      <c r="T586" s="120"/>
      <c r="U586" s="88"/>
      <c r="V586" s="88"/>
      <c r="W586" s="41"/>
      <c r="X586" s="119"/>
    </row>
    <row r="587" spans="1:24" s="38" customFormat="1" ht="12.75" hidden="1" outlineLevel="2">
      <c r="A587" s="40"/>
      <c r="B587" s="44" t="s">
        <v>276</v>
      </c>
      <c r="C587" s="137" t="s">
        <v>168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268</v>
      </c>
      <c r="C588" s="137" t="s">
        <v>169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269</v>
      </c>
      <c r="C589" s="137" t="s">
        <v>170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270</v>
      </c>
      <c r="C590" s="137" t="s">
        <v>171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4" t="s">
        <v>271</v>
      </c>
      <c r="C591" s="137" t="s">
        <v>172</v>
      </c>
      <c r="D591" s="44"/>
      <c r="E591" s="44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1:24" s="38" customFormat="1" ht="12.75" hidden="1" outlineLevel="2">
      <c r="A592" s="40"/>
      <c r="B592" s="44" t="s">
        <v>272</v>
      </c>
      <c r="C592" s="137" t="s">
        <v>173</v>
      </c>
      <c r="D592" s="44"/>
      <c r="E592" s="44"/>
      <c r="F592" s="87"/>
      <c r="G592" s="87"/>
      <c r="H592" s="41"/>
      <c r="I592" s="119"/>
      <c r="J592" s="120"/>
      <c r="K592" s="87"/>
      <c r="L592" s="87"/>
      <c r="M592" s="41"/>
      <c r="N592" s="119"/>
      <c r="O592" s="120"/>
      <c r="P592" s="87"/>
      <c r="Q592" s="87"/>
      <c r="R592" s="41"/>
      <c r="S592" s="119"/>
      <c r="T592" s="120"/>
      <c r="U592" s="87"/>
      <c r="V592" s="87"/>
      <c r="W592" s="41"/>
      <c r="X592" s="119"/>
    </row>
    <row r="593" spans="1:24" s="38" customFormat="1" ht="12.75" hidden="1" outlineLevel="2">
      <c r="A593" s="40"/>
      <c r="B593" s="44" t="s">
        <v>273</v>
      </c>
      <c r="C593" s="137" t="s">
        <v>174</v>
      </c>
      <c r="D593" s="44"/>
      <c r="E593" s="44"/>
      <c r="F593" s="87"/>
      <c r="G593" s="87"/>
      <c r="H593" s="41"/>
      <c r="I593" s="119"/>
      <c r="J593" s="120"/>
      <c r="K593" s="87"/>
      <c r="L593" s="87"/>
      <c r="M593" s="41"/>
      <c r="N593" s="119"/>
      <c r="O593" s="120"/>
      <c r="P593" s="87"/>
      <c r="Q593" s="87"/>
      <c r="R593" s="41"/>
      <c r="S593" s="119"/>
      <c r="T593" s="120"/>
      <c r="U593" s="87"/>
      <c r="V593" s="87"/>
      <c r="W593" s="41"/>
      <c r="X593" s="119"/>
    </row>
    <row r="594" spans="1:24" s="38" customFormat="1" ht="12.75" hidden="1" outlineLevel="2">
      <c r="A594" s="40"/>
      <c r="B594" s="44" t="s">
        <v>274</v>
      </c>
      <c r="C594" s="137" t="s">
        <v>175</v>
      </c>
      <c r="D594" s="44"/>
      <c r="E594" s="44"/>
      <c r="F594" s="87"/>
      <c r="G594" s="87"/>
      <c r="H594" s="41"/>
      <c r="I594" s="119"/>
      <c r="J594" s="120"/>
      <c r="K594" s="87"/>
      <c r="L594" s="87"/>
      <c r="M594" s="41"/>
      <c r="N594" s="119"/>
      <c r="O594" s="120"/>
      <c r="P594" s="87"/>
      <c r="Q594" s="87"/>
      <c r="R594" s="41"/>
      <c r="S594" s="119"/>
      <c r="T594" s="120"/>
      <c r="U594" s="87"/>
      <c r="V594" s="87"/>
      <c r="W594" s="41"/>
      <c r="X594" s="119"/>
    </row>
    <row r="595" spans="1:24" s="38" customFormat="1" ht="12.75" hidden="1" outlineLevel="2">
      <c r="A595" s="40"/>
      <c r="B595" s="41" t="s">
        <v>275</v>
      </c>
      <c r="C595" s="49" t="str">
        <f>UPPER(TEXT(NvsElapsedTime,"hh:mm:ss"))</f>
        <v>00:01:03</v>
      </c>
      <c r="D595" s="41"/>
      <c r="E595" s="41"/>
      <c r="F595" s="87"/>
      <c r="G595" s="87"/>
      <c r="H595" s="41"/>
      <c r="I595" s="119"/>
      <c r="J595" s="120"/>
      <c r="K595" s="87"/>
      <c r="L595" s="87"/>
      <c r="M595" s="41"/>
      <c r="N595" s="119"/>
      <c r="O595" s="120"/>
      <c r="P595" s="87"/>
      <c r="Q595" s="87"/>
      <c r="R595" s="41"/>
      <c r="S595" s="119"/>
      <c r="T595" s="120"/>
      <c r="U595" s="87"/>
      <c r="V595" s="87"/>
      <c r="W595" s="41"/>
      <c r="X595" s="119"/>
    </row>
    <row r="596" spans="2:24" s="38" customFormat="1" ht="12.75" collapsed="1">
      <c r="B596" s="45" t="s">
        <v>196</v>
      </c>
      <c r="C596" s="50"/>
      <c r="D596" s="46"/>
      <c r="E596" s="46"/>
      <c r="F596" s="89"/>
      <c r="G596" s="89"/>
      <c r="H596" s="41"/>
      <c r="I596" s="119"/>
      <c r="J596" s="120"/>
      <c r="K596" s="89"/>
      <c r="L596" s="89"/>
      <c r="M596" s="41"/>
      <c r="N596" s="119"/>
      <c r="O596" s="120"/>
      <c r="P596" s="89"/>
      <c r="Q596" s="89"/>
      <c r="R596" s="41"/>
      <c r="S596" s="119"/>
      <c r="T596" s="120"/>
      <c r="U596" s="89"/>
      <c r="V596" s="89"/>
      <c r="W596" s="41"/>
      <c r="X596" s="119"/>
    </row>
    <row r="597" spans="9:24" ht="12.75">
      <c r="I597" s="118"/>
      <c r="N597" s="118"/>
      <c r="S597" s="118"/>
      <c r="X597" s="118"/>
    </row>
    <row r="598" spans="9:24" ht="12.75">
      <c r="I598" s="118"/>
      <c r="N598" s="118"/>
      <c r="S598" s="118"/>
      <c r="X598" s="118"/>
    </row>
  </sheetData>
  <sheetProtection/>
  <printOptions horizontalCentered="1"/>
  <pageMargins left="0.25" right="0.72" top="0.79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178</v>
      </c>
      <c r="C2" s="3" t="s">
        <v>428</v>
      </c>
    </row>
    <row r="3" spans="1:3" ht="12.75">
      <c r="A3" s="6" t="s">
        <v>179</v>
      </c>
      <c r="C3" s="3" t="s">
        <v>192</v>
      </c>
    </row>
    <row r="4" spans="1:3" ht="12.75">
      <c r="A4" s="6" t="s">
        <v>180</v>
      </c>
      <c r="C4" s="3" t="s">
        <v>193</v>
      </c>
    </row>
    <row r="5" spans="1:3" ht="12.75">
      <c r="A5" s="6" t="s">
        <v>181</v>
      </c>
      <c r="C5" s="3" t="s">
        <v>427</v>
      </c>
    </row>
    <row r="6" spans="1:3" ht="12.75">
      <c r="A6" s="6" t="s">
        <v>182</v>
      </c>
      <c r="C6" s="3" t="s">
        <v>428</v>
      </c>
    </row>
    <row r="7" spans="1:3" ht="12.75">
      <c r="A7" s="6" t="s">
        <v>183</v>
      </c>
      <c r="C7" s="4">
        <v>40881</v>
      </c>
    </row>
    <row r="8" spans="1:3" ht="12.75">
      <c r="A8" s="6" t="s">
        <v>184</v>
      </c>
      <c r="C8" s="3" t="s">
        <v>429</v>
      </c>
    </row>
    <row r="9" spans="1:3" ht="12.75">
      <c r="A9" s="6" t="s">
        <v>185</v>
      </c>
      <c r="C9" s="3" t="s">
        <v>430</v>
      </c>
    </row>
    <row r="10" spans="1:3" ht="25.5">
      <c r="A10" s="6" t="s">
        <v>186</v>
      </c>
      <c r="C10" s="3" t="s">
        <v>431</v>
      </c>
    </row>
    <row r="11" spans="1:3" ht="12.75">
      <c r="A11" s="6" t="s">
        <v>187</v>
      </c>
      <c r="C11" s="3" t="s">
        <v>194</v>
      </c>
    </row>
    <row r="12" spans="1:3" ht="38.25">
      <c r="A12" s="6" t="s">
        <v>188</v>
      </c>
      <c r="C12" s="3" t="s">
        <v>432</v>
      </c>
    </row>
    <row r="13" spans="1:3" ht="12.75">
      <c r="A13" s="6" t="s">
        <v>189</v>
      </c>
      <c r="C13" s="3"/>
    </row>
    <row r="14" spans="1:3" ht="12.75">
      <c r="A14" s="6" t="s">
        <v>190</v>
      </c>
      <c r="C14" s="3"/>
    </row>
    <row r="15" spans="1:3" ht="12.75">
      <c r="A15" s="6" t="s">
        <v>191</v>
      </c>
      <c r="C15" s="3"/>
    </row>
    <row r="18" spans="1:5" ht="25.5">
      <c r="A18" s="6" t="s">
        <v>204</v>
      </c>
      <c r="C18" s="6" t="s">
        <v>192</v>
      </c>
      <c r="E18" s="2" t="s">
        <v>205</v>
      </c>
    </row>
    <row r="20" spans="1:5" ht="12.75">
      <c r="A20" s="6" t="s">
        <v>206</v>
      </c>
      <c r="C20" s="6" t="s">
        <v>192</v>
      </c>
      <c r="E20" s="2" t="s">
        <v>207</v>
      </c>
    </row>
    <row r="22" spans="1:5" ht="51">
      <c r="A22" s="6" t="s">
        <v>197</v>
      </c>
      <c r="C22" s="6" t="s">
        <v>192</v>
      </c>
      <c r="E22" s="2" t="s">
        <v>198</v>
      </c>
    </row>
    <row r="24" spans="1:5" ht="25.5">
      <c r="A24" s="6" t="s">
        <v>208</v>
      </c>
      <c r="C24" s="6" t="s">
        <v>192</v>
      </c>
      <c r="E24" s="2" t="s">
        <v>209</v>
      </c>
    </row>
    <row r="26" spans="1:5" ht="38.25">
      <c r="A26" s="6" t="s">
        <v>199</v>
      </c>
      <c r="C26" s="6" t="s">
        <v>192</v>
      </c>
      <c r="E26" s="2" t="s">
        <v>200</v>
      </c>
    </row>
    <row r="28" spans="1:5" ht="38.25">
      <c r="A28" s="6" t="s">
        <v>201</v>
      </c>
      <c r="C28" s="6" t="s">
        <v>192</v>
      </c>
      <c r="E28" s="2" t="s">
        <v>210</v>
      </c>
    </row>
    <row r="30" spans="1:5" ht="12.75">
      <c r="A30" s="7">
        <v>38923</v>
      </c>
      <c r="C30" s="6" t="s">
        <v>192</v>
      </c>
      <c r="E30" s="2" t="s">
        <v>211</v>
      </c>
    </row>
    <row r="32" spans="1:5" ht="25.5">
      <c r="A32" s="6" t="s">
        <v>212</v>
      </c>
      <c r="C32" s="6" t="s">
        <v>192</v>
      </c>
      <c r="E32" s="2" t="s">
        <v>213</v>
      </c>
    </row>
    <row r="34" spans="1:5" ht="76.5">
      <c r="A34" s="6" t="s">
        <v>202</v>
      </c>
      <c r="C34" s="6" t="s">
        <v>192</v>
      </c>
      <c r="E34" s="2" t="s">
        <v>203</v>
      </c>
    </row>
    <row r="36" spans="1:5" ht="12.75">
      <c r="A36" s="7">
        <v>39692</v>
      </c>
      <c r="C36" s="6" t="s">
        <v>192</v>
      </c>
      <c r="E36" s="2" t="s">
        <v>214</v>
      </c>
    </row>
    <row r="38" spans="1:5" ht="25.5">
      <c r="A38" s="6" t="s">
        <v>215</v>
      </c>
      <c r="C38" s="6" t="s">
        <v>192</v>
      </c>
      <c r="E38" s="2" t="s">
        <v>216</v>
      </c>
    </row>
    <row r="40" spans="1:5" ht="12.75">
      <c r="A40" s="6" t="s">
        <v>217</v>
      </c>
      <c r="C40" s="6" t="s">
        <v>192</v>
      </c>
      <c r="E40" s="2" t="s">
        <v>218</v>
      </c>
    </row>
    <row r="42" spans="1:5" ht="25.5">
      <c r="A42" s="6" t="s">
        <v>219</v>
      </c>
      <c r="C42" s="6" t="s">
        <v>192</v>
      </c>
      <c r="E42" s="2" t="s">
        <v>220</v>
      </c>
    </row>
    <row r="44" spans="1:5" ht="38.25">
      <c r="A44" s="6" t="s">
        <v>221</v>
      </c>
      <c r="C44" s="6" t="s">
        <v>192</v>
      </c>
      <c r="E44" s="2" t="s">
        <v>222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2012-01-26T00:50:51Z</cp:lastPrinted>
  <dcterms:created xsi:type="dcterms:W3CDTF">1997-11-19T15:48:19Z</dcterms:created>
  <dcterms:modified xsi:type="dcterms:W3CDTF">2012-01-26T00:50:52Z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