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"V2008-07-31"</definedName>
    <definedName name="NvsAutoDrillOk">"VN"</definedName>
    <definedName name="NvsElapsedTime">0.00020833333110204</definedName>
    <definedName name="NvsEndTime">39671.6268402778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"V2008-07-31"</definedName>
    <definedName name="NvsValTbl.CURRENCY_CD">"CURRENCY_CD_TBL"</definedName>
    <definedName name="_xlnm.Print_Area" localSheetId="0">'Sheet1'!$B$2:$H$501</definedName>
    <definedName name="_xlnm.Print_Titles" localSheetId="0">'Sheet1'!$B:$C,'Sheet1'!$2:$8</definedName>
    <definedName name="Reserved_Section">'Sheet1'!$AK$505:$AP$521</definedName>
  </definedNames>
  <calcPr fullCalcOnLoad="1"/>
</workbook>
</file>

<file path=xl/sharedStrings.xml><?xml version="1.0" encoding="utf-8"?>
<sst xmlns="http://schemas.openxmlformats.org/spreadsheetml/2006/main" count="1479" uniqueCount="1411">
  <si>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</si>
  <si>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</si>
  <si>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</si>
  <si>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</si>
  <si>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</si>
  <si>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</si>
  <si>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</si>
  <si>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</si>
  <si>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</si>
  <si>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</si>
  <si>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</si>
  <si>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</si>
  <si>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</si>
  <si>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</si>
  <si>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</si>
  <si>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</si>
  <si>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</si>
  <si>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</si>
  <si>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</si>
  <si>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</si>
  <si>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</si>
  <si>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</si>
  <si>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</si>
  <si>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</si>
  <si>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</si>
  <si>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</si>
  <si>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</si>
  <si>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</si>
  <si>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</si>
  <si>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</si>
  <si>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</si>
  <si>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</si>
  <si>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</si>
  <si>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</si>
  <si>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</si>
  <si>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</si>
  <si>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</si>
  <si>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</si>
  <si>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</si>
  <si>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</si>
  <si>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</si>
  <si>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</si>
  <si>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</si>
  <si>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</si>
  <si>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</si>
  <si>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</si>
  <si>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</si>
  <si>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</si>
  <si>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</si>
  <si>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</si>
  <si>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</si>
  <si>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</si>
  <si>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</si>
  <si>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</si>
  <si>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</si>
  <si>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</si>
  <si>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</si>
  <si>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</si>
  <si>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</si>
  <si>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</si>
  <si>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</si>
  <si>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</si>
  <si>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</si>
  <si>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</si>
  <si>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</si>
  <si>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</si>
  <si>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</si>
  <si>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</si>
  <si>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</si>
  <si>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</si>
  <si>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</si>
  <si>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</si>
  <si>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</si>
  <si>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</si>
  <si>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</si>
  <si>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</si>
  <si>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</si>
  <si>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</si>
  <si>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</si>
  <si>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</si>
  <si>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</si>
  <si>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</si>
  <si>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</si>
  <si>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</si>
  <si>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</si>
  <si>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</si>
  <si>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</si>
  <si>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</si>
  <si>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</si>
  <si>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</si>
  <si>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</si>
  <si>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</si>
  <si>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</si>
  <si>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</si>
  <si>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</si>
  <si>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</si>
  <si>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</si>
  <si>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</si>
  <si>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%,V4118002</t>
  </si>
  <si>
    <t>4118002</t>
  </si>
  <si>
    <t>Comp. Allow. Gains SO2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</si>
  <si>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</si>
  <si>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</si>
  <si>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</si>
  <si>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</si>
  <si>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</si>
  <si>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</si>
  <si>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</si>
  <si>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</si>
  <si>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</si>
  <si>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</si>
  <si>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</si>
  <si>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</si>
  <si>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</si>
  <si>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</si>
  <si>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</si>
  <si>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</si>
  <si>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</si>
  <si>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</si>
  <si>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</si>
  <si>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</si>
  <si>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</si>
  <si>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</si>
  <si>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</si>
  <si>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</si>
  <si>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</si>
  <si>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</si>
  <si>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</si>
  <si>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</si>
  <si>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</si>
  <si>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</si>
  <si>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</si>
  <si>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</si>
  <si>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</si>
  <si>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</si>
  <si>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</si>
  <si>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</si>
  <si>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</si>
  <si>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</si>
  <si>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</si>
  <si>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</si>
  <si>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</si>
  <si>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</si>
  <si>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</si>
  <si>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</si>
  <si>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</si>
  <si>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</si>
  <si>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</si>
  <si>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</si>
  <si>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</si>
  <si>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</si>
  <si>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</si>
  <si>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</si>
  <si>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</si>
  <si>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</si>
  <si>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</si>
  <si>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</si>
  <si>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</si>
  <si>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</si>
  <si>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</si>
  <si>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</si>
  <si>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</si>
  <si>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</si>
  <si>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</si>
  <si>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</si>
  <si>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</si>
  <si>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</si>
  <si>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</si>
  <si>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</si>
  <si>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</si>
  <si>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</si>
  <si>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</si>
  <si>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</si>
  <si>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</si>
  <si>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</si>
  <si>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</si>
  <si>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</si>
  <si>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</si>
  <si>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</si>
  <si>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</si>
  <si>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</si>
  <si>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</si>
  <si>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</si>
  <si>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</si>
  <si>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</si>
  <si>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</si>
  <si>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</si>
  <si>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</si>
  <si>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</si>
  <si>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</si>
  <si>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</si>
  <si>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</si>
  <si>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</si>
  <si>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</si>
  <si>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</si>
  <si>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</si>
  <si>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OSS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</si>
  <si>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</si>
  <si>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</si>
  <si>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</si>
  <si>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</si>
  <si>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</si>
  <si>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</si>
  <si>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</si>
  <si>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</si>
  <si>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</si>
  <si>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</si>
  <si>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</si>
  <si>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</si>
  <si>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%,V4470096</t>
  </si>
  <si>
    <t>4470096</t>
  </si>
  <si>
    <t>PJM Ancillary Serv.-Spin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</si>
  <si>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</si>
  <si>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</si>
  <si>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</si>
  <si>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</si>
  <si>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</si>
  <si>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</si>
  <si>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</si>
  <si>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</si>
  <si>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</si>
  <si>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</si>
  <si>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</si>
  <si>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</si>
  <si>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</si>
  <si>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</si>
  <si>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</si>
  <si>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</si>
  <si>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</si>
  <si>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</si>
  <si>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</si>
  <si>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</si>
  <si>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</si>
  <si>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%,V4470108</t>
  </si>
  <si>
    <t>4470108</t>
  </si>
  <si>
    <t>PJM Oper.Reserve Rev-LSE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</si>
  <si>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</si>
  <si>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</si>
  <si>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</si>
  <si>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</si>
  <si>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</si>
  <si>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</si>
  <si>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</si>
  <si>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</si>
  <si>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</si>
  <si>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</si>
  <si>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</si>
  <si>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</si>
  <si>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</si>
  <si>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</si>
  <si>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</si>
  <si>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</si>
  <si>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</si>
  <si>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</si>
  <si>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</si>
  <si>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</si>
  <si>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</si>
  <si>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</si>
  <si>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</si>
  <si>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</si>
  <si>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</si>
  <si>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</si>
  <si>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</si>
  <si>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</si>
  <si>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</si>
  <si>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</si>
  <si>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</si>
  <si>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</si>
  <si>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</si>
  <si>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</si>
  <si>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</si>
  <si>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</si>
  <si>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</si>
  <si>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</si>
  <si>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</si>
  <si>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</si>
  <si>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</si>
  <si>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</si>
  <si>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</si>
  <si>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</si>
  <si>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</si>
  <si>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%,V4470145</t>
  </si>
  <si>
    <t>4470145</t>
  </si>
  <si>
    <t>PJM Hourly Net Purch.-FERC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</si>
  <si>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</si>
  <si>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</si>
  <si>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</si>
  <si>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</si>
  <si>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</si>
  <si>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</si>
  <si>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</si>
  <si>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</si>
  <si>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</si>
  <si>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</si>
  <si>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</si>
  <si>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</si>
  <si>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</si>
  <si>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</si>
  <si>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</si>
  <si>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</si>
  <si>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</si>
  <si>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</si>
  <si>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</si>
  <si>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</si>
  <si>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</si>
  <si>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</si>
  <si>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</si>
  <si>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</si>
  <si>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</si>
  <si>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</si>
  <si>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</si>
  <si>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</si>
  <si>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</si>
  <si>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</si>
  <si>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</si>
  <si>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</si>
  <si>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</si>
  <si>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</si>
  <si>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</si>
  <si>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</si>
  <si>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</si>
  <si>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</si>
  <si>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</si>
  <si>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</si>
  <si>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</si>
  <si>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</si>
  <si>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</si>
  <si>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</si>
  <si>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</si>
  <si>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</si>
  <si>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</si>
  <si>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</si>
  <si>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</si>
  <si>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</si>
  <si>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</si>
  <si>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</si>
  <si>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</si>
  <si>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</si>
  <si>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</si>
  <si>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</si>
  <si>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</si>
  <si>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</si>
  <si>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</si>
  <si>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</si>
  <si>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</si>
  <si>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</si>
  <si>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</si>
  <si>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</si>
  <si>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</si>
  <si>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</si>
  <si>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</si>
  <si>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</si>
  <si>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</si>
  <si>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</si>
  <si>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</si>
  <si>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</si>
  <si>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</si>
  <si>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</si>
  <si>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</si>
  <si>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</si>
  <si>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</si>
  <si>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</si>
  <si>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</si>
  <si>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</si>
  <si>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</si>
  <si>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</si>
  <si>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</si>
  <si>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</si>
  <si>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</si>
  <si>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</si>
  <si>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</si>
  <si>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</si>
  <si>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</si>
  <si>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</si>
  <si>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</si>
  <si>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</si>
  <si>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</si>
  <si>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</si>
  <si>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</si>
  <si>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</si>
  <si>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</si>
  <si>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</si>
  <si>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</si>
  <si>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</si>
  <si>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</si>
  <si>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</si>
  <si>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</si>
  <si>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</si>
  <si>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</si>
  <si>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</si>
  <si>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</si>
  <si>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</si>
  <si>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</si>
  <si>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</si>
  <si>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</si>
  <si>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</si>
  <si>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</si>
  <si>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</si>
  <si>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%,V4560106</t>
  </si>
  <si>
    <t>4560106</t>
  </si>
  <si>
    <t>MTM-Emissions Compliance</t>
  </si>
  <si>
    <t>%,V4560109</t>
  </si>
  <si>
    <t>4560109</t>
  </si>
  <si>
    <t>Interest Rate Swaps-Coal</t>
  </si>
  <si>
    <t>%,V4561002</t>
  </si>
  <si>
    <t>4561002</t>
  </si>
  <si>
    <t>RTO Formation Cost Recovery</t>
  </si>
  <si>
    <t>%,V4561003</t>
  </si>
  <si>
    <t>4561003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</si>
  <si>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</si>
  <si>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</si>
  <si>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</si>
  <si>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</si>
  <si>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</si>
  <si>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</si>
  <si>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</si>
  <si>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</si>
  <si>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</si>
  <si>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</si>
  <si>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</si>
  <si>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</si>
  <si>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</si>
  <si>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</si>
  <si>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</si>
  <si>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%,V4470088</t>
  </si>
  <si>
    <t>4470088</t>
  </si>
  <si>
    <t>Pool Sales to Dow Plt- Affil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</si>
  <si>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</si>
  <si>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</si>
  <si>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</si>
  <si>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</si>
  <si>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</si>
  <si>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</si>
  <si>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</si>
  <si>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</si>
  <si>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</si>
  <si>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</si>
  <si>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</si>
  <si>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</si>
  <si>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</si>
  <si>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</si>
  <si>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</si>
  <si>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</si>
  <si>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</si>
  <si>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</si>
  <si>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</si>
  <si>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</si>
  <si>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</si>
  <si>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</si>
  <si>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</si>
  <si>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</si>
  <si>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</si>
  <si>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</si>
  <si>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</si>
  <si>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</si>
  <si>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</si>
  <si>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</si>
  <si>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</si>
  <si>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</si>
  <si>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</si>
  <si>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</si>
  <si>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</si>
  <si>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</si>
  <si>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</si>
  <si>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</si>
  <si>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%,V5550044</t>
  </si>
  <si>
    <t>5550044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</si>
  <si>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</si>
  <si>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</si>
  <si>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</si>
  <si>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</si>
  <si>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</si>
  <si>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</si>
  <si>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</si>
  <si>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</si>
  <si>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</si>
  <si>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</si>
  <si>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</si>
  <si>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</si>
  <si>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</si>
  <si>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</si>
  <si>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</si>
  <si>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</si>
  <si>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</si>
  <si>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</si>
  <si>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</si>
  <si>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</si>
  <si>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</si>
  <si>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</si>
  <si>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</si>
  <si>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</si>
  <si>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</si>
  <si>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</si>
  <si>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</si>
  <si>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</si>
  <si>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</si>
  <si>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</si>
  <si>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</si>
  <si>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</si>
  <si>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</si>
  <si>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</si>
  <si>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</si>
  <si>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</si>
  <si>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</si>
  <si>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</si>
  <si>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</si>
  <si>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</si>
  <si>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</si>
  <si>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</si>
  <si>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</si>
  <si>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</si>
  <si>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</si>
  <si>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</si>
  <si>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</si>
  <si>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</si>
  <si>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</si>
  <si>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</si>
  <si>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</si>
  <si>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</si>
  <si>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</si>
  <si>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</si>
  <si>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</si>
  <si>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</si>
  <si>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</si>
  <si>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</si>
  <si>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</si>
  <si>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</si>
  <si>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</si>
  <si>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</si>
  <si>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</si>
  <si>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</si>
  <si>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</si>
  <si>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</si>
  <si>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</si>
  <si>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</si>
  <si>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%,V5570000</t>
  </si>
  <si>
    <t>5570000</t>
  </si>
  <si>
    <t>%,V5570006</t>
  </si>
  <si>
    <t>5570006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</si>
  <si>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</si>
  <si>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</si>
  <si>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</si>
  <si>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</si>
  <si>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</si>
  <si>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</si>
  <si>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</si>
  <si>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</si>
  <si>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</si>
  <si>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</si>
  <si>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</si>
  <si>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</si>
  <si>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</si>
  <si>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</si>
  <si>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</si>
  <si>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</si>
  <si>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</si>
  <si>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</si>
  <si>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</si>
  <si>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</si>
  <si>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</si>
  <si>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</si>
  <si>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</si>
  <si>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</si>
  <si>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</si>
  <si>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</si>
  <si>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</si>
  <si>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</si>
  <si>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</si>
  <si>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</si>
  <si>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</si>
  <si>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</si>
  <si>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</si>
  <si>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</si>
  <si>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</si>
  <si>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</si>
  <si>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</si>
  <si>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</si>
  <si>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</si>
  <si>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</si>
  <si>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</si>
  <si>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</si>
  <si>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</si>
  <si>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</si>
  <si>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</si>
  <si>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</si>
  <si>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</si>
  <si>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</si>
  <si>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</si>
  <si>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</si>
  <si>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</si>
  <si>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</si>
  <si>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</si>
  <si>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</si>
  <si>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</si>
  <si>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</si>
  <si>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</si>
  <si>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</si>
  <si>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</si>
  <si>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</si>
  <si>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</si>
  <si>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</si>
  <si>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</si>
  <si>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</si>
  <si>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</si>
  <si>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</si>
  <si>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</si>
  <si>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</si>
  <si>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</si>
  <si>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</si>
  <si>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</si>
  <si>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</si>
  <si>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</si>
  <si>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</si>
  <si>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</si>
  <si>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</si>
  <si>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</si>
  <si>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</si>
  <si>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</si>
  <si>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</si>
  <si>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</si>
  <si>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</si>
  <si>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</si>
  <si>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</si>
  <si>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</si>
  <si>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</si>
  <si>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</si>
  <si>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</si>
  <si>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</si>
  <si>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</si>
  <si>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</si>
  <si>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</si>
  <si>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</si>
  <si>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</si>
  <si>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</si>
  <si>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</si>
  <si>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</si>
  <si>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</si>
  <si>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</si>
  <si>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</si>
  <si>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</si>
  <si>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</si>
  <si>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</si>
  <si>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</si>
  <si>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</si>
  <si>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</si>
  <si>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</si>
  <si>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</si>
  <si>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</si>
  <si>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</si>
  <si>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</si>
  <si>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</si>
  <si>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</si>
  <si>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</si>
  <si>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</si>
  <si>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</si>
  <si>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</si>
  <si>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</si>
  <si>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</si>
  <si>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</si>
  <si>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</si>
  <si>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</si>
  <si>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</si>
  <si>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</si>
  <si>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</si>
  <si>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</si>
  <si>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</si>
  <si>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</si>
  <si>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</si>
  <si>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</si>
  <si>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</si>
  <si>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</si>
  <si>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</si>
  <si>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</si>
  <si>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</si>
  <si>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</si>
  <si>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</si>
  <si>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</si>
  <si>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</si>
  <si>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</si>
  <si>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</si>
  <si>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</si>
  <si>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</si>
  <si>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</si>
  <si>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</si>
  <si>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</si>
  <si>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</si>
  <si>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</si>
  <si>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</si>
  <si>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</si>
  <si>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</si>
  <si>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</si>
  <si>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</si>
  <si>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</si>
  <si>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</si>
  <si>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</si>
  <si>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</si>
  <si>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</si>
  <si>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</si>
  <si>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</si>
  <si>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</si>
  <si>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</si>
  <si>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</si>
  <si>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</si>
  <si>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</si>
  <si>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</si>
  <si>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</si>
  <si>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</si>
  <si>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</si>
  <si>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</si>
  <si>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</si>
  <si>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</si>
  <si>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</si>
  <si>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</si>
  <si>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</si>
  <si>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</si>
  <si>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</si>
  <si>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</si>
  <si>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</si>
  <si>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</si>
  <si>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</si>
  <si>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</si>
  <si>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</si>
  <si>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</si>
  <si>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%,V9260026</t>
  </si>
  <si>
    <t>9260026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</si>
  <si>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</si>
  <si>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</si>
  <si>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</si>
  <si>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</si>
  <si>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</si>
  <si>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</si>
  <si>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</si>
  <si>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</si>
  <si>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</si>
  <si>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</si>
  <si>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</si>
  <si>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</si>
  <si>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</si>
  <si>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</si>
  <si>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</si>
  <si>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</si>
  <si>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</si>
  <si>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</si>
  <si>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</si>
  <si>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</si>
  <si>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</si>
  <si>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</si>
  <si>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</si>
  <si>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</si>
  <si>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</si>
  <si>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</si>
  <si>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</si>
  <si>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</si>
  <si>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</si>
  <si>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</si>
  <si>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</si>
  <si>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</si>
  <si>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</si>
  <si>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</si>
  <si>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</si>
  <si>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</si>
  <si>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</si>
  <si>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</si>
  <si>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</si>
  <si>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</si>
  <si>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</si>
  <si>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</si>
  <si>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</si>
  <si>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</si>
  <si>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</si>
  <si>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</si>
  <si>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</si>
  <si>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</si>
  <si>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</si>
  <si>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</si>
  <si>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</si>
  <si>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</si>
  <si>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</si>
  <si>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</si>
  <si>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</si>
  <si>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</si>
  <si>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</si>
  <si>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</si>
  <si>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</si>
  <si>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</si>
  <si>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</si>
  <si>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</si>
  <si>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</si>
  <si>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</si>
  <si>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</si>
  <si>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</si>
  <si>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</si>
  <si>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</si>
  <si>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</si>
  <si>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</si>
  <si>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</si>
  <si>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</si>
  <si>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</si>
  <si>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</si>
  <si>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</si>
  <si>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</si>
  <si>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</si>
  <si>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</si>
  <si>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</si>
  <si>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</si>
  <si>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</si>
  <si>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</si>
  <si>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</si>
  <si>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</si>
  <si>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</si>
  <si>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</si>
  <si>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</si>
  <si>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</si>
  <si>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</si>
  <si>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</si>
  <si>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</si>
  <si>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</si>
  <si>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</si>
  <si>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</si>
  <si>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</si>
  <si>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</si>
  <si>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</si>
  <si>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</si>
  <si>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</si>
  <si>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</si>
  <si>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</si>
  <si>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</si>
  <si>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</si>
  <si>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</si>
  <si>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</si>
  <si>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</si>
  <si>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</si>
  <si>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</si>
  <si>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</si>
  <si>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</si>
  <si>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</si>
  <si>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</si>
  <si>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</si>
  <si>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</si>
  <si>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</si>
  <si>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</si>
  <si>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</si>
  <si>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</si>
  <si>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</si>
  <si>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</si>
  <si>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</si>
  <si>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</si>
  <si>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</si>
  <si>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</si>
  <si>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</si>
  <si>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</si>
  <si>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</si>
  <si>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</si>
  <si>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</si>
  <si>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</si>
  <si>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</si>
  <si>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</si>
  <si>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</si>
  <si>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</si>
  <si>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</si>
  <si>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</si>
  <si>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</si>
  <si>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</si>
  <si>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</si>
  <si>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</si>
  <si>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</si>
  <si>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</si>
  <si>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</si>
  <si>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</si>
  <si>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</si>
  <si>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</si>
  <si>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</si>
  <si>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</si>
  <si>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</si>
  <si>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</si>
  <si>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</si>
  <si>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</si>
  <si>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</si>
  <si>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</si>
  <si>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</si>
  <si>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</si>
  <si>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</si>
  <si>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</si>
  <si>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%,V408100606</t>
  </si>
  <si>
    <t>408100606</t>
  </si>
  <si>
    <t>%,V408100607</t>
  </si>
  <si>
    <t>408100607</t>
  </si>
  <si>
    <t>%,V408100608</t>
  </si>
  <si>
    <t>408100608</t>
  </si>
  <si>
    <t>%,V4081007</t>
  </si>
  <si>
    <t>4081007</t>
  </si>
  <si>
    <t>%,V408100805</t>
  </si>
  <si>
    <t>408100805</t>
  </si>
  <si>
    <t>%,V408100806</t>
  </si>
  <si>
    <t>408100806</t>
  </si>
  <si>
    <t>%,V408100807</t>
  </si>
  <si>
    <t>408100807</t>
  </si>
  <si>
    <t>%,V408100808</t>
  </si>
  <si>
    <t>408100808</t>
  </si>
  <si>
    <t>%,V408101406</t>
  </si>
  <si>
    <t>408101406</t>
  </si>
  <si>
    <t>%,V408101407</t>
  </si>
  <si>
    <t>408101407</t>
  </si>
  <si>
    <t>%,V408101408</t>
  </si>
  <si>
    <t>408101408</t>
  </si>
  <si>
    <t>%,V408101706</t>
  </si>
  <si>
    <t>408101706</t>
  </si>
  <si>
    <t>%,V408101707</t>
  </si>
  <si>
    <t>408101707</t>
  </si>
  <si>
    <t>%,V408101708</t>
  </si>
  <si>
    <t>408101708</t>
  </si>
  <si>
    <t>%,V408101806</t>
  </si>
  <si>
    <t>408101806</t>
  </si>
  <si>
    <t>%,V408101807</t>
  </si>
  <si>
    <t>408101807</t>
  </si>
  <si>
    <t>%,V408101808</t>
  </si>
  <si>
    <t>408101808</t>
  </si>
  <si>
    <t>%,V408101900</t>
  </si>
  <si>
    <t>408101900</t>
  </si>
  <si>
    <t>%,V408101906</t>
  </si>
  <si>
    <t>408101906</t>
  </si>
  <si>
    <t>%,V408101907</t>
  </si>
  <si>
    <t>408101907</t>
  </si>
  <si>
    <t>%,V408101908</t>
  </si>
  <si>
    <t>408101908</t>
  </si>
  <si>
    <t>%,V408102207</t>
  </si>
  <si>
    <t>408102207</t>
  </si>
  <si>
    <t>%,V408102208</t>
  </si>
  <si>
    <t>408102208</t>
  </si>
  <si>
    <t>%,V408102905</t>
  </si>
  <si>
    <t>408102905</t>
  </si>
  <si>
    <t>%,V408102906</t>
  </si>
  <si>
    <t>408102906</t>
  </si>
  <si>
    <t>%,V408102907</t>
  </si>
  <si>
    <t>408102907</t>
  </si>
  <si>
    <t>%,V408102908</t>
  </si>
  <si>
    <t>408102908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</si>
  <si>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</si>
  <si>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</si>
  <si>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</si>
  <si>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</si>
  <si>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</si>
  <si>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</si>
  <si>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</si>
  <si>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</si>
  <si>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</si>
  <si>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</si>
  <si>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</si>
  <si>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</si>
  <si>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</si>
  <si>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</si>
  <si>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</si>
  <si>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</si>
  <si>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</si>
  <si>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</si>
  <si>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</si>
  <si>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</si>
  <si>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</si>
  <si>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</si>
  <si>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</si>
  <si>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</si>
  <si>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</si>
  <si>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</si>
  <si>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</si>
  <si>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</si>
  <si>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</si>
  <si>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</si>
  <si>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</si>
  <si>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</si>
  <si>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</si>
  <si>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</si>
  <si>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</si>
  <si>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</si>
  <si>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</si>
  <si>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</si>
  <si>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</si>
  <si>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</si>
  <si>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</si>
  <si>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</si>
  <si>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</si>
  <si>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</si>
  <si>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</si>
  <si>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</si>
  <si>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</si>
  <si>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</si>
  <si>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</si>
  <si>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</si>
  <si>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</si>
  <si>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</si>
  <si>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</si>
  <si>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</si>
  <si>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</si>
  <si>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</si>
  <si>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</si>
  <si>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</si>
  <si>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</si>
  <si>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</si>
  <si>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</si>
  <si>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</si>
  <si>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</si>
  <si>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</si>
  <si>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</si>
  <si>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</si>
  <si>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</si>
  <si>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</si>
  <si>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</si>
  <si>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</si>
  <si>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</si>
  <si>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</si>
  <si>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</si>
  <si>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</si>
  <si>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</si>
  <si>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</si>
  <si>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</si>
  <si>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</si>
  <si>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</si>
  <si>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</si>
  <si>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</si>
  <si>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</si>
  <si>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</si>
  <si>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</si>
  <si>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</si>
  <si>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</si>
  <si>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</si>
  <si>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</si>
  <si>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</si>
  <si>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</si>
  <si>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</si>
  <si>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</si>
  <si>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</si>
  <si>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</si>
  <si>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</si>
  <si>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</si>
  <si>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</si>
  <si>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</si>
  <si>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</si>
  <si>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</si>
  <si>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%,V4211000</t>
  </si>
  <si>
    <t>4211000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</si>
  <si>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</si>
  <si>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</si>
  <si>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</si>
  <si>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</si>
  <si>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</si>
  <si>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</si>
  <si>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</si>
  <si>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</si>
  <si>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</si>
  <si>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</si>
  <si>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</si>
  <si>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</si>
  <si>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</si>
  <si>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</si>
  <si>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</si>
  <si>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</si>
  <si>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</si>
  <si>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</si>
  <si>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</si>
  <si>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</si>
  <si>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</si>
  <si>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</si>
  <si>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</si>
  <si>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</si>
  <si>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%,V4265056</t>
  </si>
  <si>
    <t>4265056</t>
  </si>
  <si>
    <t>%,V4092001</t>
  </si>
  <si>
    <t>4092001</t>
  </si>
  <si>
    <t>%,V409200208</t>
  </si>
  <si>
    <t>409200208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</si>
  <si>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</si>
  <si>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</si>
  <si>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</si>
  <si>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</si>
  <si>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</si>
  <si>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</si>
  <si>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</si>
  <si>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</si>
  <si>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</si>
  <si>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</si>
  <si>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</si>
  <si>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</si>
  <si>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</si>
  <si>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</si>
  <si>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</si>
  <si>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</si>
  <si>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</si>
  <si>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</si>
  <si>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</si>
  <si>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</si>
  <si>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</si>
  <si>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</si>
  <si>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</si>
  <si>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</si>
  <si>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</si>
  <si>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</si>
  <si>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</si>
  <si>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</si>
  <si>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</si>
  <si>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</si>
  <si>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</si>
  <si>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</si>
  <si>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</si>
  <si>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</si>
  <si>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</si>
  <si>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</si>
  <si>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</si>
  <si>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</si>
  <si>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</si>
  <si>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</si>
  <si>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</si>
  <si>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</si>
  <si>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</si>
  <si>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</si>
  <si>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</si>
  <si>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</si>
  <si>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Realiz. Sharing-555 Optim.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</si>
  <si>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</si>
  <si>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</si>
  <si>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</si>
  <si>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</si>
  <si>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</si>
  <si>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</si>
  <si>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Spinning Reserve-Charge</t>
  </si>
  <si>
    <t>PJM Spinning Reserve-Credit</t>
  </si>
  <si>
    <t>PJM Capacity Normal Purchases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</si>
  <si>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</si>
  <si>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</si>
  <si>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</si>
  <si>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</si>
  <si>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</si>
  <si>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</si>
  <si>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</si>
  <si>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</si>
  <si>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</si>
  <si>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</si>
  <si>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</si>
  <si>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</si>
  <si>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</si>
  <si>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</si>
  <si>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</si>
  <si>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</si>
  <si>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</si>
  <si>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</si>
  <si>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</si>
  <si>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</si>
  <si>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</si>
  <si>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</si>
  <si>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</si>
  <si>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</si>
  <si>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</si>
  <si>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</si>
  <si>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Other Expenses</t>
  </si>
  <si>
    <t>PJM Trans.Mkt Expan. Exp.</t>
  </si>
  <si>
    <t>Other Pwr Exp-RECs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</si>
  <si>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</si>
  <si>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</si>
  <si>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</si>
  <si>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</si>
  <si>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</si>
  <si>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</si>
  <si>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</si>
  <si>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</si>
  <si>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</si>
  <si>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</si>
  <si>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</si>
  <si>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</si>
  <si>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</si>
  <si>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</si>
  <si>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</si>
  <si>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</si>
  <si>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</si>
  <si>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</si>
  <si>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</si>
  <si>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</si>
  <si>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</si>
  <si>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</si>
  <si>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</si>
  <si>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</si>
  <si>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</si>
  <si>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</si>
  <si>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</si>
  <si>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</si>
  <si>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</si>
  <si>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</si>
  <si>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</si>
  <si>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</si>
  <si>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</si>
  <si>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</si>
  <si>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</si>
  <si>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</si>
  <si>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</si>
  <si>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</si>
  <si>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</si>
  <si>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</si>
  <si>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</si>
  <si>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</si>
  <si>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</si>
  <si>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</si>
  <si>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</si>
  <si>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</si>
  <si>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</si>
  <si>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</si>
  <si>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</si>
  <si>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</si>
  <si>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</si>
  <si>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</si>
  <si>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</si>
  <si>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</si>
  <si>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</si>
  <si>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</si>
  <si>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</si>
  <si>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</si>
  <si>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</si>
  <si>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</si>
  <si>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</si>
  <si>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</si>
  <si>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</si>
  <si>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</si>
  <si>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</si>
  <si>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</si>
  <si>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</si>
  <si>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</si>
  <si>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</si>
  <si>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</si>
  <si>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</si>
  <si>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</si>
  <si>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</si>
  <si>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</si>
  <si>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</si>
  <si>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</si>
  <si>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</si>
  <si>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</si>
  <si>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</si>
  <si>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</si>
  <si>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</si>
  <si>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</si>
  <si>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</si>
  <si>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</si>
  <si>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</si>
  <si>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</si>
  <si>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Administration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</si>
  <si>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</si>
  <si>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</si>
  <si>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</si>
  <si>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</si>
  <si>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</si>
  <si>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</si>
  <si>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</si>
  <si>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</si>
  <si>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</si>
  <si>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</si>
  <si>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</si>
  <si>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</si>
  <si>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</si>
  <si>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</si>
  <si>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</si>
  <si>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</si>
  <si>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</si>
  <si>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</si>
  <si>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</si>
  <si>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</si>
  <si>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</si>
  <si>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</si>
  <si>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</si>
  <si>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</si>
  <si>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</si>
  <si>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</si>
  <si>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</si>
  <si>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</si>
  <si>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</si>
  <si>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</si>
  <si>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</si>
  <si>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</si>
  <si>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</si>
  <si>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</si>
  <si>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</si>
  <si>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</si>
  <si>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</si>
  <si>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</si>
  <si>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</si>
  <si>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</si>
  <si>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</si>
  <si>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</si>
  <si>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</si>
  <si>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</si>
  <si>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</si>
  <si>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</si>
  <si>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</si>
  <si>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</si>
  <si>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</si>
  <si>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</si>
  <si>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</si>
  <si>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</si>
  <si>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</si>
  <si>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</si>
  <si>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</si>
  <si>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</si>
  <si>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</si>
  <si>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</si>
  <si>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</si>
  <si>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</si>
  <si>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</si>
  <si>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</si>
  <si>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</si>
  <si>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</si>
  <si>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</si>
  <si>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</si>
  <si>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</si>
  <si>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</si>
  <si>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</si>
  <si>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</si>
  <si>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</si>
  <si>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</si>
  <si>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</si>
  <si>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</si>
  <si>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</si>
  <si>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</si>
  <si>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</si>
  <si>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</si>
  <si>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</si>
  <si>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</si>
  <si>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</si>
  <si>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</si>
  <si>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</si>
  <si>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</si>
  <si>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</si>
  <si>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</si>
  <si>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</si>
  <si>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</si>
  <si>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</si>
  <si>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</si>
  <si>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</si>
  <si>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</si>
  <si>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</si>
  <si>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</si>
  <si>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</si>
  <si>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</si>
  <si>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</si>
  <si>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</si>
  <si>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</si>
  <si>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</si>
  <si>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</si>
  <si>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</si>
  <si>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</si>
  <si>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</si>
  <si>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</si>
  <si>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</si>
  <si>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</si>
  <si>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</si>
  <si>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</si>
  <si>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</si>
  <si>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</si>
  <si>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</si>
  <si>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</si>
  <si>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</si>
  <si>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</si>
  <si>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</si>
  <si>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</si>
  <si>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</si>
  <si>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</si>
  <si>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</si>
  <si>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</si>
  <si>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</si>
  <si>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</si>
  <si>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</si>
  <si>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</si>
  <si>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</si>
  <si>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Gain on Dspsition of Property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</si>
  <si>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</si>
  <si>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</si>
  <si>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</si>
  <si>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</si>
  <si>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</si>
  <si>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</si>
  <si>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</si>
  <si>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</si>
  <si>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</si>
  <si>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</si>
  <si>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</si>
  <si>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</si>
  <si>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</si>
  <si>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</si>
  <si>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</si>
  <si>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</si>
  <si>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</si>
  <si>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</si>
  <si>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</si>
  <si>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</si>
  <si>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</si>
  <si>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</si>
  <si>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</si>
  <si>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</si>
  <si>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</si>
  <si>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</si>
  <si>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</si>
  <si>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</si>
  <si>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</si>
  <si>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</si>
  <si>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</si>
  <si>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</si>
  <si>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</si>
  <si>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</si>
  <si>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</si>
  <si>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</si>
  <si>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</si>
  <si>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</si>
  <si>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</si>
  <si>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</si>
  <si>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2008-07-31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</si>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</sst>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3"/>
  <sheetViews>
    <sheetView tabSelected="1" zoomScale="68" zoomScaleNormal="68" zoomScalePageLayoutView="0" workbookViewId="0" topLeftCell="A1">
      <pane xSplit="3" ySplit="7" topLeftCell="D469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" sqref="C4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IF(AN523="error",AN524,AN523)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IF(AN523="error",AN524,AN523)</f>
        <v>KYP CORP CONSOLIDATED</v>
      </c>
      <c r="M2" s="6"/>
      <c r="N2" s="12"/>
      <c r="O2" s="10"/>
      <c r="P2" s="24"/>
      <c r="Q2" s="20"/>
      <c r="R2" s="20"/>
      <c r="S2" s="22"/>
      <c r="T2" s="79" t="str">
        <f>IF(AN523="error",AN524,AN523)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IF(AN523="error",AN524,AN523)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AO507*1</f>
        <v>39660</v>
      </c>
      <c r="C4" s="30"/>
      <c r="D4" s="7"/>
      <c r="E4" s="6"/>
      <c r="F4" s="6"/>
      <c r="G4" s="6"/>
      <c r="H4" s="10"/>
      <c r="I4" s="10"/>
      <c r="J4" s="10"/>
      <c r="K4" s="22"/>
      <c r="L4" s="19">
        <f>AO507*1</f>
        <v>39660</v>
      </c>
      <c r="M4" s="6"/>
      <c r="N4" s="12"/>
      <c r="O4" s="10"/>
      <c r="P4" s="24"/>
      <c r="Q4" s="20"/>
      <c r="R4" s="20"/>
      <c r="S4" s="22"/>
      <c r="T4" s="19">
        <f>AO507*1</f>
        <v>39660</v>
      </c>
      <c r="U4" s="30"/>
      <c r="V4" s="10"/>
      <c r="W4" s="10"/>
      <c r="X4" s="20"/>
      <c r="Y4" s="20"/>
      <c r="Z4" s="20"/>
      <c r="AA4" s="22"/>
      <c r="AB4" s="19">
        <f>AO507*1</f>
        <v>39660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1407</v>
      </c>
      <c r="C5" s="56">
        <f>IF(AO520&gt;0,"REPORT HAS "&amp;AO520&amp;"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08/11/08 15:02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08/11/08 15:02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08/11/08 15:02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08/11/08 15:02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TEXT($AO$507,"YYYY")</f>
        <v>2008</v>
      </c>
      <c r="F7" s="66"/>
      <c r="G7" s="78">
        <f>+E7-1</f>
        <v>2007</v>
      </c>
      <c r="H7" s="63"/>
      <c r="I7" s="63" t="s">
        <v>24</v>
      </c>
      <c r="J7" s="63"/>
      <c r="K7" s="68" t="s">
        <v>25</v>
      </c>
      <c r="L7" s="63"/>
      <c r="M7" s="67" t="str">
        <f>TEXT($AO$507,"YYYY")</f>
        <v>2008</v>
      </c>
      <c r="N7" s="66"/>
      <c r="O7" s="78">
        <f>+M7-1</f>
        <v>2007</v>
      </c>
      <c r="P7" s="63"/>
      <c r="Q7" s="63" t="s">
        <v>24</v>
      </c>
      <c r="R7" s="63"/>
      <c r="S7" s="68" t="s">
        <v>25</v>
      </c>
      <c r="T7" s="63"/>
      <c r="U7" s="67" t="str">
        <f>TEXT($AO$507,"YYYY")</f>
        <v>2008</v>
      </c>
      <c r="V7" s="63"/>
      <c r="W7" s="78">
        <f>+U7-1</f>
        <v>2007</v>
      </c>
      <c r="X7" s="63"/>
      <c r="Y7" s="63" t="s">
        <v>24</v>
      </c>
      <c r="Z7" s="63"/>
      <c r="AA7" s="68" t="s">
        <v>25</v>
      </c>
      <c r="AB7" s="63"/>
      <c r="AC7" s="67" t="str">
        <f>TEXT($AO$507,"YYYY")</f>
        <v>2008</v>
      </c>
      <c r="AD7" s="63"/>
      <c r="AE7" s="78">
        <f>+AC7-1</f>
        <v>2007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-886.33</v>
      </c>
      <c r="I10" s="9">
        <f aca="true" t="shared" si="0" ref="I10:I41">+E10-G10</f>
        <v>886.33</v>
      </c>
      <c r="K10" s="21" t="str">
        <f aca="true" t="shared" si="1" ref="K10:K41">IF(G10&lt;0,IF(I10=0,0,IF(OR(G10=0,E10=0),"N.M.",IF(ABS(I10/G10)&gt;=10,"N.M.",I10/(-G10)))),IF(I10=0,0,IF(OR(G10=0,E10=0),"N.M.",IF(ABS(I10/G10)&gt;=10,"N.M.",I10/G10))))</f>
        <v>N.M.</v>
      </c>
      <c r="M10" s="9">
        <v>0</v>
      </c>
      <c r="O10" s="9">
        <v>828143.6</v>
      </c>
      <c r="Q10" s="9">
        <f aca="true" t="shared" si="2" ref="Q10:Q41">+M10-O10</f>
        <v>-828143.6</v>
      </c>
      <c r="S10" s="21" t="str">
        <f aca="true" t="shared" si="3" ref="S10:S41">IF(O10&lt;0,IF(Q10=0,0,IF(OR(O10=0,M10=0),"N.M.",IF(ABS(Q10/O10)&gt;=10,"N.M.",Q10/(-O10)))),IF(Q10=0,0,IF(OR(O10=0,M10=0),"N.M.",IF(ABS(Q10/O10)&gt;=10,"N.M.",Q10/O10))))</f>
        <v>N.M.</v>
      </c>
      <c r="U10" s="9">
        <v>0</v>
      </c>
      <c r="W10" s="9">
        <v>1771138.1800000002</v>
      </c>
      <c r="Y10" s="9">
        <f aca="true" t="shared" si="4" ref="Y10:Y41">+U10-W10</f>
        <v>-1771138.1800000002</v>
      </c>
      <c r="AA10" s="21" t="str">
        <f aca="true" t="shared" si="5" ref="AA10:AA41">IF(W10&lt;0,IF(Y10=0,0,IF(OR(W10=0,U10=0),"N.M.",IF(ABS(Y10/W10)&gt;=10,"N.M.",Y10/(-W10)))),IF(Y10=0,0,IF(OR(W10=0,U10=0),"N.M.",IF(ABS(Y10/W10)&gt;=10,"N.M.",Y10/W10))))</f>
        <v>N.M.</v>
      </c>
      <c r="AC10" s="9">
        <v>1372843.55</v>
      </c>
      <c r="AE10" s="9">
        <v>2892624.17</v>
      </c>
      <c r="AG10" s="9">
        <f aca="true" t="shared" si="6" ref="AG10:AG41">+AC10-AE10</f>
        <v>-1519780.6199999999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-0.5253985760618186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11866.91</v>
      </c>
      <c r="O11" s="9">
        <v>0</v>
      </c>
      <c r="Q11" s="9">
        <f t="shared" si="2"/>
        <v>11866.91</v>
      </c>
      <c r="S11" s="21" t="str">
        <f t="shared" si="3"/>
        <v>N.M.</v>
      </c>
      <c r="U11" s="9">
        <v>277912.07</v>
      </c>
      <c r="W11" s="9">
        <v>0</v>
      </c>
      <c r="Y11" s="9">
        <f t="shared" si="4"/>
        <v>277912.07</v>
      </c>
      <c r="AA11" s="21" t="str">
        <f t="shared" si="5"/>
        <v>N.M.</v>
      </c>
      <c r="AC11" s="9">
        <v>277912.07</v>
      </c>
      <c r="AE11" s="9">
        <v>0</v>
      </c>
      <c r="AG11" s="9">
        <f t="shared" si="6"/>
        <v>277912.07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0</v>
      </c>
      <c r="G12" s="5">
        <v>0.5</v>
      </c>
      <c r="I12" s="9">
        <f t="shared" si="0"/>
        <v>-0.5</v>
      </c>
      <c r="K12" s="21" t="str">
        <f t="shared" si="1"/>
        <v>N.M.</v>
      </c>
      <c r="M12" s="9">
        <v>0</v>
      </c>
      <c r="O12" s="9">
        <v>-1194.42</v>
      </c>
      <c r="Q12" s="9">
        <f t="shared" si="2"/>
        <v>1194.42</v>
      </c>
      <c r="S12" s="21" t="str">
        <f t="shared" si="3"/>
        <v>N.M.</v>
      </c>
      <c r="U12" s="9">
        <v>0</v>
      </c>
      <c r="W12" s="9">
        <v>-1194.42</v>
      </c>
      <c r="Y12" s="9">
        <f t="shared" si="4"/>
        <v>1194.42</v>
      </c>
      <c r="AA12" s="21" t="str">
        <f t="shared" si="5"/>
        <v>N.M.</v>
      </c>
      <c r="AC12" s="9">
        <v>-64.46000000000001</v>
      </c>
      <c r="AE12" s="9">
        <v>-1194.42</v>
      </c>
      <c r="AG12" s="9">
        <f t="shared" si="6"/>
        <v>1129.96</v>
      </c>
      <c r="AI12" s="21">
        <f t="shared" si="7"/>
        <v>0.9460323839185546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6368657.75</v>
      </c>
      <c r="G13" s="5">
        <v>5182522.32</v>
      </c>
      <c r="I13" s="9">
        <f t="shared" si="0"/>
        <v>1186135.4299999997</v>
      </c>
      <c r="K13" s="21">
        <f t="shared" si="1"/>
        <v>0.2288722279926427</v>
      </c>
      <c r="M13" s="9">
        <v>15780742.36</v>
      </c>
      <c r="O13" s="9">
        <v>14666644.6</v>
      </c>
      <c r="Q13" s="9">
        <f t="shared" si="2"/>
        <v>1114097.7599999998</v>
      </c>
      <c r="S13" s="21">
        <f t="shared" si="3"/>
        <v>0.07596132519635744</v>
      </c>
      <c r="U13" s="9">
        <v>48851646.62</v>
      </c>
      <c r="W13" s="9">
        <v>47342362.84</v>
      </c>
      <c r="Y13" s="9">
        <f t="shared" si="4"/>
        <v>1509283.7799999937</v>
      </c>
      <c r="AA13" s="21">
        <f t="shared" si="5"/>
        <v>0.03188019544146592</v>
      </c>
      <c r="AC13" s="9">
        <v>81739019.47999999</v>
      </c>
      <c r="AE13" s="9">
        <v>79668159.66</v>
      </c>
      <c r="AG13" s="9">
        <f t="shared" si="6"/>
        <v>2070859.8199999928</v>
      </c>
      <c r="AI13" s="21">
        <f t="shared" si="7"/>
        <v>0.025993569185453844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4165393.67</v>
      </c>
      <c r="G14" s="5">
        <v>3582354.7800000003</v>
      </c>
      <c r="I14" s="9">
        <f t="shared" si="0"/>
        <v>583038.8899999997</v>
      </c>
      <c r="K14" s="21">
        <f t="shared" si="1"/>
        <v>0.16275297278065787</v>
      </c>
      <c r="M14" s="9">
        <v>9842396.34</v>
      </c>
      <c r="O14" s="9">
        <v>9706943.68</v>
      </c>
      <c r="Q14" s="9">
        <f t="shared" si="2"/>
        <v>135452.66000000015</v>
      </c>
      <c r="S14" s="21">
        <f t="shared" si="3"/>
        <v>0.013954202730060566</v>
      </c>
      <c r="U14" s="9">
        <v>24072102.86</v>
      </c>
      <c r="W14" s="9">
        <v>24217948.16</v>
      </c>
      <c r="Y14" s="9">
        <f t="shared" si="4"/>
        <v>-145845.30000000075</v>
      </c>
      <c r="AA14" s="21">
        <f t="shared" si="5"/>
        <v>-0.006022198868229832</v>
      </c>
      <c r="AC14" s="9">
        <v>41924034.66</v>
      </c>
      <c r="AE14" s="9">
        <v>41486987.72</v>
      </c>
      <c r="AG14" s="9">
        <f t="shared" si="6"/>
        <v>437046.9399999976</v>
      </c>
      <c r="AI14" s="21">
        <f t="shared" si="7"/>
        <v>0.010534554664457033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5551594.76</v>
      </c>
      <c r="G15" s="5">
        <v>3468914.2</v>
      </c>
      <c r="I15" s="9">
        <f t="shared" si="0"/>
        <v>2082680.5599999996</v>
      </c>
      <c r="K15" s="21">
        <f t="shared" si="1"/>
        <v>0.6003839933544621</v>
      </c>
      <c r="M15" s="9">
        <v>13531707.47</v>
      </c>
      <c r="O15" s="9">
        <v>9749802.11</v>
      </c>
      <c r="Q15" s="9">
        <f t="shared" si="2"/>
        <v>3781905.3600000013</v>
      </c>
      <c r="S15" s="21">
        <f t="shared" si="3"/>
        <v>0.38789560211904667</v>
      </c>
      <c r="U15" s="9">
        <v>33274372.71</v>
      </c>
      <c r="W15" s="9">
        <v>27834980.82</v>
      </c>
      <c r="Y15" s="9">
        <f t="shared" si="4"/>
        <v>5439391.890000001</v>
      </c>
      <c r="AA15" s="21">
        <f t="shared" si="5"/>
        <v>0.19541568665611175</v>
      </c>
      <c r="AC15" s="9">
        <v>49958061.86</v>
      </c>
      <c r="AE15" s="9">
        <v>44921917.04</v>
      </c>
      <c r="AG15" s="9">
        <f t="shared" si="6"/>
        <v>5036144.82</v>
      </c>
      <c r="AI15" s="21">
        <f t="shared" si="7"/>
        <v>0.11210885803283163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5300012.75</v>
      </c>
      <c r="G16" s="5">
        <v>4448239.41</v>
      </c>
      <c r="I16" s="9">
        <f t="shared" si="0"/>
        <v>851773.3399999999</v>
      </c>
      <c r="K16" s="21">
        <f t="shared" si="1"/>
        <v>0.19148549830414813</v>
      </c>
      <c r="M16" s="9">
        <v>14465562.89</v>
      </c>
      <c r="O16" s="9">
        <v>13428189.86</v>
      </c>
      <c r="Q16" s="9">
        <f t="shared" si="2"/>
        <v>1037373.0300000012</v>
      </c>
      <c r="S16" s="21">
        <f t="shared" si="3"/>
        <v>0.07725337821519312</v>
      </c>
      <c r="U16" s="9">
        <v>32421035.73</v>
      </c>
      <c r="W16" s="9">
        <v>31632819.88</v>
      </c>
      <c r="Y16" s="9">
        <f t="shared" si="4"/>
        <v>788215.8500000015</v>
      </c>
      <c r="AA16" s="21">
        <f t="shared" si="5"/>
        <v>0.02491765998068211</v>
      </c>
      <c r="AC16" s="9">
        <v>55807341.17</v>
      </c>
      <c r="AE16" s="9">
        <v>53885341.86</v>
      </c>
      <c r="AG16" s="9">
        <f t="shared" si="6"/>
        <v>1921999.3100000024</v>
      </c>
      <c r="AI16" s="21">
        <f t="shared" si="7"/>
        <v>0.035668314306951346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4520163.08</v>
      </c>
      <c r="G17" s="5">
        <v>3481869.95</v>
      </c>
      <c r="I17" s="9">
        <f t="shared" si="0"/>
        <v>1038293.1299999999</v>
      </c>
      <c r="K17" s="21">
        <f t="shared" si="1"/>
        <v>0.29819985953237566</v>
      </c>
      <c r="M17" s="9">
        <v>12957667.4</v>
      </c>
      <c r="O17" s="9">
        <v>11164473.47</v>
      </c>
      <c r="Q17" s="9">
        <f t="shared" si="2"/>
        <v>1793193.9299999997</v>
      </c>
      <c r="S17" s="21">
        <f t="shared" si="3"/>
        <v>0.16061607695324656</v>
      </c>
      <c r="U17" s="9">
        <v>27669562.32</v>
      </c>
      <c r="W17" s="9">
        <v>26473361.27</v>
      </c>
      <c r="Y17" s="9">
        <f t="shared" si="4"/>
        <v>1196201.0500000007</v>
      </c>
      <c r="AA17" s="21">
        <f t="shared" si="5"/>
        <v>0.04518508389622414</v>
      </c>
      <c r="AC17" s="9">
        <v>47914047.74</v>
      </c>
      <c r="AE17" s="9">
        <v>45794364.03</v>
      </c>
      <c r="AG17" s="9">
        <f t="shared" si="6"/>
        <v>2119683.710000001</v>
      </c>
      <c r="AI17" s="21">
        <f t="shared" si="7"/>
        <v>0.04628699961006972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2995286.42</v>
      </c>
      <c r="G18" s="5">
        <v>2443041.57</v>
      </c>
      <c r="I18" s="9">
        <f t="shared" si="0"/>
        <v>552244.8500000001</v>
      </c>
      <c r="K18" s="21">
        <f t="shared" si="1"/>
        <v>0.2260480774381584</v>
      </c>
      <c r="M18" s="9">
        <v>9015443.74</v>
      </c>
      <c r="O18" s="9">
        <v>7811050.24</v>
      </c>
      <c r="Q18" s="9">
        <f t="shared" si="2"/>
        <v>1204393.5</v>
      </c>
      <c r="S18" s="21">
        <f t="shared" si="3"/>
        <v>0.15419098110934695</v>
      </c>
      <c r="U18" s="9">
        <v>20539734.06</v>
      </c>
      <c r="W18" s="9">
        <v>20261581.37</v>
      </c>
      <c r="Y18" s="9">
        <f t="shared" si="4"/>
        <v>278152.6899999976</v>
      </c>
      <c r="AA18" s="21">
        <f t="shared" si="5"/>
        <v>0.013728083949648674</v>
      </c>
      <c r="AC18" s="9">
        <v>35195510.019999996</v>
      </c>
      <c r="AE18" s="9">
        <v>35534208.49</v>
      </c>
      <c r="AG18" s="9">
        <f t="shared" si="6"/>
        <v>-338698.47000000626</v>
      </c>
      <c r="AI18" s="21">
        <f t="shared" si="7"/>
        <v>-0.009531617120311612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654137.55</v>
      </c>
      <c r="G19" s="5">
        <v>526256.01</v>
      </c>
      <c r="I19" s="9">
        <f t="shared" si="0"/>
        <v>127881.54000000004</v>
      </c>
      <c r="K19" s="21">
        <f t="shared" si="1"/>
        <v>0.24300252646995904</v>
      </c>
      <c r="M19" s="9">
        <v>2177132.44</v>
      </c>
      <c r="O19" s="9">
        <v>2040280.65</v>
      </c>
      <c r="Q19" s="9">
        <f t="shared" si="2"/>
        <v>136851.79000000004</v>
      </c>
      <c r="S19" s="21">
        <f t="shared" si="3"/>
        <v>0.0670749830421614</v>
      </c>
      <c r="U19" s="9">
        <v>5458162.65</v>
      </c>
      <c r="W19" s="9">
        <v>5448230.19</v>
      </c>
      <c r="Y19" s="9">
        <f t="shared" si="4"/>
        <v>9932.459999999963</v>
      </c>
      <c r="AA19" s="21">
        <f t="shared" si="5"/>
        <v>0.0018230617381458257</v>
      </c>
      <c r="AC19" s="9">
        <v>9811510.96</v>
      </c>
      <c r="AE19" s="9">
        <v>9641447.59</v>
      </c>
      <c r="AG19" s="9">
        <f t="shared" si="6"/>
        <v>170063.37000000104</v>
      </c>
      <c r="AI19" s="21">
        <f t="shared" si="7"/>
        <v>0.017638779696981275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876682.11</v>
      </c>
      <c r="G20" s="5">
        <v>704579.22</v>
      </c>
      <c r="I20" s="9">
        <f t="shared" si="0"/>
        <v>172102.89</v>
      </c>
      <c r="K20" s="21">
        <f t="shared" si="1"/>
        <v>0.24426336331633514</v>
      </c>
      <c r="M20" s="9">
        <v>2429477.54</v>
      </c>
      <c r="O20" s="9">
        <v>2142797.23</v>
      </c>
      <c r="Q20" s="9">
        <f t="shared" si="2"/>
        <v>286680.31000000006</v>
      </c>
      <c r="S20" s="21">
        <f t="shared" si="3"/>
        <v>0.1337878852867474</v>
      </c>
      <c r="U20" s="9">
        <v>5330215.98</v>
      </c>
      <c r="W20" s="9">
        <v>5039688.19</v>
      </c>
      <c r="Y20" s="9">
        <f t="shared" si="4"/>
        <v>290527.79000000004</v>
      </c>
      <c r="AA20" s="21">
        <f t="shared" si="5"/>
        <v>0.05764796928835393</v>
      </c>
      <c r="AC20" s="9">
        <v>9137719.25</v>
      </c>
      <c r="AE20" s="9">
        <v>8562286.98</v>
      </c>
      <c r="AG20" s="9">
        <f t="shared" si="6"/>
        <v>575432.2699999996</v>
      </c>
      <c r="AI20" s="21">
        <f t="shared" si="7"/>
        <v>0.0672054407127568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3584166.24</v>
      </c>
      <c r="G21" s="5">
        <v>2168943.42</v>
      </c>
      <c r="I21" s="9">
        <f t="shared" si="0"/>
        <v>1415222.8200000003</v>
      </c>
      <c r="K21" s="21">
        <f t="shared" si="1"/>
        <v>0.6524941162365593</v>
      </c>
      <c r="M21" s="9">
        <v>9928706.34</v>
      </c>
      <c r="O21" s="9">
        <v>6911450.16</v>
      </c>
      <c r="Q21" s="9">
        <f t="shared" si="2"/>
        <v>3017256.1799999997</v>
      </c>
      <c r="S21" s="21">
        <f t="shared" si="3"/>
        <v>0.4365590592640546</v>
      </c>
      <c r="U21" s="9">
        <v>19422791.89</v>
      </c>
      <c r="W21" s="9">
        <v>15782246.67</v>
      </c>
      <c r="Y21" s="9">
        <f t="shared" si="4"/>
        <v>3640545.2200000007</v>
      </c>
      <c r="AA21" s="21">
        <f t="shared" si="5"/>
        <v>0.23067344568376338</v>
      </c>
      <c r="AC21" s="9">
        <v>29444062.450000003</v>
      </c>
      <c r="AE21" s="9">
        <v>25596299.07</v>
      </c>
      <c r="AG21" s="9">
        <f t="shared" si="6"/>
        <v>3847763.3800000027</v>
      </c>
      <c r="AI21" s="21">
        <f t="shared" si="7"/>
        <v>0.15032498915086331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8175364.55</v>
      </c>
      <c r="G22" s="5">
        <v>5533076.99</v>
      </c>
      <c r="I22" s="9">
        <f t="shared" si="0"/>
        <v>2642287.5599999996</v>
      </c>
      <c r="K22" s="21">
        <f t="shared" si="1"/>
        <v>0.47754397142411703</v>
      </c>
      <c r="M22" s="9">
        <v>22155143.69</v>
      </c>
      <c r="O22" s="9">
        <v>15648806.32</v>
      </c>
      <c r="Q22" s="9">
        <f t="shared" si="2"/>
        <v>6506337.370000001</v>
      </c>
      <c r="S22" s="21">
        <f t="shared" si="3"/>
        <v>0.41577211941619846</v>
      </c>
      <c r="U22" s="9">
        <v>44516741.84</v>
      </c>
      <c r="W22" s="9">
        <v>36273853.95</v>
      </c>
      <c r="Y22" s="9">
        <f t="shared" si="4"/>
        <v>8242887.890000001</v>
      </c>
      <c r="AA22" s="21">
        <f t="shared" si="5"/>
        <v>0.22724047743484946</v>
      </c>
      <c r="AC22" s="9">
        <v>65258549.81</v>
      </c>
      <c r="AE22" s="9">
        <v>58754265.010000005</v>
      </c>
      <c r="AG22" s="9">
        <f t="shared" si="6"/>
        <v>6504284.799999997</v>
      </c>
      <c r="AI22" s="21">
        <f t="shared" si="7"/>
        <v>0.11070319403864493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100673.37</v>
      </c>
      <c r="G23" s="5">
        <v>57679.44</v>
      </c>
      <c r="I23" s="9">
        <f t="shared" si="0"/>
        <v>42993.92999999999</v>
      </c>
      <c r="K23" s="21">
        <f t="shared" si="1"/>
        <v>0.7453943727609005</v>
      </c>
      <c r="M23" s="9">
        <v>262726.17</v>
      </c>
      <c r="O23" s="9">
        <v>223399.46</v>
      </c>
      <c r="Q23" s="9">
        <f t="shared" si="2"/>
        <v>39326.70999999999</v>
      </c>
      <c r="S23" s="21">
        <f t="shared" si="3"/>
        <v>0.17603762336757658</v>
      </c>
      <c r="U23" s="9">
        <v>590903.6</v>
      </c>
      <c r="W23" s="9">
        <v>542071.63</v>
      </c>
      <c r="Y23" s="9">
        <f t="shared" si="4"/>
        <v>48831.96999999997</v>
      </c>
      <c r="AA23" s="21">
        <f t="shared" si="5"/>
        <v>0.09008398022969763</v>
      </c>
      <c r="AC23" s="9">
        <v>1031747.27</v>
      </c>
      <c r="AE23" s="9">
        <v>943069.63</v>
      </c>
      <c r="AG23" s="9">
        <f t="shared" si="6"/>
        <v>88677.64000000001</v>
      </c>
      <c r="AI23" s="21">
        <f t="shared" si="7"/>
        <v>0.09403085114722655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21733.37</v>
      </c>
      <c r="G24" s="5">
        <v>10466.74</v>
      </c>
      <c r="I24" s="9">
        <f t="shared" si="0"/>
        <v>11266.63</v>
      </c>
      <c r="K24" s="21">
        <f t="shared" si="1"/>
        <v>1.0764220760236711</v>
      </c>
      <c r="M24" s="9">
        <v>52004.44</v>
      </c>
      <c r="O24" s="9">
        <v>34411.71</v>
      </c>
      <c r="Q24" s="9">
        <f t="shared" si="2"/>
        <v>17592.730000000003</v>
      </c>
      <c r="S24" s="21">
        <f t="shared" si="3"/>
        <v>0.5112425392402762</v>
      </c>
      <c r="U24" s="9">
        <v>124668.26000000001</v>
      </c>
      <c r="W24" s="9">
        <v>100149.19</v>
      </c>
      <c r="Y24" s="9">
        <f t="shared" si="4"/>
        <v>24519.070000000007</v>
      </c>
      <c r="AA24" s="21">
        <f t="shared" si="5"/>
        <v>0.24482544491872582</v>
      </c>
      <c r="AC24" s="9">
        <v>203702.35</v>
      </c>
      <c r="AE24" s="9">
        <v>172683.54</v>
      </c>
      <c r="AG24" s="9">
        <f t="shared" si="6"/>
        <v>31018.809999999998</v>
      </c>
      <c r="AI24" s="21">
        <f t="shared" si="7"/>
        <v>0.17962806414554622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6590675.84</v>
      </c>
      <c r="G25" s="5">
        <v>4555108.23</v>
      </c>
      <c r="I25" s="9">
        <f t="shared" si="0"/>
        <v>2035567.6099999994</v>
      </c>
      <c r="K25" s="21">
        <f t="shared" si="1"/>
        <v>0.4468757946504378</v>
      </c>
      <c r="M25" s="9">
        <v>11073693.37</v>
      </c>
      <c r="O25" s="9">
        <v>11241580.2</v>
      </c>
      <c r="Q25" s="9">
        <f t="shared" si="2"/>
        <v>-167886.83000000007</v>
      </c>
      <c r="S25" s="21">
        <f t="shared" si="3"/>
        <v>-0.01493445111924746</v>
      </c>
      <c r="U25" s="9">
        <v>17943329.37</v>
      </c>
      <c r="W25" s="9">
        <v>22027725.6</v>
      </c>
      <c r="Y25" s="9">
        <f t="shared" si="4"/>
        <v>-4084396.2300000004</v>
      </c>
      <c r="AA25" s="21">
        <f t="shared" si="5"/>
        <v>-0.18542069681492673</v>
      </c>
      <c r="AC25" s="9">
        <v>27374216.633</v>
      </c>
      <c r="AE25" s="9">
        <v>37296872.89</v>
      </c>
      <c r="AG25" s="9">
        <f t="shared" si="6"/>
        <v>-9922656.257</v>
      </c>
      <c r="AI25" s="21">
        <f t="shared" si="7"/>
        <v>-0.2660452603161927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2367.15</v>
      </c>
      <c r="G26" s="5">
        <v>2337.82</v>
      </c>
      <c r="I26" s="9">
        <f t="shared" si="0"/>
        <v>29.329999999999927</v>
      </c>
      <c r="K26" s="21">
        <f t="shared" si="1"/>
        <v>0.012545876072580406</v>
      </c>
      <c r="M26" s="9">
        <v>6686.83</v>
      </c>
      <c r="O26" s="9">
        <v>4999.33</v>
      </c>
      <c r="Q26" s="9">
        <f t="shared" si="2"/>
        <v>1687.5</v>
      </c>
      <c r="S26" s="21">
        <f t="shared" si="3"/>
        <v>0.3375452310609622</v>
      </c>
      <c r="U26" s="9">
        <v>14904.12</v>
      </c>
      <c r="W26" s="9">
        <v>14003.2</v>
      </c>
      <c r="Y26" s="9">
        <f t="shared" si="4"/>
        <v>900.9200000000001</v>
      </c>
      <c r="AA26" s="21">
        <f t="shared" si="5"/>
        <v>0.06433672303473492</v>
      </c>
      <c r="AC26" s="9">
        <v>25767.77</v>
      </c>
      <c r="AE26" s="9">
        <v>25915.95</v>
      </c>
      <c r="AG26" s="9">
        <f t="shared" si="6"/>
        <v>-148.1800000000003</v>
      </c>
      <c r="AI26" s="21">
        <f t="shared" si="7"/>
        <v>-0.005717714380526289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61664.35</v>
      </c>
      <c r="G27" s="5">
        <v>83750.6</v>
      </c>
      <c r="I27" s="9">
        <f t="shared" si="0"/>
        <v>-22086.250000000007</v>
      </c>
      <c r="K27" s="21">
        <f t="shared" si="1"/>
        <v>-0.2637145286123324</v>
      </c>
      <c r="M27" s="9">
        <v>185372.97</v>
      </c>
      <c r="O27" s="9">
        <v>191957.52</v>
      </c>
      <c r="Q27" s="9">
        <f t="shared" si="2"/>
        <v>-6584.549999999988</v>
      </c>
      <c r="S27" s="21">
        <f t="shared" si="3"/>
        <v>-0.034302120594181404</v>
      </c>
      <c r="U27" s="9">
        <v>431242.17</v>
      </c>
      <c r="W27" s="9">
        <v>454123</v>
      </c>
      <c r="Y27" s="9">
        <f t="shared" si="4"/>
        <v>-22880.830000000016</v>
      </c>
      <c r="AA27" s="21">
        <f t="shared" si="5"/>
        <v>-0.05038465349696011</v>
      </c>
      <c r="AC27" s="9">
        <v>735646.35</v>
      </c>
      <c r="AE27" s="9">
        <v>778216.5800000001</v>
      </c>
      <c r="AG27" s="9">
        <f t="shared" si="6"/>
        <v>-42570.2300000001</v>
      </c>
      <c r="AI27" s="21">
        <f t="shared" si="7"/>
        <v>-0.05470229123106076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13211621.54</v>
      </c>
      <c r="G28" s="5">
        <v>16621723.26</v>
      </c>
      <c r="I28" s="9">
        <f t="shared" si="0"/>
        <v>-3410101.7200000007</v>
      </c>
      <c r="K28" s="21">
        <f t="shared" si="1"/>
        <v>-0.20515933677023573</v>
      </c>
      <c r="M28" s="9">
        <v>33122707.42</v>
      </c>
      <c r="O28" s="9">
        <v>35852747.71</v>
      </c>
      <c r="Q28" s="9">
        <f t="shared" si="2"/>
        <v>-2730040.289999999</v>
      </c>
      <c r="S28" s="21">
        <f t="shared" si="3"/>
        <v>-0.076145915288901</v>
      </c>
      <c r="U28" s="9">
        <v>78504580.58</v>
      </c>
      <c r="W28" s="9">
        <v>78518105.37</v>
      </c>
      <c r="Y28" s="9">
        <f t="shared" si="4"/>
        <v>-13524.790000006557</v>
      </c>
      <c r="AA28" s="21">
        <f t="shared" si="5"/>
        <v>-0.00017225059031001624</v>
      </c>
      <c r="AC28" s="9">
        <v>140765568.28</v>
      </c>
      <c r="AE28" s="9">
        <v>137134523.89000002</v>
      </c>
      <c r="AG28" s="9">
        <f t="shared" si="6"/>
        <v>3631044.3899999857</v>
      </c>
      <c r="AI28" s="21">
        <f t="shared" si="7"/>
        <v>0.026477974232896762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0</v>
      </c>
      <c r="G29" s="5">
        <v>29250.07</v>
      </c>
      <c r="I29" s="9">
        <f t="shared" si="0"/>
        <v>-29250.07</v>
      </c>
      <c r="K29" s="21" t="str">
        <f t="shared" si="1"/>
        <v>N.M.</v>
      </c>
      <c r="M29" s="9">
        <v>0</v>
      </c>
      <c r="O29" s="9">
        <v>29250.07</v>
      </c>
      <c r="Q29" s="9">
        <f t="shared" si="2"/>
        <v>-29250.07</v>
      </c>
      <c r="S29" s="21" t="str">
        <f t="shared" si="3"/>
        <v>N.M.</v>
      </c>
      <c r="U29" s="9">
        <v>0</v>
      </c>
      <c r="W29" s="9">
        <v>29250.07</v>
      </c>
      <c r="Y29" s="9">
        <f t="shared" si="4"/>
        <v>-29250.07</v>
      </c>
      <c r="AA29" s="21" t="str">
        <f t="shared" si="5"/>
        <v>N.M.</v>
      </c>
      <c r="AC29" s="9">
        <v>62441.29</v>
      </c>
      <c r="AE29" s="9">
        <v>213021.67</v>
      </c>
      <c r="AG29" s="9">
        <f t="shared" si="6"/>
        <v>-150580.38</v>
      </c>
      <c r="AI29" s="21">
        <f t="shared" si="7"/>
        <v>-0.7068782251120274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-12793119.94</v>
      </c>
      <c r="G30" s="5">
        <v>-15980255.52</v>
      </c>
      <c r="I30" s="9">
        <f t="shared" si="0"/>
        <v>3187135.58</v>
      </c>
      <c r="K30" s="21">
        <f t="shared" si="1"/>
        <v>0.19944209127389473</v>
      </c>
      <c r="M30" s="9">
        <v>-31673917.84</v>
      </c>
      <c r="O30" s="9">
        <v>-34787748.22</v>
      </c>
      <c r="Q30" s="9">
        <f t="shared" si="2"/>
        <v>3113830.379999999</v>
      </c>
      <c r="S30" s="21">
        <f t="shared" si="3"/>
        <v>0.08950939739784051</v>
      </c>
      <c r="U30" s="9">
        <v>-75420645.3</v>
      </c>
      <c r="W30" s="9">
        <v>-75829334.55</v>
      </c>
      <c r="Y30" s="9">
        <f t="shared" si="4"/>
        <v>408689.25</v>
      </c>
      <c r="AA30" s="21">
        <f t="shared" si="5"/>
        <v>0.0053895929909620974</v>
      </c>
      <c r="AC30" s="9">
        <v>-137203392.86</v>
      </c>
      <c r="AE30" s="9">
        <v>-132799389.63</v>
      </c>
      <c r="AG30" s="9">
        <f t="shared" si="6"/>
        <v>-4404003.230000019</v>
      </c>
      <c r="AI30" s="21">
        <f t="shared" si="7"/>
        <v>-0.03316282734634749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-23181.600000000002</v>
      </c>
      <c r="I31" s="9">
        <f t="shared" si="0"/>
        <v>23181.600000000002</v>
      </c>
      <c r="K31" s="21" t="str">
        <f t="shared" si="1"/>
        <v>N.M.</v>
      </c>
      <c r="M31" s="9">
        <v>0</v>
      </c>
      <c r="O31" s="9">
        <v>-23181.600000000002</v>
      </c>
      <c r="Q31" s="9">
        <f t="shared" si="2"/>
        <v>23181.600000000002</v>
      </c>
      <c r="S31" s="21" t="str">
        <f t="shared" si="3"/>
        <v>N.M.</v>
      </c>
      <c r="U31" s="9">
        <v>0</v>
      </c>
      <c r="W31" s="9">
        <v>-23181.600000000002</v>
      </c>
      <c r="Y31" s="9">
        <f t="shared" si="4"/>
        <v>23181.600000000002</v>
      </c>
      <c r="AA31" s="21" t="str">
        <f t="shared" si="5"/>
        <v>N.M.</v>
      </c>
      <c r="AC31" s="9">
        <v>-23215.21</v>
      </c>
      <c r="AE31" s="9">
        <v>-23181.600000000002</v>
      </c>
      <c r="AG31" s="9">
        <f t="shared" si="6"/>
        <v>-33.609999999996944</v>
      </c>
      <c r="AI31" s="21">
        <f t="shared" si="7"/>
        <v>-0.0014498567829656684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0</v>
      </c>
      <c r="Q32" s="9">
        <f t="shared" si="2"/>
        <v>0</v>
      </c>
      <c r="S32" s="21">
        <f t="shared" si="3"/>
        <v>0</v>
      </c>
      <c r="U32" s="9">
        <v>0</v>
      </c>
      <c r="W32" s="9">
        <v>1288.97</v>
      </c>
      <c r="Y32" s="9">
        <f t="shared" si="4"/>
        <v>-1288.97</v>
      </c>
      <c r="AA32" s="21" t="str">
        <f t="shared" si="5"/>
        <v>N.M.</v>
      </c>
      <c r="AC32" s="9">
        <v>-17972.22</v>
      </c>
      <c r="AE32" s="9">
        <v>3108.76</v>
      </c>
      <c r="AG32" s="9">
        <f t="shared" si="6"/>
        <v>-21080.980000000003</v>
      </c>
      <c r="AI32" s="21">
        <f t="shared" si="7"/>
        <v>-6.781153900590589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170764.36000000002</v>
      </c>
      <c r="G33" s="5">
        <v>126515.06</v>
      </c>
      <c r="I33" s="9">
        <f t="shared" si="0"/>
        <v>44249.30000000002</v>
      </c>
      <c r="K33" s="21">
        <f t="shared" si="1"/>
        <v>0.34975519910435976</v>
      </c>
      <c r="M33" s="9">
        <v>336858.11</v>
      </c>
      <c r="O33" s="9">
        <v>410696.79000000004</v>
      </c>
      <c r="Q33" s="9">
        <f t="shared" si="2"/>
        <v>-73838.68000000005</v>
      </c>
      <c r="S33" s="21">
        <f t="shared" si="3"/>
        <v>-0.17978879260293232</v>
      </c>
      <c r="U33" s="9">
        <v>1312564.46</v>
      </c>
      <c r="W33" s="9">
        <v>1135807.18</v>
      </c>
      <c r="Y33" s="9">
        <f t="shared" si="4"/>
        <v>176757.28000000003</v>
      </c>
      <c r="AA33" s="21">
        <f t="shared" si="5"/>
        <v>0.15562261192960591</v>
      </c>
      <c r="AC33" s="9">
        <v>2188555.96</v>
      </c>
      <c r="AE33" s="9">
        <v>1850637.85</v>
      </c>
      <c r="AG33" s="9">
        <f t="shared" si="6"/>
        <v>337918.10999999987</v>
      </c>
      <c r="AI33" s="21">
        <f t="shared" si="7"/>
        <v>0.1825954818766945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4002689.7</v>
      </c>
      <c r="G34" s="5">
        <v>1826232.99</v>
      </c>
      <c r="I34" s="9">
        <f t="shared" si="0"/>
        <v>2176456.71</v>
      </c>
      <c r="K34" s="21">
        <f t="shared" si="1"/>
        <v>1.1917738437087373</v>
      </c>
      <c r="M34" s="9">
        <v>8512337.04</v>
      </c>
      <c r="O34" s="9">
        <v>8855505.01</v>
      </c>
      <c r="Q34" s="9">
        <f t="shared" si="2"/>
        <v>-343167.97000000067</v>
      </c>
      <c r="S34" s="21">
        <f t="shared" si="3"/>
        <v>-0.03875193674584129</v>
      </c>
      <c r="U34" s="9">
        <v>17081180.3</v>
      </c>
      <c r="W34" s="9">
        <v>22462278.5</v>
      </c>
      <c r="Y34" s="9">
        <f t="shared" si="4"/>
        <v>-5381098.199999999</v>
      </c>
      <c r="AA34" s="21">
        <f t="shared" si="5"/>
        <v>-0.2395615475963402</v>
      </c>
      <c r="AC34" s="9">
        <v>28745725.12</v>
      </c>
      <c r="AE34" s="9">
        <v>37864365.83</v>
      </c>
      <c r="AG34" s="9">
        <f t="shared" si="6"/>
        <v>-9118640.709999997</v>
      </c>
      <c r="AI34" s="21">
        <f t="shared" si="7"/>
        <v>-0.24082380650292798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224720.31</v>
      </c>
      <c r="G35" s="5">
        <v>185608.64</v>
      </c>
      <c r="I35" s="9">
        <f t="shared" si="0"/>
        <v>39111.669999999984</v>
      </c>
      <c r="K35" s="21">
        <f t="shared" si="1"/>
        <v>0.21072117116961786</v>
      </c>
      <c r="M35" s="9">
        <v>621635.97</v>
      </c>
      <c r="O35" s="9">
        <v>646071.1</v>
      </c>
      <c r="Q35" s="9">
        <f t="shared" si="2"/>
        <v>-24435.130000000005</v>
      </c>
      <c r="S35" s="21">
        <f t="shared" si="3"/>
        <v>-0.03782111597314909</v>
      </c>
      <c r="U35" s="9">
        <v>1440945.46</v>
      </c>
      <c r="W35" s="9">
        <v>1445433.59</v>
      </c>
      <c r="Y35" s="9">
        <f t="shared" si="4"/>
        <v>-4488.130000000121</v>
      </c>
      <c r="AA35" s="21">
        <f t="shared" si="5"/>
        <v>-0.0031050406127618225</v>
      </c>
      <c r="AC35" s="9">
        <v>2376030.73</v>
      </c>
      <c r="AE35" s="9">
        <v>2347666.37</v>
      </c>
      <c r="AG35" s="9">
        <f t="shared" si="6"/>
        <v>28364.35999999987</v>
      </c>
      <c r="AI35" s="21">
        <f t="shared" si="7"/>
        <v>0.012081938201465938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-1541954.97</v>
      </c>
      <c r="G36" s="5">
        <v>-672142.6</v>
      </c>
      <c r="I36" s="9">
        <f t="shared" si="0"/>
        <v>-869812.37</v>
      </c>
      <c r="K36" s="21">
        <f t="shared" si="1"/>
        <v>-1.2940890370585052</v>
      </c>
      <c r="M36" s="9">
        <v>-3386215.72</v>
      </c>
      <c r="O36" s="9">
        <v>-3277327.69</v>
      </c>
      <c r="Q36" s="9">
        <f t="shared" si="2"/>
        <v>-108888.03000000026</v>
      </c>
      <c r="S36" s="21">
        <f t="shared" si="3"/>
        <v>-0.03322463918766703</v>
      </c>
      <c r="U36" s="9">
        <v>-6178338.38</v>
      </c>
      <c r="W36" s="9">
        <v>-14267959.33</v>
      </c>
      <c r="Y36" s="9">
        <f t="shared" si="4"/>
        <v>8089620.95</v>
      </c>
      <c r="AA36" s="21">
        <f t="shared" si="5"/>
        <v>0.5669781335156077</v>
      </c>
      <c r="AC36" s="9">
        <v>-11980763.41</v>
      </c>
      <c r="AE36" s="9">
        <v>-22630365.6</v>
      </c>
      <c r="AG36" s="9">
        <f t="shared" si="6"/>
        <v>10649602.190000001</v>
      </c>
      <c r="AI36" s="21">
        <f t="shared" si="7"/>
        <v>0.4705890473992166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-16795.83</v>
      </c>
      <c r="G37" s="5">
        <v>-30710</v>
      </c>
      <c r="I37" s="9">
        <f t="shared" si="0"/>
        <v>13914.169999999998</v>
      </c>
      <c r="K37" s="21">
        <f t="shared" si="1"/>
        <v>0.4530827092152393</v>
      </c>
      <c r="M37" s="9">
        <v>-35450.85</v>
      </c>
      <c r="O37" s="9">
        <v>-96064</v>
      </c>
      <c r="Q37" s="9">
        <f t="shared" si="2"/>
        <v>60613.15</v>
      </c>
      <c r="S37" s="21">
        <f t="shared" si="3"/>
        <v>0.6309663349433711</v>
      </c>
      <c r="U37" s="9">
        <v>-50378.520000000004</v>
      </c>
      <c r="W37" s="9">
        <v>-253007</v>
      </c>
      <c r="Y37" s="9">
        <f t="shared" si="4"/>
        <v>202628.47999999998</v>
      </c>
      <c r="AA37" s="21">
        <f t="shared" si="5"/>
        <v>0.8008809242432027</v>
      </c>
      <c r="AC37" s="9">
        <v>29484.839999999997</v>
      </c>
      <c r="AE37" s="9">
        <v>-325620.03</v>
      </c>
      <c r="AG37" s="9">
        <f t="shared" si="6"/>
        <v>355104.87</v>
      </c>
      <c r="AI37" s="21">
        <f t="shared" si="7"/>
        <v>1.0905498350331826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0</v>
      </c>
      <c r="G38" s="5">
        <v>0</v>
      </c>
      <c r="I38" s="9">
        <f t="shared" si="0"/>
        <v>0</v>
      </c>
      <c r="K38" s="21">
        <f t="shared" si="1"/>
        <v>0</v>
      </c>
      <c r="M38" s="9">
        <v>0</v>
      </c>
      <c r="O38" s="9">
        <v>0</v>
      </c>
      <c r="Q38" s="9">
        <f t="shared" si="2"/>
        <v>0</v>
      </c>
      <c r="S38" s="21">
        <f t="shared" si="3"/>
        <v>0</v>
      </c>
      <c r="U38" s="9">
        <v>0</v>
      </c>
      <c r="W38" s="9">
        <v>0</v>
      </c>
      <c r="Y38" s="9">
        <f t="shared" si="4"/>
        <v>0</v>
      </c>
      <c r="AA38" s="21">
        <f t="shared" si="5"/>
        <v>0</v>
      </c>
      <c r="AC38" s="9">
        <v>0</v>
      </c>
      <c r="AE38" s="9">
        <v>-156314.45</v>
      </c>
      <c r="AG38" s="9">
        <f t="shared" si="6"/>
        <v>156314.45</v>
      </c>
      <c r="AI38" s="21" t="str">
        <f t="shared" si="7"/>
        <v>N.M.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-512252.77</v>
      </c>
      <c r="G39" s="5">
        <v>184614.86000000002</v>
      </c>
      <c r="I39" s="9">
        <f t="shared" si="0"/>
        <v>-696867.63</v>
      </c>
      <c r="K39" s="21">
        <f t="shared" si="1"/>
        <v>-3.774710388968688</v>
      </c>
      <c r="M39" s="9">
        <v>-851548.17</v>
      </c>
      <c r="O39" s="9">
        <v>375977.66000000003</v>
      </c>
      <c r="Q39" s="9">
        <f t="shared" si="2"/>
        <v>-1227525.83</v>
      </c>
      <c r="S39" s="21">
        <f t="shared" si="3"/>
        <v>-3.264890339495171</v>
      </c>
      <c r="U39" s="9">
        <v>-1147982.7</v>
      </c>
      <c r="W39" s="9">
        <v>613531.33</v>
      </c>
      <c r="Y39" s="9">
        <f t="shared" si="4"/>
        <v>-1761514.0299999998</v>
      </c>
      <c r="AA39" s="21">
        <f t="shared" si="5"/>
        <v>-2.871106891965892</v>
      </c>
      <c r="AC39" s="9">
        <v>-828780.1799999999</v>
      </c>
      <c r="AE39" s="9">
        <v>1474249.0899999999</v>
      </c>
      <c r="AG39" s="9">
        <f t="shared" si="6"/>
        <v>-2303029.2699999996</v>
      </c>
      <c r="AI39" s="21">
        <f t="shared" si="7"/>
        <v>-1.5621710643212945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-217289.38</v>
      </c>
      <c r="G40" s="5">
        <v>-254265.09</v>
      </c>
      <c r="I40" s="9">
        <f t="shared" si="0"/>
        <v>36975.70999999999</v>
      </c>
      <c r="K40" s="21">
        <f t="shared" si="1"/>
        <v>0.14542189020128557</v>
      </c>
      <c r="M40" s="9">
        <v>-407855.35000000003</v>
      </c>
      <c r="O40" s="9">
        <v>519862.36</v>
      </c>
      <c r="Q40" s="9">
        <f t="shared" si="2"/>
        <v>-927717.71</v>
      </c>
      <c r="S40" s="21">
        <f t="shared" si="3"/>
        <v>-1.7845448745317896</v>
      </c>
      <c r="U40" s="9">
        <v>290141.86</v>
      </c>
      <c r="W40" s="9">
        <v>2838152.3</v>
      </c>
      <c r="Y40" s="9">
        <f t="shared" si="4"/>
        <v>-2548010.44</v>
      </c>
      <c r="AA40" s="21">
        <f t="shared" si="5"/>
        <v>-0.8977708631069587</v>
      </c>
      <c r="AC40" s="9">
        <v>2813751.1</v>
      </c>
      <c r="AE40" s="9">
        <v>1857503.15</v>
      </c>
      <c r="AG40" s="9">
        <f t="shared" si="6"/>
        <v>956247.9500000002</v>
      </c>
      <c r="AI40" s="21">
        <f t="shared" si="7"/>
        <v>0.5148028685711786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5063484.62</v>
      </c>
      <c r="G41" s="5">
        <v>3169608.83</v>
      </c>
      <c r="I41" s="9">
        <f t="shared" si="0"/>
        <v>1893875.79</v>
      </c>
      <c r="K41" s="21">
        <f t="shared" si="1"/>
        <v>0.5975108890645032</v>
      </c>
      <c r="M41" s="9">
        <v>13684194.32</v>
      </c>
      <c r="O41" s="9">
        <v>4722602.34</v>
      </c>
      <c r="Q41" s="9">
        <f t="shared" si="2"/>
        <v>8961591.98</v>
      </c>
      <c r="S41" s="21">
        <f t="shared" si="3"/>
        <v>1.897596141876303</v>
      </c>
      <c r="U41" s="9">
        <v>22204697.44</v>
      </c>
      <c r="W41" s="9">
        <v>3416380.79</v>
      </c>
      <c r="Y41" s="9">
        <f t="shared" si="4"/>
        <v>18788316.650000002</v>
      </c>
      <c r="AA41" s="21">
        <f t="shared" si="5"/>
        <v>5.499479655486531</v>
      </c>
      <c r="AC41" s="9">
        <v>29685436.700000003</v>
      </c>
      <c r="AE41" s="9">
        <v>2979760.54</v>
      </c>
      <c r="AG41" s="9">
        <f t="shared" si="6"/>
        <v>26705676.160000004</v>
      </c>
      <c r="AI41" s="21">
        <f t="shared" si="7"/>
        <v>8.962356471772058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0</v>
      </c>
      <c r="G42" s="5">
        <v>-873428.73</v>
      </c>
      <c r="I42" s="9">
        <f aca="true" t="shared" si="8" ref="I42:I73">+E42-G42</f>
        <v>873428.73</v>
      </c>
      <c r="K42" s="21" t="str">
        <f aca="true" t="shared" si="9" ref="K42:K73">IF(G42&lt;0,IF(I42=0,0,IF(OR(G42=0,E42=0),"N.M.",IF(ABS(I42/G42)&gt;=10,"N.M.",I42/(-G42)))),IF(I42=0,0,IF(OR(G42=0,E42=0),"N.M.",IF(ABS(I42/G42)&gt;=10,"N.M.",I42/G42))))</f>
        <v>N.M.</v>
      </c>
      <c r="M42" s="9">
        <v>0</v>
      </c>
      <c r="O42" s="9">
        <v>-2794574.8</v>
      </c>
      <c r="Q42" s="9">
        <f aca="true" t="shared" si="10" ref="Q42:Q73">+M42-O42</f>
        <v>2794574.8</v>
      </c>
      <c r="S42" s="21" t="str">
        <f aca="true" t="shared" si="11" ref="S42:S73">IF(O42&lt;0,IF(Q42=0,0,IF(OR(O42=0,M42=0),"N.M.",IF(ABS(Q42/O42)&gt;=10,"N.M.",Q42/(-O42)))),IF(Q42=0,0,IF(OR(O42=0,M42=0),"N.M.",IF(ABS(Q42/O42)&gt;=10,"N.M.",Q42/O42))))</f>
        <v>N.M.</v>
      </c>
      <c r="U42" s="9">
        <v>0</v>
      </c>
      <c r="W42" s="9">
        <v>-6657151.76</v>
      </c>
      <c r="Y42" s="9">
        <f aca="true" t="shared" si="12" ref="Y42:Y73">+U42-W42</f>
        <v>6657151.76</v>
      </c>
      <c r="AA42" s="21" t="str">
        <f aca="true" t="shared" si="13" ref="AA42:AA73">IF(W42&lt;0,IF(Y42=0,0,IF(OR(W42=0,U42=0),"N.M.",IF(ABS(Y42/W42)&gt;=10,"N.M.",Y42/(-W42)))),IF(Y42=0,0,IF(OR(W42=0,U42=0),"N.M.",IF(ABS(Y42/W42)&gt;=10,"N.M.",Y42/W42))))</f>
        <v>N.M.</v>
      </c>
      <c r="AC42" s="9">
        <v>6657151.76</v>
      </c>
      <c r="AE42" s="9">
        <v>-10612792.14</v>
      </c>
      <c r="AG42" s="9">
        <f aca="true" t="shared" si="14" ref="AG42:AG73">+AC42-AE42</f>
        <v>17269943.9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1.6272761844556392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-106195.91</v>
      </c>
      <c r="G43" s="5">
        <v>-32867.05</v>
      </c>
      <c r="I43" s="9">
        <f t="shared" si="8"/>
        <v>-73328.86</v>
      </c>
      <c r="K43" s="21">
        <f t="shared" si="9"/>
        <v>-2.231075195370439</v>
      </c>
      <c r="M43" s="9">
        <v>-161820.17</v>
      </c>
      <c r="O43" s="9">
        <v>-60680.39</v>
      </c>
      <c r="Q43" s="9">
        <f t="shared" si="10"/>
        <v>-101139.78000000001</v>
      </c>
      <c r="S43" s="21">
        <f t="shared" si="11"/>
        <v>-1.666762194507979</v>
      </c>
      <c r="U43" s="9">
        <v>-295614.57</v>
      </c>
      <c r="W43" s="9">
        <v>-194174.71</v>
      </c>
      <c r="Y43" s="9">
        <f t="shared" si="12"/>
        <v>-101439.86000000002</v>
      </c>
      <c r="AA43" s="21">
        <f t="shared" si="13"/>
        <v>-0.5224154062081515</v>
      </c>
      <c r="AC43" s="9">
        <v>-483940.21</v>
      </c>
      <c r="AE43" s="9">
        <v>-398761.04000000004</v>
      </c>
      <c r="AG43" s="9">
        <f t="shared" si="14"/>
        <v>-85179.16999999998</v>
      </c>
      <c r="AI43" s="21">
        <f t="shared" si="15"/>
        <v>-0.21360955924881722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0</v>
      </c>
      <c r="G44" s="5">
        <v>241933.92</v>
      </c>
      <c r="I44" s="9">
        <f t="shared" si="8"/>
        <v>-241933.92</v>
      </c>
      <c r="K44" s="21" t="str">
        <f t="shared" si="9"/>
        <v>N.M.</v>
      </c>
      <c r="M44" s="9">
        <v>0</v>
      </c>
      <c r="O44" s="9">
        <v>163319.33000000002</v>
      </c>
      <c r="Q44" s="9">
        <f t="shared" si="10"/>
        <v>-163319.33000000002</v>
      </c>
      <c r="S44" s="21" t="str">
        <f t="shared" si="11"/>
        <v>N.M.</v>
      </c>
      <c r="U44" s="9">
        <v>0</v>
      </c>
      <c r="W44" s="9">
        <v>-327592.8</v>
      </c>
      <c r="Y44" s="9">
        <f t="shared" si="12"/>
        <v>327592.8</v>
      </c>
      <c r="AA44" s="21" t="str">
        <f t="shared" si="13"/>
        <v>N.M.</v>
      </c>
      <c r="AC44" s="9">
        <v>-223250.22</v>
      </c>
      <c r="AE44" s="9">
        <v>-854934.1200000001</v>
      </c>
      <c r="AG44" s="9">
        <f t="shared" si="14"/>
        <v>631683.9000000001</v>
      </c>
      <c r="AI44" s="21">
        <f t="shared" si="15"/>
        <v>0.7388685107105095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-949898.87</v>
      </c>
      <c r="G45" s="5">
        <v>209601.25</v>
      </c>
      <c r="I45" s="9">
        <f t="shared" si="8"/>
        <v>-1159500.12</v>
      </c>
      <c r="K45" s="21">
        <f t="shared" si="9"/>
        <v>-5.531933230360029</v>
      </c>
      <c r="M45" s="9">
        <v>-3092500.02</v>
      </c>
      <c r="O45" s="9">
        <v>-1401986.49</v>
      </c>
      <c r="Q45" s="9">
        <f t="shared" si="10"/>
        <v>-1690513.53</v>
      </c>
      <c r="S45" s="21">
        <f t="shared" si="11"/>
        <v>-1.2057987306282816</v>
      </c>
      <c r="U45" s="9">
        <v>-4886847.8</v>
      </c>
      <c r="W45" s="9">
        <v>-3509787.66</v>
      </c>
      <c r="Y45" s="9">
        <f t="shared" si="12"/>
        <v>-1377060.1399999997</v>
      </c>
      <c r="AA45" s="21">
        <f t="shared" si="13"/>
        <v>-0.39234856162210097</v>
      </c>
      <c r="AC45" s="9">
        <v>-9793651.8</v>
      </c>
      <c r="AE45" s="9">
        <v>-6406933.91</v>
      </c>
      <c r="AG45" s="9">
        <f t="shared" si="14"/>
        <v>-3386717.8900000006</v>
      </c>
      <c r="AI45" s="21">
        <f t="shared" si="15"/>
        <v>-0.5286019705484991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-7.2</v>
      </c>
      <c r="I46" s="9">
        <f t="shared" si="8"/>
        <v>7.2</v>
      </c>
      <c r="K46" s="21" t="str">
        <f t="shared" si="9"/>
        <v>N.M.</v>
      </c>
      <c r="M46" s="9">
        <v>0</v>
      </c>
      <c r="O46" s="9">
        <v>6404.75</v>
      </c>
      <c r="Q46" s="9">
        <f t="shared" si="10"/>
        <v>-6404.75</v>
      </c>
      <c r="S46" s="21" t="str">
        <f t="shared" si="11"/>
        <v>N.M.</v>
      </c>
      <c r="U46" s="9">
        <v>0</v>
      </c>
      <c r="W46" s="9">
        <v>29020.440000000002</v>
      </c>
      <c r="Y46" s="9">
        <f t="shared" si="12"/>
        <v>-29020.440000000002</v>
      </c>
      <c r="AA46" s="21" t="str">
        <f t="shared" si="13"/>
        <v>N.M.</v>
      </c>
      <c r="AC46" s="9">
        <v>0</v>
      </c>
      <c r="AE46" s="9">
        <v>63780.630000000005</v>
      </c>
      <c r="AG46" s="9">
        <f t="shared" si="14"/>
        <v>-63780.630000000005</v>
      </c>
      <c r="AI46" s="21" t="str">
        <f t="shared" si="15"/>
        <v>N.M.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0.66</v>
      </c>
      <c r="Q47" s="9">
        <f t="shared" si="10"/>
        <v>-0.66</v>
      </c>
      <c r="S47" s="21" t="str">
        <f t="shared" si="11"/>
        <v>N.M.</v>
      </c>
      <c r="U47" s="9">
        <v>0</v>
      </c>
      <c r="W47" s="9">
        <v>0.66</v>
      </c>
      <c r="Y47" s="9">
        <f t="shared" si="12"/>
        <v>-0.66</v>
      </c>
      <c r="AA47" s="21" t="str">
        <f t="shared" si="13"/>
        <v>N.M.</v>
      </c>
      <c r="AC47" s="9">
        <v>0</v>
      </c>
      <c r="AE47" s="9">
        <v>0.66</v>
      </c>
      <c r="AG47" s="9">
        <f t="shared" si="14"/>
        <v>-0.66</v>
      </c>
      <c r="AI47" s="21" t="str">
        <f t="shared" si="15"/>
        <v>N.M.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0</v>
      </c>
      <c r="G48" s="5">
        <v>0</v>
      </c>
      <c r="I48" s="9">
        <f t="shared" si="8"/>
        <v>0</v>
      </c>
      <c r="K48" s="21">
        <f t="shared" si="9"/>
        <v>0</v>
      </c>
      <c r="M48" s="9">
        <v>0</v>
      </c>
      <c r="O48" s="9">
        <v>0</v>
      </c>
      <c r="Q48" s="9">
        <f t="shared" si="10"/>
        <v>0</v>
      </c>
      <c r="S48" s="21">
        <f t="shared" si="11"/>
        <v>0</v>
      </c>
      <c r="U48" s="9">
        <v>0</v>
      </c>
      <c r="W48" s="9">
        <v>0</v>
      </c>
      <c r="Y48" s="9">
        <f t="shared" si="12"/>
        <v>0</v>
      </c>
      <c r="AA48" s="21">
        <f t="shared" si="13"/>
        <v>0</v>
      </c>
      <c r="AC48" s="9">
        <v>0</v>
      </c>
      <c r="AE48" s="9">
        <v>-0.01</v>
      </c>
      <c r="AG48" s="9">
        <f t="shared" si="14"/>
        <v>0.01</v>
      </c>
      <c r="AI48" s="21" t="str">
        <f t="shared" si="15"/>
        <v>N.M.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31474.95</v>
      </c>
      <c r="G49" s="5">
        <v>59547.4</v>
      </c>
      <c r="I49" s="9">
        <f t="shared" si="8"/>
        <v>-28072.45</v>
      </c>
      <c r="K49" s="21">
        <f t="shared" si="9"/>
        <v>-0.47143032273449387</v>
      </c>
      <c r="M49" s="9">
        <v>243342.75</v>
      </c>
      <c r="O49" s="9">
        <v>137384.11000000002</v>
      </c>
      <c r="Q49" s="9">
        <f t="shared" si="10"/>
        <v>105958.63999999998</v>
      </c>
      <c r="S49" s="21">
        <f t="shared" si="11"/>
        <v>0.7712583354799909</v>
      </c>
      <c r="U49" s="9">
        <v>296026.39</v>
      </c>
      <c r="W49" s="9">
        <v>370562.09</v>
      </c>
      <c r="Y49" s="9">
        <f t="shared" si="12"/>
        <v>-74535.70000000001</v>
      </c>
      <c r="AA49" s="21">
        <f t="shared" si="13"/>
        <v>-0.2011422701118725</v>
      </c>
      <c r="AC49" s="9">
        <v>595087.47</v>
      </c>
      <c r="AE49" s="9">
        <v>828843.14</v>
      </c>
      <c r="AG49" s="9">
        <f t="shared" si="14"/>
        <v>-233755.67000000004</v>
      </c>
      <c r="AI49" s="21">
        <f t="shared" si="15"/>
        <v>-0.28202642782324294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99742.13</v>
      </c>
      <c r="G50" s="5">
        <v>95973.24</v>
      </c>
      <c r="I50" s="9">
        <f t="shared" si="8"/>
        <v>3768.8899999999994</v>
      </c>
      <c r="K50" s="21">
        <f t="shared" si="9"/>
        <v>0.03927021740643537</v>
      </c>
      <c r="M50" s="9">
        <v>609851.8200000001</v>
      </c>
      <c r="O50" s="9">
        <v>275386.04</v>
      </c>
      <c r="Q50" s="9">
        <f t="shared" si="10"/>
        <v>334465.7800000001</v>
      </c>
      <c r="S50" s="21">
        <f t="shared" si="11"/>
        <v>1.214534258889812</v>
      </c>
      <c r="U50" s="9">
        <v>1244228.72</v>
      </c>
      <c r="W50" s="9">
        <v>274472.29</v>
      </c>
      <c r="Y50" s="9">
        <f t="shared" si="12"/>
        <v>969756.4299999999</v>
      </c>
      <c r="AA50" s="21">
        <f t="shared" si="13"/>
        <v>3.5331669728845854</v>
      </c>
      <c r="AC50" s="9">
        <v>1893768.88</v>
      </c>
      <c r="AE50" s="9">
        <v>275658.8</v>
      </c>
      <c r="AG50" s="9">
        <f t="shared" si="14"/>
        <v>1618110.0799999998</v>
      </c>
      <c r="AI50" s="21">
        <f t="shared" si="15"/>
        <v>5.8699743305854915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1093881.98</v>
      </c>
      <c r="G51" s="5">
        <v>749353.23</v>
      </c>
      <c r="I51" s="9">
        <f t="shared" si="8"/>
        <v>344528.75</v>
      </c>
      <c r="K51" s="21">
        <f t="shared" si="9"/>
        <v>0.45976815233051044</v>
      </c>
      <c r="M51" s="9">
        <v>2685381.15</v>
      </c>
      <c r="O51" s="9">
        <v>1021718.62</v>
      </c>
      <c r="Q51" s="9">
        <f t="shared" si="10"/>
        <v>1663662.5299999998</v>
      </c>
      <c r="S51" s="21">
        <f t="shared" si="11"/>
        <v>1.628298141419797</v>
      </c>
      <c r="U51" s="9">
        <v>3596047.1</v>
      </c>
      <c r="W51" s="9">
        <v>1779094.27</v>
      </c>
      <c r="Y51" s="9">
        <f t="shared" si="12"/>
        <v>1816952.83</v>
      </c>
      <c r="AA51" s="21">
        <f t="shared" si="13"/>
        <v>1.0212796818237182</v>
      </c>
      <c r="AC51" s="9">
        <v>6730111.300000001</v>
      </c>
      <c r="AE51" s="9">
        <v>2430210.17</v>
      </c>
      <c r="AG51" s="9">
        <f t="shared" si="14"/>
        <v>4299901.130000001</v>
      </c>
      <c r="AI51" s="21">
        <f t="shared" si="15"/>
        <v>1.7693536069763056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761417.1900000001</v>
      </c>
      <c r="G52" s="5">
        <v>313502.8</v>
      </c>
      <c r="I52" s="9">
        <f t="shared" si="8"/>
        <v>447914.3900000001</v>
      </c>
      <c r="K52" s="21">
        <f t="shared" si="9"/>
        <v>1.4287412744001013</v>
      </c>
      <c r="M52" s="9">
        <v>2906145.83</v>
      </c>
      <c r="O52" s="9">
        <v>1757553.25</v>
      </c>
      <c r="Q52" s="9">
        <f t="shared" si="10"/>
        <v>1148592.58</v>
      </c>
      <c r="S52" s="21">
        <f t="shared" si="11"/>
        <v>0.6535179403525897</v>
      </c>
      <c r="U52" s="9">
        <v>4441445.94</v>
      </c>
      <c r="W52" s="9">
        <v>3780805.17</v>
      </c>
      <c r="Y52" s="9">
        <f t="shared" si="12"/>
        <v>660640.7700000005</v>
      </c>
      <c r="AA52" s="21">
        <f t="shared" si="13"/>
        <v>0.17473547043419868</v>
      </c>
      <c r="AC52" s="9">
        <v>9053294.73</v>
      </c>
      <c r="AE52" s="9">
        <v>8645485.879999999</v>
      </c>
      <c r="AG52" s="9">
        <f t="shared" si="14"/>
        <v>407808.8500000015</v>
      </c>
      <c r="AI52" s="21">
        <f t="shared" si="15"/>
        <v>0.04717014817448312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7185981.22</v>
      </c>
      <c r="G53" s="5">
        <v>6002241.52</v>
      </c>
      <c r="I53" s="9">
        <f t="shared" si="8"/>
        <v>1183739.7000000002</v>
      </c>
      <c r="K53" s="21">
        <f t="shared" si="9"/>
        <v>0.19721627263009575</v>
      </c>
      <c r="M53" s="9">
        <v>20520529.63</v>
      </c>
      <c r="O53" s="9">
        <v>13546361.21</v>
      </c>
      <c r="Q53" s="9">
        <f t="shared" si="10"/>
        <v>6974168.419999998</v>
      </c>
      <c r="S53" s="21">
        <f t="shared" si="11"/>
        <v>0.514837033494399</v>
      </c>
      <c r="U53" s="9">
        <v>41362172.63</v>
      </c>
      <c r="W53" s="9">
        <v>28427981.53</v>
      </c>
      <c r="Y53" s="9">
        <f t="shared" si="12"/>
        <v>12934191.100000001</v>
      </c>
      <c r="AA53" s="21">
        <f t="shared" si="13"/>
        <v>0.4549809871780932</v>
      </c>
      <c r="AC53" s="9">
        <v>67796708.44</v>
      </c>
      <c r="AE53" s="9">
        <v>45462271.650000006</v>
      </c>
      <c r="AG53" s="9">
        <f t="shared" si="14"/>
        <v>22334436.78999999</v>
      </c>
      <c r="AI53" s="21">
        <f t="shared" si="15"/>
        <v>0.4912741044254437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-3020.4</v>
      </c>
      <c r="G54" s="5">
        <v>2546.01</v>
      </c>
      <c r="I54" s="9">
        <f t="shared" si="8"/>
        <v>-5566.41</v>
      </c>
      <c r="K54" s="21">
        <f t="shared" si="9"/>
        <v>-2.1863268408215206</v>
      </c>
      <c r="M54" s="9">
        <v>-6295.42</v>
      </c>
      <c r="O54" s="9">
        <v>-11024.85</v>
      </c>
      <c r="Q54" s="9">
        <f t="shared" si="10"/>
        <v>4729.43</v>
      </c>
      <c r="S54" s="21">
        <f t="shared" si="11"/>
        <v>0.42897907908044103</v>
      </c>
      <c r="U54" s="9">
        <v>-15587.24</v>
      </c>
      <c r="W54" s="9">
        <v>-31628.43</v>
      </c>
      <c r="Y54" s="9">
        <f t="shared" si="12"/>
        <v>16041.19</v>
      </c>
      <c r="AA54" s="21">
        <f t="shared" si="13"/>
        <v>0.5071762967684453</v>
      </c>
      <c r="AC54" s="9">
        <v>-24387.42</v>
      </c>
      <c r="AE54" s="9">
        <v>-40449.22</v>
      </c>
      <c r="AG54" s="9">
        <f t="shared" si="14"/>
        <v>16061.800000000003</v>
      </c>
      <c r="AI54" s="21">
        <f t="shared" si="15"/>
        <v>0.3970855309447253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1.32</v>
      </c>
      <c r="G55" s="5">
        <v>-16412.94</v>
      </c>
      <c r="I55" s="9">
        <f t="shared" si="8"/>
        <v>16414.26</v>
      </c>
      <c r="K55" s="21">
        <f t="shared" si="9"/>
        <v>1.0000804243481058</v>
      </c>
      <c r="M55" s="9">
        <v>7850.1</v>
      </c>
      <c r="O55" s="9">
        <v>-48318.31</v>
      </c>
      <c r="Q55" s="9">
        <f t="shared" si="10"/>
        <v>56168.409999999996</v>
      </c>
      <c r="S55" s="21">
        <f t="shared" si="11"/>
        <v>1.1624663610958248</v>
      </c>
      <c r="U55" s="9">
        <v>162842.21</v>
      </c>
      <c r="W55" s="9">
        <v>-112822.71</v>
      </c>
      <c r="Y55" s="9">
        <f t="shared" si="12"/>
        <v>275664.92</v>
      </c>
      <c r="AA55" s="21">
        <f t="shared" si="13"/>
        <v>2.4433460249270733</v>
      </c>
      <c r="AC55" s="9">
        <v>165161.24</v>
      </c>
      <c r="AE55" s="9">
        <v>-122284.37000000001</v>
      </c>
      <c r="AG55" s="9">
        <f t="shared" si="14"/>
        <v>287445.61</v>
      </c>
      <c r="AI55" s="21">
        <f t="shared" si="15"/>
        <v>2.350632464312487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0</v>
      </c>
      <c r="G56" s="5">
        <v>0</v>
      </c>
      <c r="I56" s="9">
        <f t="shared" si="8"/>
        <v>0</v>
      </c>
      <c r="K56" s="21">
        <f t="shared" si="9"/>
        <v>0</v>
      </c>
      <c r="M56" s="9">
        <v>0</v>
      </c>
      <c r="O56" s="9">
        <v>0</v>
      </c>
      <c r="Q56" s="9">
        <f t="shared" si="10"/>
        <v>0</v>
      </c>
      <c r="S56" s="21">
        <f t="shared" si="11"/>
        <v>0</v>
      </c>
      <c r="U56" s="9">
        <v>0</v>
      </c>
      <c r="W56" s="9">
        <v>0</v>
      </c>
      <c r="Y56" s="9">
        <f t="shared" si="12"/>
        <v>0</v>
      </c>
      <c r="AA56" s="21">
        <f t="shared" si="13"/>
        <v>0</v>
      </c>
      <c r="AC56" s="9">
        <v>0</v>
      </c>
      <c r="AE56" s="9">
        <v>-0.01</v>
      </c>
      <c r="AG56" s="9">
        <f t="shared" si="14"/>
        <v>0.01</v>
      </c>
      <c r="AI56" s="21" t="str">
        <f t="shared" si="15"/>
        <v>N.M.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75785.65000000001</v>
      </c>
      <c r="G57" s="5">
        <v>188880.63</v>
      </c>
      <c r="I57" s="9">
        <f t="shared" si="8"/>
        <v>-113094.98</v>
      </c>
      <c r="K57" s="21">
        <f t="shared" si="9"/>
        <v>-0.5987643095006618</v>
      </c>
      <c r="M57" s="9">
        <v>285958.34</v>
      </c>
      <c r="O57" s="9">
        <v>183139.48</v>
      </c>
      <c r="Q57" s="9">
        <f t="shared" si="10"/>
        <v>102818.86000000002</v>
      </c>
      <c r="S57" s="21">
        <f t="shared" si="11"/>
        <v>0.5614237847568422</v>
      </c>
      <c r="U57" s="9">
        <v>665760.13</v>
      </c>
      <c r="W57" s="9">
        <v>482217.99</v>
      </c>
      <c r="Y57" s="9">
        <f t="shared" si="12"/>
        <v>183542.14</v>
      </c>
      <c r="AA57" s="21">
        <f t="shared" si="13"/>
        <v>0.3806206815303594</v>
      </c>
      <c r="AC57" s="9">
        <v>937143.91</v>
      </c>
      <c r="AE57" s="9">
        <v>-275441.13</v>
      </c>
      <c r="AG57" s="9">
        <f t="shared" si="14"/>
        <v>1212585.04</v>
      </c>
      <c r="AI57" s="21">
        <f t="shared" si="15"/>
        <v>4.40233831454293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-9385.28</v>
      </c>
      <c r="G58" s="5">
        <v>-332.88</v>
      </c>
      <c r="I58" s="9">
        <f t="shared" si="8"/>
        <v>-9052.400000000001</v>
      </c>
      <c r="K58" s="21" t="str">
        <f t="shared" si="9"/>
        <v>N.M.</v>
      </c>
      <c r="M58" s="9">
        <v>-12192.08</v>
      </c>
      <c r="O58" s="9">
        <v>9262.66</v>
      </c>
      <c r="Q58" s="9">
        <f t="shared" si="10"/>
        <v>-21454.739999999998</v>
      </c>
      <c r="S58" s="21">
        <f t="shared" si="11"/>
        <v>-2.316261203585147</v>
      </c>
      <c r="U58" s="9">
        <v>-37393.07</v>
      </c>
      <c r="W58" s="9">
        <v>-12362.33</v>
      </c>
      <c r="Y58" s="9">
        <f t="shared" si="12"/>
        <v>-25030.739999999998</v>
      </c>
      <c r="AA58" s="21">
        <f t="shared" si="13"/>
        <v>-2.024759086677026</v>
      </c>
      <c r="AC58" s="9">
        <v>-44878.86</v>
      </c>
      <c r="AE58" s="9">
        <v>-9778.4</v>
      </c>
      <c r="AG58" s="9">
        <f t="shared" si="14"/>
        <v>-35100.46</v>
      </c>
      <c r="AI58" s="21">
        <f t="shared" si="15"/>
        <v>-3.589591344187188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2175437.59</v>
      </c>
      <c r="G59" s="5">
        <v>1375738.09</v>
      </c>
      <c r="I59" s="9">
        <f t="shared" si="8"/>
        <v>799699.4999999998</v>
      </c>
      <c r="K59" s="21">
        <f t="shared" si="9"/>
        <v>0.5812876054046012</v>
      </c>
      <c r="M59" s="9">
        <v>5402212.43</v>
      </c>
      <c r="O59" s="9">
        <v>3757160.3</v>
      </c>
      <c r="Q59" s="9">
        <f t="shared" si="10"/>
        <v>1645052.13</v>
      </c>
      <c r="S59" s="21">
        <f t="shared" si="11"/>
        <v>0.43784454179397136</v>
      </c>
      <c r="U59" s="9">
        <v>9716230.78</v>
      </c>
      <c r="W59" s="9">
        <v>8491737.6</v>
      </c>
      <c r="Y59" s="9">
        <f t="shared" si="12"/>
        <v>1224493.1799999997</v>
      </c>
      <c r="AA59" s="21">
        <f t="shared" si="13"/>
        <v>0.14419818860158842</v>
      </c>
      <c r="AC59" s="9">
        <v>18753630.78</v>
      </c>
      <c r="AE59" s="9">
        <v>14717724.64</v>
      </c>
      <c r="AG59" s="9">
        <f t="shared" si="14"/>
        <v>4035906.1400000006</v>
      </c>
      <c r="AI59" s="21">
        <f t="shared" si="15"/>
        <v>0.2742207942273338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0</v>
      </c>
      <c r="G60" s="5">
        <v>-9.07</v>
      </c>
      <c r="I60" s="9">
        <f t="shared" si="8"/>
        <v>9.07</v>
      </c>
      <c r="K60" s="21" t="str">
        <f t="shared" si="9"/>
        <v>N.M.</v>
      </c>
      <c r="M60" s="9">
        <v>0</v>
      </c>
      <c r="O60" s="9">
        <v>22255.12</v>
      </c>
      <c r="Q60" s="9">
        <f t="shared" si="10"/>
        <v>-22255.12</v>
      </c>
      <c r="S60" s="21" t="str">
        <f t="shared" si="11"/>
        <v>N.M.</v>
      </c>
      <c r="U60" s="9">
        <v>0</v>
      </c>
      <c r="W60" s="9">
        <v>86488.83</v>
      </c>
      <c r="Y60" s="9">
        <f t="shared" si="12"/>
        <v>-86488.83</v>
      </c>
      <c r="AA60" s="21" t="str">
        <f t="shared" si="13"/>
        <v>N.M.</v>
      </c>
      <c r="AC60" s="9">
        <v>0</v>
      </c>
      <c r="AE60" s="9">
        <v>194615.95</v>
      </c>
      <c r="AG60" s="9">
        <f t="shared" si="14"/>
        <v>-194615.95</v>
      </c>
      <c r="AI60" s="21" t="str">
        <f t="shared" si="15"/>
        <v>N.M.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65049.41</v>
      </c>
      <c r="G61" s="5">
        <v>47346.75</v>
      </c>
      <c r="I61" s="9">
        <f t="shared" si="8"/>
        <v>17702.660000000003</v>
      </c>
      <c r="K61" s="21">
        <f t="shared" si="9"/>
        <v>0.3738938786717146</v>
      </c>
      <c r="M61" s="9">
        <v>37887.19</v>
      </c>
      <c r="O61" s="9">
        <v>68667.93000000001</v>
      </c>
      <c r="Q61" s="9">
        <f t="shared" si="10"/>
        <v>-30780.740000000005</v>
      </c>
      <c r="S61" s="21">
        <f t="shared" si="11"/>
        <v>-0.44825495686268685</v>
      </c>
      <c r="U61" s="9">
        <v>107623.43000000001</v>
      </c>
      <c r="W61" s="9">
        <v>53530.33</v>
      </c>
      <c r="Y61" s="9">
        <f t="shared" si="12"/>
        <v>54093.100000000006</v>
      </c>
      <c r="AA61" s="21">
        <f t="shared" si="13"/>
        <v>1.0105131053740937</v>
      </c>
      <c r="AC61" s="9">
        <v>100339.86000000002</v>
      </c>
      <c r="AE61" s="9">
        <v>-19341.42</v>
      </c>
      <c r="AG61" s="9">
        <f t="shared" si="14"/>
        <v>119681.28000000001</v>
      </c>
      <c r="AI61" s="21">
        <f t="shared" si="15"/>
        <v>6.187822817559415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-311.09000000000003</v>
      </c>
      <c r="G62" s="5">
        <v>-1887.32</v>
      </c>
      <c r="I62" s="9">
        <f t="shared" si="8"/>
        <v>1576.23</v>
      </c>
      <c r="K62" s="21">
        <f t="shared" si="9"/>
        <v>0.8351683869190175</v>
      </c>
      <c r="M62" s="9">
        <v>-712.32</v>
      </c>
      <c r="O62" s="9">
        <v>36355.35</v>
      </c>
      <c r="Q62" s="9">
        <f t="shared" si="10"/>
        <v>-37067.67</v>
      </c>
      <c r="S62" s="21">
        <f t="shared" si="11"/>
        <v>-1.0195932648152197</v>
      </c>
      <c r="U62" s="9">
        <v>10822.31</v>
      </c>
      <c r="W62" s="9">
        <v>151409.92</v>
      </c>
      <c r="Y62" s="9">
        <f t="shared" si="12"/>
        <v>-140587.61000000002</v>
      </c>
      <c r="AA62" s="21">
        <f t="shared" si="13"/>
        <v>-0.9285231112994446</v>
      </c>
      <c r="AC62" s="9">
        <v>8768.59</v>
      </c>
      <c r="AE62" s="9">
        <v>72649.27</v>
      </c>
      <c r="AG62" s="9">
        <f t="shared" si="14"/>
        <v>-63880.68000000001</v>
      </c>
      <c r="AI62" s="21">
        <f t="shared" si="15"/>
        <v>-0.8793024348352021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0</v>
      </c>
      <c r="G63" s="5">
        <v>0</v>
      </c>
      <c r="I63" s="9">
        <f t="shared" si="8"/>
        <v>0</v>
      </c>
      <c r="K63" s="21">
        <f t="shared" si="9"/>
        <v>0</v>
      </c>
      <c r="M63" s="9">
        <v>0</v>
      </c>
      <c r="O63" s="9">
        <v>0</v>
      </c>
      <c r="Q63" s="9">
        <f t="shared" si="10"/>
        <v>0</v>
      </c>
      <c r="S63" s="21">
        <f t="shared" si="11"/>
        <v>0</v>
      </c>
      <c r="U63" s="9">
        <v>0</v>
      </c>
      <c r="W63" s="9">
        <v>6964.33</v>
      </c>
      <c r="Y63" s="9">
        <f t="shared" si="12"/>
        <v>-6964.33</v>
      </c>
      <c r="AA63" s="21" t="str">
        <f t="shared" si="13"/>
        <v>N.M.</v>
      </c>
      <c r="AC63" s="9">
        <v>0</v>
      </c>
      <c r="AE63" s="9">
        <v>6964.33</v>
      </c>
      <c r="AG63" s="9">
        <f t="shared" si="14"/>
        <v>-6964.33</v>
      </c>
      <c r="AI63" s="21" t="str">
        <f t="shared" si="15"/>
        <v>N.M.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0</v>
      </c>
      <c r="G64" s="5">
        <v>0</v>
      </c>
      <c r="I64" s="9">
        <f t="shared" si="8"/>
        <v>0</v>
      </c>
      <c r="K64" s="21">
        <f t="shared" si="9"/>
        <v>0</v>
      </c>
      <c r="M64" s="9">
        <v>0</v>
      </c>
      <c r="O64" s="9">
        <v>0</v>
      </c>
      <c r="Q64" s="9">
        <f t="shared" si="10"/>
        <v>0</v>
      </c>
      <c r="S64" s="21">
        <f t="shared" si="11"/>
        <v>0</v>
      </c>
      <c r="U64" s="9">
        <v>0</v>
      </c>
      <c r="W64" s="9">
        <v>3340.86</v>
      </c>
      <c r="Y64" s="9">
        <f t="shared" si="12"/>
        <v>-3340.86</v>
      </c>
      <c r="AA64" s="21" t="str">
        <f t="shared" si="13"/>
        <v>N.M.</v>
      </c>
      <c r="AC64" s="9">
        <v>0</v>
      </c>
      <c r="AE64" s="9">
        <v>3340.86</v>
      </c>
      <c r="AG64" s="9">
        <f t="shared" si="14"/>
        <v>-3340.86</v>
      </c>
      <c r="AI64" s="21" t="str">
        <f t="shared" si="15"/>
        <v>N.M.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92.08</v>
      </c>
      <c r="G65" s="5">
        <v>-55085.53</v>
      </c>
      <c r="I65" s="9">
        <f t="shared" si="8"/>
        <v>55177.61</v>
      </c>
      <c r="K65" s="21">
        <f t="shared" si="9"/>
        <v>1.0016715823556568</v>
      </c>
      <c r="M65" s="9">
        <v>-515.4300000000001</v>
      </c>
      <c r="O65" s="9">
        <v>-25811.36</v>
      </c>
      <c r="Q65" s="9">
        <f t="shared" si="10"/>
        <v>25295.93</v>
      </c>
      <c r="S65" s="21">
        <f t="shared" si="11"/>
        <v>0.980030885625554</v>
      </c>
      <c r="U65" s="9">
        <v>-13305.86</v>
      </c>
      <c r="W65" s="9">
        <v>-2179.14</v>
      </c>
      <c r="Y65" s="9">
        <f t="shared" si="12"/>
        <v>-11126.720000000001</v>
      </c>
      <c r="AA65" s="21">
        <f t="shared" si="13"/>
        <v>-5.106014299218959</v>
      </c>
      <c r="AC65" s="9">
        <v>-30399.780000000002</v>
      </c>
      <c r="AE65" s="9">
        <v>-31438.91</v>
      </c>
      <c r="AG65" s="9">
        <f t="shared" si="14"/>
        <v>1039.1299999999974</v>
      </c>
      <c r="AI65" s="21">
        <f t="shared" si="15"/>
        <v>0.03305235455045984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8326.11</v>
      </c>
      <c r="G66" s="5">
        <v>-3445.26</v>
      </c>
      <c r="I66" s="9">
        <f t="shared" si="8"/>
        <v>11771.37</v>
      </c>
      <c r="K66" s="21">
        <f t="shared" si="9"/>
        <v>3.4166855331673083</v>
      </c>
      <c r="M66" s="9">
        <v>-47775.54</v>
      </c>
      <c r="O66" s="9">
        <v>-2562.9700000000003</v>
      </c>
      <c r="Q66" s="9">
        <f t="shared" si="10"/>
        <v>-45212.57</v>
      </c>
      <c r="S66" s="21" t="str">
        <f t="shared" si="11"/>
        <v>N.M.</v>
      </c>
      <c r="U66" s="9">
        <v>-24524.010000000002</v>
      </c>
      <c r="W66" s="9">
        <v>-6615.99</v>
      </c>
      <c r="Y66" s="9">
        <f t="shared" si="12"/>
        <v>-17908.020000000004</v>
      </c>
      <c r="AA66" s="21">
        <f t="shared" si="13"/>
        <v>-2.7067785773557707</v>
      </c>
      <c r="AC66" s="9">
        <v>-12488.390000000001</v>
      </c>
      <c r="AE66" s="9">
        <v>-114263.86</v>
      </c>
      <c r="AG66" s="9">
        <f t="shared" si="14"/>
        <v>101775.47</v>
      </c>
      <c r="AI66" s="21">
        <f t="shared" si="15"/>
        <v>0.8907056876951295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-2945057.9699999997</v>
      </c>
      <c r="G67" s="5">
        <v>-3127476.5</v>
      </c>
      <c r="I67" s="9">
        <f t="shared" si="8"/>
        <v>182418.53000000026</v>
      </c>
      <c r="K67" s="21">
        <f t="shared" si="9"/>
        <v>0.05832770605950205</v>
      </c>
      <c r="M67" s="9">
        <v>-7377263.61</v>
      </c>
      <c r="O67" s="9">
        <v>-3731215.68</v>
      </c>
      <c r="Q67" s="9">
        <f t="shared" si="10"/>
        <v>-3646047.93</v>
      </c>
      <c r="S67" s="21">
        <f t="shared" si="11"/>
        <v>-0.9771742624109041</v>
      </c>
      <c r="U67" s="9">
        <v>-10274734.61</v>
      </c>
      <c r="W67" s="9">
        <v>-4686765.65</v>
      </c>
      <c r="Y67" s="9">
        <f t="shared" si="12"/>
        <v>-5587968.959999999</v>
      </c>
      <c r="AA67" s="21">
        <f t="shared" si="13"/>
        <v>-1.1922868300445102</v>
      </c>
      <c r="AC67" s="9">
        <v>-13438885.649999999</v>
      </c>
      <c r="AE67" s="9">
        <v>-4868614.28</v>
      </c>
      <c r="AG67" s="9">
        <f t="shared" si="14"/>
        <v>-8570271.369999997</v>
      </c>
      <c r="AI67" s="21">
        <f t="shared" si="15"/>
        <v>-1.760310198572559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-133357.81</v>
      </c>
      <c r="G68" s="5">
        <v>-332597.82</v>
      </c>
      <c r="I68" s="9">
        <f t="shared" si="8"/>
        <v>199240.01</v>
      </c>
      <c r="K68" s="21">
        <f t="shared" si="9"/>
        <v>0.5990418397811507</v>
      </c>
      <c r="M68" s="9">
        <v>-501019.81</v>
      </c>
      <c r="O68" s="9">
        <v>-1025368.46</v>
      </c>
      <c r="Q68" s="9">
        <f t="shared" si="10"/>
        <v>524348.6499999999</v>
      </c>
      <c r="S68" s="21">
        <f t="shared" si="11"/>
        <v>0.511375832644589</v>
      </c>
      <c r="U68" s="9">
        <v>-1242051.74</v>
      </c>
      <c r="W68" s="9">
        <v>-2385013.66</v>
      </c>
      <c r="Y68" s="9">
        <f t="shared" si="12"/>
        <v>1142961.9200000002</v>
      </c>
      <c r="AA68" s="21">
        <f t="shared" si="13"/>
        <v>0.47922657180923656</v>
      </c>
      <c r="AC68" s="9">
        <v>-2909622.5</v>
      </c>
      <c r="AE68" s="9">
        <v>-3874112.97</v>
      </c>
      <c r="AG68" s="9">
        <f t="shared" si="14"/>
        <v>964490.4700000002</v>
      </c>
      <c r="AI68" s="21">
        <f t="shared" si="15"/>
        <v>0.24895775561237704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0.05</v>
      </c>
      <c r="G69" s="5">
        <v>0</v>
      </c>
      <c r="I69" s="9">
        <f t="shared" si="8"/>
        <v>0.05</v>
      </c>
      <c r="K69" s="21" t="str">
        <f t="shared" si="9"/>
        <v>N.M.</v>
      </c>
      <c r="M69" s="9">
        <v>0.04</v>
      </c>
      <c r="O69" s="9">
        <v>0</v>
      </c>
      <c r="Q69" s="9">
        <f t="shared" si="10"/>
        <v>0.04</v>
      </c>
      <c r="S69" s="21" t="str">
        <f t="shared" si="11"/>
        <v>N.M.</v>
      </c>
      <c r="U69" s="9">
        <v>0.05</v>
      </c>
      <c r="W69" s="9">
        <v>0</v>
      </c>
      <c r="Y69" s="9">
        <f t="shared" si="12"/>
        <v>0.05</v>
      </c>
      <c r="AA69" s="21" t="str">
        <f t="shared" si="13"/>
        <v>N.M.</v>
      </c>
      <c r="AC69" s="9">
        <v>0.05</v>
      </c>
      <c r="AE69" s="9">
        <v>0</v>
      </c>
      <c r="AG69" s="9">
        <f t="shared" si="14"/>
        <v>0.05</v>
      </c>
      <c r="AI69" s="21" t="str">
        <f t="shared" si="15"/>
        <v>N.M.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-548573.73</v>
      </c>
      <c r="G70" s="5">
        <v>958442.53</v>
      </c>
      <c r="I70" s="9">
        <f t="shared" si="8"/>
        <v>-1507016.26</v>
      </c>
      <c r="K70" s="21">
        <f t="shared" si="9"/>
        <v>-1.5723595446040985</v>
      </c>
      <c r="M70" s="9">
        <v>-1188691.87</v>
      </c>
      <c r="O70" s="9">
        <v>700131</v>
      </c>
      <c r="Q70" s="9">
        <f t="shared" si="10"/>
        <v>-1888822.87</v>
      </c>
      <c r="S70" s="21">
        <f t="shared" si="11"/>
        <v>-2.697813509186138</v>
      </c>
      <c r="U70" s="9">
        <v>-2109459.77</v>
      </c>
      <c r="W70" s="9">
        <v>1167531.02</v>
      </c>
      <c r="Y70" s="9">
        <f t="shared" si="12"/>
        <v>-3276990.79</v>
      </c>
      <c r="AA70" s="21">
        <f t="shared" si="13"/>
        <v>-2.8067697850117934</v>
      </c>
      <c r="AC70" s="9">
        <v>-2948570.27</v>
      </c>
      <c r="AE70" s="9">
        <v>2648332.3</v>
      </c>
      <c r="AG70" s="9">
        <f t="shared" si="14"/>
        <v>-5596902.57</v>
      </c>
      <c r="AI70" s="21">
        <f t="shared" si="15"/>
        <v>-2.1133686924408996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5963</v>
      </c>
      <c r="G71" s="5">
        <v>-4109</v>
      </c>
      <c r="I71" s="9">
        <f t="shared" si="8"/>
        <v>10072</v>
      </c>
      <c r="K71" s="21">
        <f t="shared" si="9"/>
        <v>2.4512046726697494</v>
      </c>
      <c r="M71" s="9">
        <v>7596</v>
      </c>
      <c r="O71" s="9">
        <v>-4473</v>
      </c>
      <c r="Q71" s="9">
        <f t="shared" si="10"/>
        <v>12069</v>
      </c>
      <c r="S71" s="21">
        <f t="shared" si="11"/>
        <v>2.698189134808853</v>
      </c>
      <c r="U71" s="9">
        <v>7429</v>
      </c>
      <c r="W71" s="9">
        <v>-4473</v>
      </c>
      <c r="Y71" s="9">
        <f t="shared" si="12"/>
        <v>11902</v>
      </c>
      <c r="AA71" s="21">
        <f t="shared" si="13"/>
        <v>2.660854012966689</v>
      </c>
      <c r="AC71" s="9">
        <v>9802</v>
      </c>
      <c r="AE71" s="9">
        <v>-3977</v>
      </c>
      <c r="AG71" s="9">
        <f t="shared" si="14"/>
        <v>13779</v>
      </c>
      <c r="AI71" s="21">
        <f t="shared" si="15"/>
        <v>3.4646718632134776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0</v>
      </c>
      <c r="G72" s="5">
        <v>0</v>
      </c>
      <c r="I72" s="9">
        <f t="shared" si="8"/>
        <v>0</v>
      </c>
      <c r="K72" s="21">
        <f t="shared" si="9"/>
        <v>0</v>
      </c>
      <c r="M72" s="9">
        <v>0</v>
      </c>
      <c r="O72" s="9">
        <v>0</v>
      </c>
      <c r="Q72" s="9">
        <f t="shared" si="10"/>
        <v>0</v>
      </c>
      <c r="S72" s="21">
        <f t="shared" si="11"/>
        <v>0</v>
      </c>
      <c r="U72" s="9">
        <v>0</v>
      </c>
      <c r="W72" s="9">
        <v>0</v>
      </c>
      <c r="Y72" s="9">
        <f t="shared" si="12"/>
        <v>0</v>
      </c>
      <c r="AA72" s="21">
        <f t="shared" si="13"/>
        <v>0</v>
      </c>
      <c r="AC72" s="9">
        <v>0</v>
      </c>
      <c r="AE72" s="9">
        <v>1046269.58</v>
      </c>
      <c r="AG72" s="9">
        <f t="shared" si="14"/>
        <v>-1046269.58</v>
      </c>
      <c r="AI72" s="21" t="str">
        <f t="shared" si="15"/>
        <v>N.M.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42739.19</v>
      </c>
      <c r="G73" s="5">
        <v>42575.24</v>
      </c>
      <c r="I73" s="9">
        <f t="shared" si="8"/>
        <v>163.95000000000437</v>
      </c>
      <c r="K73" s="21">
        <f t="shared" si="9"/>
        <v>0.003850829731083239</v>
      </c>
      <c r="M73" s="9">
        <v>126617.56</v>
      </c>
      <c r="O73" s="9">
        <v>127094.2</v>
      </c>
      <c r="Q73" s="9">
        <f t="shared" si="10"/>
        <v>-476.6399999999994</v>
      </c>
      <c r="S73" s="21">
        <f t="shared" si="11"/>
        <v>-0.00375028915560269</v>
      </c>
      <c r="U73" s="9">
        <v>292670.58</v>
      </c>
      <c r="W73" s="9">
        <v>294338.68</v>
      </c>
      <c r="Y73" s="9">
        <f t="shared" si="12"/>
        <v>-1668.0999999999767</v>
      </c>
      <c r="AA73" s="21">
        <f t="shared" si="13"/>
        <v>-0.005667280970343336</v>
      </c>
      <c r="AC73" s="9">
        <v>526896.12</v>
      </c>
      <c r="AE73" s="9">
        <v>500056.88</v>
      </c>
      <c r="AG73" s="9">
        <f t="shared" si="14"/>
        <v>26839.23999999999</v>
      </c>
      <c r="AI73" s="21">
        <f t="shared" si="15"/>
        <v>0.0536723742307075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-443966.09</v>
      </c>
      <c r="G74" s="5">
        <v>182985.22</v>
      </c>
      <c r="I74" s="9">
        <f aca="true" t="shared" si="16" ref="I74:I105">+E74-G74</f>
        <v>-626951.31</v>
      </c>
      <c r="K74" s="21">
        <f aca="true" t="shared" si="17" ref="K74:K105">IF(G74&lt;0,IF(I74=0,0,IF(OR(G74=0,E74=0),"N.M.",IF(ABS(I74/G74)&gt;=10,"N.M.",I74/(-G74)))),IF(I74=0,0,IF(OR(G74=0,E74=0),"N.M.",IF(ABS(I74/G74)&gt;=10,"N.M.",I74/G74))))</f>
        <v>-3.426240163003329</v>
      </c>
      <c r="M74" s="9">
        <v>-87343.71</v>
      </c>
      <c r="O74" s="9">
        <v>46557.270000000004</v>
      </c>
      <c r="Q74" s="9">
        <f aca="true" t="shared" si="18" ref="Q74:Q105">+M74-O74</f>
        <v>-133900.98</v>
      </c>
      <c r="S74" s="21">
        <f aca="true" t="shared" si="19" ref="S74:S105">IF(O74&lt;0,IF(Q74=0,0,IF(OR(O74=0,M74=0),"N.M.",IF(ABS(Q74/O74)&gt;=10,"N.M.",Q74/(-O74)))),IF(Q74=0,0,IF(OR(O74=0,M74=0),"N.M.",IF(ABS(Q74/O74)&gt;=10,"N.M.",Q74/O74))))</f>
        <v>-2.8760487889431663</v>
      </c>
      <c r="U74" s="9">
        <v>500535.39</v>
      </c>
      <c r="W74" s="9">
        <v>1373760.791</v>
      </c>
      <c r="Y74" s="9">
        <f aca="true" t="shared" si="20" ref="Y74:Y105">+U74-W74</f>
        <v>-873225.401</v>
      </c>
      <c r="AA74" s="21">
        <f aca="true" t="shared" si="21" ref="AA74:AA105">IF(W74&lt;0,IF(Y74=0,0,IF(OR(W74=0,U74=0),"N.M.",IF(ABS(Y74/W74)&gt;=10,"N.M.",Y74/(-W74)))),IF(Y74=0,0,IF(OR(W74=0,U74=0),"N.M.",IF(ABS(Y74/W74)&gt;=10,"N.M.",Y74/W74))))</f>
        <v>-0.6356458902603809</v>
      </c>
      <c r="AC74" s="9">
        <v>952672.79</v>
      </c>
      <c r="AE74" s="9">
        <v>1373760.791</v>
      </c>
      <c r="AG74" s="9">
        <f aca="true" t="shared" si="22" ref="AG74:AG105">+AC74-AE74</f>
        <v>-421088.00099999993</v>
      </c>
      <c r="AI74" s="21">
        <f aca="true" t="shared" si="23" ref="AI74:AI105">IF(AE74&lt;0,IF(AG74=0,0,IF(OR(AE74=0,AC74=0),"N.M.",IF(ABS(AG74/AE74)&gt;=10,"N.M.",AG74/(-AE74)))),IF(AG74=0,0,IF(OR(AE74=0,AC74=0),"N.M.",IF(ABS(AG74/AE74)&gt;=10,"N.M.",AG74/AE74))))</f>
        <v>-0.30652206975093377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443966.09</v>
      </c>
      <c r="G75" s="5">
        <v>-182985.22</v>
      </c>
      <c r="I75" s="9">
        <f t="shared" si="16"/>
        <v>626951.31</v>
      </c>
      <c r="K75" s="21">
        <f t="shared" si="17"/>
        <v>3.426240163003329</v>
      </c>
      <c r="M75" s="9">
        <v>87343.71</v>
      </c>
      <c r="O75" s="9">
        <v>-46557.270000000004</v>
      </c>
      <c r="Q75" s="9">
        <f t="shared" si="18"/>
        <v>133900.98</v>
      </c>
      <c r="S75" s="21">
        <f t="shared" si="19"/>
        <v>2.8760487889431663</v>
      </c>
      <c r="U75" s="9">
        <v>-500535.39</v>
      </c>
      <c r="W75" s="9">
        <v>-1373760.791</v>
      </c>
      <c r="Y75" s="9">
        <f t="shared" si="20"/>
        <v>873225.401</v>
      </c>
      <c r="AA75" s="21">
        <f t="shared" si="21"/>
        <v>0.6356458902603809</v>
      </c>
      <c r="AC75" s="9">
        <v>-952672.79</v>
      </c>
      <c r="AE75" s="9">
        <v>-1373760.791</v>
      </c>
      <c r="AG75" s="9">
        <f t="shared" si="22"/>
        <v>421088.00099999993</v>
      </c>
      <c r="AI75" s="21">
        <f t="shared" si="23"/>
        <v>0.30652206975093377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-38463.33</v>
      </c>
      <c r="G76" s="5">
        <v>-27244.190000000002</v>
      </c>
      <c r="I76" s="9">
        <f t="shared" si="16"/>
        <v>-11219.14</v>
      </c>
      <c r="K76" s="21">
        <f t="shared" si="17"/>
        <v>-0.4117993597901056</v>
      </c>
      <c r="M76" s="9">
        <v>-94909.67</v>
      </c>
      <c r="O76" s="9">
        <v>-27244.190000000002</v>
      </c>
      <c r="Q76" s="9">
        <f t="shared" si="18"/>
        <v>-67665.48</v>
      </c>
      <c r="S76" s="21">
        <f t="shared" si="19"/>
        <v>-2.483666425759033</v>
      </c>
      <c r="U76" s="9">
        <v>-190799.21</v>
      </c>
      <c r="W76" s="9">
        <v>-27244.190000000002</v>
      </c>
      <c r="Y76" s="9">
        <f t="shared" si="20"/>
        <v>-163555.02</v>
      </c>
      <c r="AA76" s="21">
        <f t="shared" si="21"/>
        <v>-6.003299052018062</v>
      </c>
      <c r="AC76" s="9">
        <v>-306741.99</v>
      </c>
      <c r="AE76" s="9">
        <v>-27244.190000000002</v>
      </c>
      <c r="AG76" s="9">
        <f t="shared" si="22"/>
        <v>-279497.8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4376.37</v>
      </c>
      <c r="G77" s="5">
        <v>0</v>
      </c>
      <c r="I77" s="9">
        <f t="shared" si="16"/>
        <v>4376.37</v>
      </c>
      <c r="K77" s="21" t="str">
        <f t="shared" si="17"/>
        <v>N.M.</v>
      </c>
      <c r="M77" s="9">
        <v>21585.48</v>
      </c>
      <c r="O77" s="9">
        <v>0</v>
      </c>
      <c r="Q77" s="9">
        <f t="shared" si="18"/>
        <v>21585.48</v>
      </c>
      <c r="S77" s="21" t="str">
        <f t="shared" si="19"/>
        <v>N.M.</v>
      </c>
      <c r="U77" s="9">
        <v>25867.47</v>
      </c>
      <c r="W77" s="9">
        <v>0</v>
      </c>
      <c r="Y77" s="9">
        <f t="shared" si="20"/>
        <v>25867.47</v>
      </c>
      <c r="AA77" s="21" t="str">
        <f t="shared" si="21"/>
        <v>N.M.</v>
      </c>
      <c r="AC77" s="9">
        <v>25867.47</v>
      </c>
      <c r="AE77" s="9">
        <v>0</v>
      </c>
      <c r="AG77" s="9">
        <f t="shared" si="22"/>
        <v>25867.47</v>
      </c>
      <c r="AI77" s="21" t="str">
        <f t="shared" si="23"/>
        <v>N.M.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-483.98</v>
      </c>
      <c r="G78" s="5">
        <v>0</v>
      </c>
      <c r="I78" s="9">
        <f t="shared" si="16"/>
        <v>-483.98</v>
      </c>
      <c r="K78" s="21" t="str">
        <f t="shared" si="17"/>
        <v>N.M.</v>
      </c>
      <c r="M78" s="9">
        <v>-1267.08</v>
      </c>
      <c r="O78" s="9">
        <v>0</v>
      </c>
      <c r="Q78" s="9">
        <f t="shared" si="18"/>
        <v>-1267.08</v>
      </c>
      <c r="S78" s="21" t="str">
        <f t="shared" si="19"/>
        <v>N.M.</v>
      </c>
      <c r="U78" s="9">
        <v>277.22</v>
      </c>
      <c r="W78" s="9">
        <v>0</v>
      </c>
      <c r="Y78" s="9">
        <f t="shared" si="20"/>
        <v>277.22</v>
      </c>
      <c r="AA78" s="21" t="str">
        <f t="shared" si="21"/>
        <v>N.M.</v>
      </c>
      <c r="AC78" s="9">
        <v>277.22</v>
      </c>
      <c r="AE78" s="9">
        <v>0</v>
      </c>
      <c r="AG78" s="9">
        <f t="shared" si="22"/>
        <v>277.22</v>
      </c>
      <c r="AI78" s="21" t="str">
        <f t="shared" si="23"/>
        <v>N.M.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0</v>
      </c>
      <c r="I79" s="9">
        <f t="shared" si="16"/>
        <v>0</v>
      </c>
      <c r="K79" s="21">
        <f t="shared" si="17"/>
        <v>0</v>
      </c>
      <c r="M79" s="9">
        <v>-32982.590000000004</v>
      </c>
      <c r="O79" s="9">
        <v>0</v>
      </c>
      <c r="Q79" s="9">
        <f t="shared" si="18"/>
        <v>-32982.590000000004</v>
      </c>
      <c r="S79" s="21" t="str">
        <f t="shared" si="19"/>
        <v>N.M.</v>
      </c>
      <c r="U79" s="9">
        <v>108942.75</v>
      </c>
      <c r="W79" s="9">
        <v>0</v>
      </c>
      <c r="Y79" s="9">
        <f t="shared" si="20"/>
        <v>108942.75</v>
      </c>
      <c r="AA79" s="21" t="str">
        <f t="shared" si="21"/>
        <v>N.M.</v>
      </c>
      <c r="AC79" s="9">
        <v>108942.75</v>
      </c>
      <c r="AE79" s="9">
        <v>0</v>
      </c>
      <c r="AG79" s="9">
        <f t="shared" si="22"/>
        <v>108942.75</v>
      </c>
      <c r="AI79" s="21" t="str">
        <f t="shared" si="23"/>
        <v>N.M.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36052.22</v>
      </c>
      <c r="G80" s="5">
        <v>12376.66</v>
      </c>
      <c r="I80" s="9">
        <f t="shared" si="16"/>
        <v>23675.56</v>
      </c>
      <c r="K80" s="21">
        <f t="shared" si="17"/>
        <v>1.9129199638674732</v>
      </c>
      <c r="M80" s="9">
        <v>145729.76</v>
      </c>
      <c r="O80" s="9">
        <v>45051.48</v>
      </c>
      <c r="Q80" s="9">
        <f t="shared" si="18"/>
        <v>100678.28</v>
      </c>
      <c r="S80" s="21">
        <f t="shared" si="19"/>
        <v>2.234738570186817</v>
      </c>
      <c r="U80" s="9">
        <v>194941.44</v>
      </c>
      <c r="W80" s="9">
        <v>100111.77</v>
      </c>
      <c r="Y80" s="9">
        <f t="shared" si="20"/>
        <v>94829.67</v>
      </c>
      <c r="AA80" s="21">
        <f t="shared" si="21"/>
        <v>0.947237972118563</v>
      </c>
      <c r="AC80" s="9">
        <v>248084.39</v>
      </c>
      <c r="AE80" s="9">
        <v>277083.27</v>
      </c>
      <c r="AG80" s="9">
        <f t="shared" si="22"/>
        <v>-28998.880000000005</v>
      </c>
      <c r="AI80" s="21">
        <f t="shared" si="23"/>
        <v>-0.10465763595182055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-221356.44</v>
      </c>
      <c r="G81" s="5">
        <v>-141868.30000000002</v>
      </c>
      <c r="I81" s="9">
        <f t="shared" si="16"/>
        <v>-79488.13999999998</v>
      </c>
      <c r="K81" s="21">
        <f t="shared" si="17"/>
        <v>-0.5602952879536864</v>
      </c>
      <c r="M81" s="9">
        <v>-799540.23</v>
      </c>
      <c r="O81" s="9">
        <v>-461976.99</v>
      </c>
      <c r="Q81" s="9">
        <f t="shared" si="18"/>
        <v>-337563.24</v>
      </c>
      <c r="S81" s="21">
        <f t="shared" si="19"/>
        <v>-0.7306927559314156</v>
      </c>
      <c r="U81" s="9">
        <v>-1499281.08</v>
      </c>
      <c r="W81" s="9">
        <v>-1131988.37</v>
      </c>
      <c r="Y81" s="9">
        <f t="shared" si="20"/>
        <v>-367292.70999999996</v>
      </c>
      <c r="AA81" s="21">
        <f t="shared" si="21"/>
        <v>-0.3244668582593299</v>
      </c>
      <c r="AC81" s="9">
        <v>-2620285.7800000003</v>
      </c>
      <c r="AE81" s="9">
        <v>-1921819.11</v>
      </c>
      <c r="AG81" s="9">
        <f t="shared" si="22"/>
        <v>-698466.6700000002</v>
      </c>
      <c r="AI81" s="21">
        <f t="shared" si="23"/>
        <v>-0.3634403812333826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0</v>
      </c>
      <c r="G82" s="5">
        <v>468.03000000000003</v>
      </c>
      <c r="I82" s="9">
        <f t="shared" si="16"/>
        <v>-468.03000000000003</v>
      </c>
      <c r="K82" s="21" t="str">
        <f t="shared" si="17"/>
        <v>N.M.</v>
      </c>
      <c r="M82" s="9">
        <v>0</v>
      </c>
      <c r="O82" s="9">
        <v>2475.96</v>
      </c>
      <c r="Q82" s="9">
        <f t="shared" si="18"/>
        <v>-2475.96</v>
      </c>
      <c r="S82" s="21" t="str">
        <f t="shared" si="19"/>
        <v>N.M.</v>
      </c>
      <c r="U82" s="9">
        <v>0</v>
      </c>
      <c r="W82" s="9">
        <v>11202.37</v>
      </c>
      <c r="Y82" s="9">
        <f t="shared" si="20"/>
        <v>-11202.37</v>
      </c>
      <c r="AA82" s="21" t="str">
        <f t="shared" si="21"/>
        <v>N.M.</v>
      </c>
      <c r="AC82" s="9">
        <v>0</v>
      </c>
      <c r="AE82" s="9">
        <v>13453.490000000002</v>
      </c>
      <c r="AG82" s="9">
        <f t="shared" si="22"/>
        <v>-13453.490000000002</v>
      </c>
      <c r="AI82" s="21" t="str">
        <f t="shared" si="23"/>
        <v>N.M.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0</v>
      </c>
      <c r="G83" s="5">
        <v>-309.45</v>
      </c>
      <c r="I83" s="9">
        <f t="shared" si="16"/>
        <v>309.45</v>
      </c>
      <c r="K83" s="21" t="str">
        <f t="shared" si="17"/>
        <v>N.M.</v>
      </c>
      <c r="M83" s="9">
        <v>0</v>
      </c>
      <c r="O83" s="9">
        <v>-1199.4</v>
      </c>
      <c r="Q83" s="9">
        <f t="shared" si="18"/>
        <v>1199.4</v>
      </c>
      <c r="S83" s="21" t="str">
        <f t="shared" si="19"/>
        <v>N.M.</v>
      </c>
      <c r="U83" s="9">
        <v>0</v>
      </c>
      <c r="W83" s="9">
        <v>-5623.9800000000005</v>
      </c>
      <c r="Y83" s="9">
        <f t="shared" si="20"/>
        <v>5623.9800000000005</v>
      </c>
      <c r="AA83" s="21" t="str">
        <f t="shared" si="21"/>
        <v>N.M.</v>
      </c>
      <c r="AC83" s="9">
        <v>0</v>
      </c>
      <c r="AE83" s="9">
        <v>-8881.52</v>
      </c>
      <c r="AG83" s="9">
        <f t="shared" si="22"/>
        <v>8881.52</v>
      </c>
      <c r="AI83" s="21" t="str">
        <f t="shared" si="23"/>
        <v>N.M.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737611.5</v>
      </c>
      <c r="G84" s="5">
        <v>716207.72</v>
      </c>
      <c r="I84" s="9">
        <f t="shared" si="16"/>
        <v>21403.780000000028</v>
      </c>
      <c r="K84" s="21">
        <f t="shared" si="17"/>
        <v>0.029884877532456687</v>
      </c>
      <c r="M84" s="9">
        <v>1747065.44</v>
      </c>
      <c r="O84" s="9">
        <v>915047.16</v>
      </c>
      <c r="Q84" s="9">
        <f t="shared" si="18"/>
        <v>832018.2799999999</v>
      </c>
      <c r="S84" s="21">
        <f t="shared" si="19"/>
        <v>0.9092627313328855</v>
      </c>
      <c r="U84" s="9">
        <v>3134540.24</v>
      </c>
      <c r="W84" s="9">
        <v>915047.16</v>
      </c>
      <c r="Y84" s="9">
        <f t="shared" si="20"/>
        <v>2219493.08</v>
      </c>
      <c r="AA84" s="21">
        <f t="shared" si="21"/>
        <v>2.4255504820101295</v>
      </c>
      <c r="AC84" s="9">
        <v>4507300.2</v>
      </c>
      <c r="AE84" s="9">
        <v>915047.16</v>
      </c>
      <c r="AG84" s="9">
        <f t="shared" si="22"/>
        <v>3592253.04</v>
      </c>
      <c r="AI84" s="21">
        <f t="shared" si="23"/>
        <v>3.9257572691663234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-3422632.55</v>
      </c>
      <c r="G85" s="5">
        <v>-1167867.88</v>
      </c>
      <c r="I85" s="9">
        <f t="shared" si="16"/>
        <v>-2254764.67</v>
      </c>
      <c r="K85" s="21">
        <f t="shared" si="17"/>
        <v>-1.9306675940090074</v>
      </c>
      <c r="M85" s="9">
        <v>-8023592.51</v>
      </c>
      <c r="O85" s="9">
        <v>-3260310.2</v>
      </c>
      <c r="Q85" s="9">
        <f t="shared" si="18"/>
        <v>-4763282.31</v>
      </c>
      <c r="S85" s="21">
        <f t="shared" si="19"/>
        <v>-1.4609905247666308</v>
      </c>
      <c r="U85" s="9">
        <v>-16082008.5</v>
      </c>
      <c r="W85" s="9">
        <v>-3260310.2</v>
      </c>
      <c r="Y85" s="9">
        <f t="shared" si="20"/>
        <v>-12821698.3</v>
      </c>
      <c r="AA85" s="21">
        <f t="shared" si="21"/>
        <v>-3.932662082276711</v>
      </c>
      <c r="AC85" s="9">
        <v>-25273968.34</v>
      </c>
      <c r="AE85" s="9">
        <v>-3260310.2</v>
      </c>
      <c r="AG85" s="9">
        <f t="shared" si="22"/>
        <v>-22013658.14</v>
      </c>
      <c r="AI85" s="21">
        <f t="shared" si="23"/>
        <v>-6.7520133943083085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1523508.49</v>
      </c>
      <c r="G86" s="5">
        <v>422027.01</v>
      </c>
      <c r="I86" s="9">
        <f t="shared" si="16"/>
        <v>1101481.48</v>
      </c>
      <c r="K86" s="21">
        <f t="shared" si="17"/>
        <v>2.6099786362015074</v>
      </c>
      <c r="M86" s="9">
        <v>3606212.71</v>
      </c>
      <c r="O86" s="9">
        <v>1235524.56</v>
      </c>
      <c r="Q86" s="9">
        <f t="shared" si="18"/>
        <v>2370688.15</v>
      </c>
      <c r="S86" s="21">
        <f t="shared" si="19"/>
        <v>1.9187705584743697</v>
      </c>
      <c r="U86" s="9">
        <v>7529207.62</v>
      </c>
      <c r="W86" s="9">
        <v>1235524.56</v>
      </c>
      <c r="Y86" s="9">
        <f t="shared" si="20"/>
        <v>6293683.0600000005</v>
      </c>
      <c r="AA86" s="21">
        <f t="shared" si="21"/>
        <v>5.093936020179154</v>
      </c>
      <c r="AC86" s="9">
        <v>11703454.65</v>
      </c>
      <c r="AE86" s="9">
        <v>1235524.56</v>
      </c>
      <c r="AG86" s="9">
        <f t="shared" si="22"/>
        <v>10467930.09</v>
      </c>
      <c r="AI86" s="21">
        <f t="shared" si="23"/>
        <v>8.472458119327065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-1745633.1800000002</v>
      </c>
      <c r="G87" s="5">
        <v>-1502752.1600000001</v>
      </c>
      <c r="I87" s="9">
        <f t="shared" si="16"/>
        <v>-242881.02000000002</v>
      </c>
      <c r="K87" s="21">
        <f t="shared" si="17"/>
        <v>-0.16162413634461187</v>
      </c>
      <c r="M87" s="9">
        <v>-4101202.01</v>
      </c>
      <c r="O87" s="9">
        <v>-1820499.77</v>
      </c>
      <c r="Q87" s="9">
        <f t="shared" si="18"/>
        <v>-2280702.2399999998</v>
      </c>
      <c r="S87" s="21">
        <f t="shared" si="19"/>
        <v>-1.2527890843952152</v>
      </c>
      <c r="U87" s="9">
        <v>-7158754.88</v>
      </c>
      <c r="W87" s="9">
        <v>-1820499.77</v>
      </c>
      <c r="Y87" s="9">
        <f t="shared" si="20"/>
        <v>-5338255.109999999</v>
      </c>
      <c r="AA87" s="21">
        <f t="shared" si="21"/>
        <v>-2.932301996390804</v>
      </c>
      <c r="AC87" s="9">
        <v>-10448153.01</v>
      </c>
      <c r="AE87" s="9">
        <v>-1820499.77</v>
      </c>
      <c r="AG87" s="9">
        <f t="shared" si="22"/>
        <v>-8627653.24</v>
      </c>
      <c r="AI87" s="21">
        <f t="shared" si="23"/>
        <v>-4.739167443014837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1691224.58</v>
      </c>
      <c r="G88" s="5">
        <v>0</v>
      </c>
      <c r="I88" s="9">
        <f t="shared" si="16"/>
        <v>1691224.58</v>
      </c>
      <c r="K88" s="21" t="str">
        <f t="shared" si="17"/>
        <v>N.M.</v>
      </c>
      <c r="M88" s="9">
        <v>4061092.82</v>
      </c>
      <c r="O88" s="9">
        <v>0</v>
      </c>
      <c r="Q88" s="9">
        <f t="shared" si="18"/>
        <v>4061092.82</v>
      </c>
      <c r="S88" s="21" t="str">
        <f t="shared" si="19"/>
        <v>N.M.</v>
      </c>
      <c r="U88" s="9">
        <v>8417267.02</v>
      </c>
      <c r="W88" s="9">
        <v>0</v>
      </c>
      <c r="Y88" s="9">
        <f t="shared" si="20"/>
        <v>8417267.02</v>
      </c>
      <c r="AA88" s="21" t="str">
        <f t="shared" si="21"/>
        <v>N.M.</v>
      </c>
      <c r="AC88" s="9">
        <v>15418360.991999999</v>
      </c>
      <c r="AE88" s="9">
        <v>0</v>
      </c>
      <c r="AG88" s="9">
        <f t="shared" si="22"/>
        <v>15418360.991999999</v>
      </c>
      <c r="AI88" s="21" t="str">
        <f t="shared" si="23"/>
        <v>N.M.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-505808.26</v>
      </c>
      <c r="G89" s="5">
        <v>0</v>
      </c>
      <c r="I89" s="9">
        <f t="shared" si="16"/>
        <v>-505808.26</v>
      </c>
      <c r="K89" s="21" t="str">
        <f t="shared" si="17"/>
        <v>N.M.</v>
      </c>
      <c r="M89" s="9">
        <v>-1330827.44</v>
      </c>
      <c r="O89" s="9">
        <v>0</v>
      </c>
      <c r="Q89" s="9">
        <f t="shared" si="18"/>
        <v>-1330827.44</v>
      </c>
      <c r="S89" s="21" t="str">
        <f t="shared" si="19"/>
        <v>N.M.</v>
      </c>
      <c r="U89" s="9">
        <v>-2906303.66</v>
      </c>
      <c r="W89" s="9">
        <v>0</v>
      </c>
      <c r="Y89" s="9">
        <f t="shared" si="20"/>
        <v>-2906303.66</v>
      </c>
      <c r="AA89" s="21" t="str">
        <f t="shared" si="21"/>
        <v>N.M.</v>
      </c>
      <c r="AC89" s="9">
        <v>-5588390.272</v>
      </c>
      <c r="AE89" s="9">
        <v>0</v>
      </c>
      <c r="AG89" s="9">
        <f t="shared" si="22"/>
        <v>-5588390.272</v>
      </c>
      <c r="AI89" s="21" t="str">
        <f t="shared" si="23"/>
        <v>N.M.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-68670.82</v>
      </c>
      <c r="G90" s="5">
        <v>0</v>
      </c>
      <c r="I90" s="9">
        <f t="shared" si="16"/>
        <v>-68670.82</v>
      </c>
      <c r="K90" s="21" t="str">
        <f t="shared" si="17"/>
        <v>N.M.</v>
      </c>
      <c r="M90" s="9">
        <v>-210527.81</v>
      </c>
      <c r="O90" s="9">
        <v>0</v>
      </c>
      <c r="Q90" s="9">
        <f t="shared" si="18"/>
        <v>-210527.81</v>
      </c>
      <c r="S90" s="21" t="str">
        <f t="shared" si="19"/>
        <v>N.M.</v>
      </c>
      <c r="U90" s="9">
        <v>-470109.7</v>
      </c>
      <c r="W90" s="9">
        <v>0</v>
      </c>
      <c r="Y90" s="9">
        <f t="shared" si="20"/>
        <v>-470109.7</v>
      </c>
      <c r="AA90" s="21" t="str">
        <f t="shared" si="21"/>
        <v>N.M.</v>
      </c>
      <c r="AC90" s="9">
        <v>-916740.103</v>
      </c>
      <c r="AE90" s="9">
        <v>0</v>
      </c>
      <c r="AG90" s="9">
        <f t="shared" si="22"/>
        <v>-916740.103</v>
      </c>
      <c r="AI90" s="21" t="str">
        <f t="shared" si="23"/>
        <v>N.M.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-75405.77</v>
      </c>
      <c r="G91" s="5">
        <v>0</v>
      </c>
      <c r="I91" s="9">
        <f t="shared" si="16"/>
        <v>-75405.77</v>
      </c>
      <c r="K91" s="21" t="str">
        <f t="shared" si="17"/>
        <v>N.M.</v>
      </c>
      <c r="M91" s="9">
        <v>-242630.59</v>
      </c>
      <c r="O91" s="9">
        <v>0</v>
      </c>
      <c r="Q91" s="9">
        <f t="shared" si="18"/>
        <v>-242630.59</v>
      </c>
      <c r="S91" s="21" t="str">
        <f t="shared" si="19"/>
        <v>N.M.</v>
      </c>
      <c r="U91" s="9">
        <v>-249838.85</v>
      </c>
      <c r="W91" s="9">
        <v>0</v>
      </c>
      <c r="Y91" s="9">
        <f t="shared" si="20"/>
        <v>-249838.85</v>
      </c>
      <c r="AA91" s="21" t="str">
        <f t="shared" si="21"/>
        <v>N.M.</v>
      </c>
      <c r="AC91" s="9">
        <v>-287636.94</v>
      </c>
      <c r="AE91" s="9">
        <v>0</v>
      </c>
      <c r="AG91" s="9">
        <f t="shared" si="22"/>
        <v>-287636.94</v>
      </c>
      <c r="AI91" s="21" t="str">
        <f t="shared" si="23"/>
        <v>N.M.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169590.5</v>
      </c>
      <c r="G92" s="5">
        <v>129309.40000000001</v>
      </c>
      <c r="I92" s="9">
        <f t="shared" si="16"/>
        <v>40281.09999999999</v>
      </c>
      <c r="K92" s="21">
        <f t="shared" si="17"/>
        <v>0.31150944942904374</v>
      </c>
      <c r="M92" s="9">
        <v>365562.95</v>
      </c>
      <c r="O92" s="9">
        <v>342593.35000000003</v>
      </c>
      <c r="Q92" s="9">
        <f t="shared" si="18"/>
        <v>22969.599999999977</v>
      </c>
      <c r="S92" s="21">
        <f t="shared" si="19"/>
        <v>0.06704625177342168</v>
      </c>
      <c r="U92" s="9">
        <v>1020540.06</v>
      </c>
      <c r="W92" s="9">
        <v>1038564.25</v>
      </c>
      <c r="Y92" s="9">
        <f t="shared" si="20"/>
        <v>-18024.189999999944</v>
      </c>
      <c r="AA92" s="21">
        <f t="shared" si="21"/>
        <v>-0.017354910878166607</v>
      </c>
      <c r="AC92" s="9">
        <v>1651363.8800000001</v>
      </c>
      <c r="AE92" s="9">
        <v>1798664.88</v>
      </c>
      <c r="AG92" s="9">
        <f t="shared" si="22"/>
        <v>-147300.99999999977</v>
      </c>
      <c r="AI92" s="21">
        <f t="shared" si="23"/>
        <v>-0.08189463286790799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36110.642</v>
      </c>
      <c r="G93" s="5">
        <v>32380.804</v>
      </c>
      <c r="I93" s="9">
        <f t="shared" si="16"/>
        <v>3729.8379999999997</v>
      </c>
      <c r="K93" s="21">
        <f t="shared" si="17"/>
        <v>0.1151867013555315</v>
      </c>
      <c r="M93" s="9">
        <v>122837.318</v>
      </c>
      <c r="O93" s="9">
        <v>114175.337</v>
      </c>
      <c r="Q93" s="9">
        <f t="shared" si="18"/>
        <v>8661.981</v>
      </c>
      <c r="S93" s="21">
        <f t="shared" si="19"/>
        <v>0.07586560484599227</v>
      </c>
      <c r="U93" s="9">
        <v>283587.574</v>
      </c>
      <c r="W93" s="9">
        <v>257822.652</v>
      </c>
      <c r="Y93" s="9">
        <f t="shared" si="20"/>
        <v>25764.92200000002</v>
      </c>
      <c r="AA93" s="21">
        <f t="shared" si="21"/>
        <v>0.09993273205490114</v>
      </c>
      <c r="AC93" s="9">
        <v>431443.87400000007</v>
      </c>
      <c r="AE93" s="9">
        <v>352034.404</v>
      </c>
      <c r="AG93" s="9">
        <f t="shared" si="22"/>
        <v>79409.47000000009</v>
      </c>
      <c r="AI93" s="21">
        <f t="shared" si="23"/>
        <v>0.2255730380261359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269361.22000000003</v>
      </c>
      <c r="G94" s="5">
        <v>217844.69</v>
      </c>
      <c r="I94" s="9">
        <f t="shared" si="16"/>
        <v>51516.53000000003</v>
      </c>
      <c r="K94" s="21">
        <f t="shared" si="17"/>
        <v>0.23648283554673757</v>
      </c>
      <c r="M94" s="9">
        <v>764845.59</v>
      </c>
      <c r="O94" s="9">
        <v>850090.31</v>
      </c>
      <c r="Q94" s="9">
        <f t="shared" si="18"/>
        <v>-85244.72000000009</v>
      </c>
      <c r="S94" s="21">
        <f t="shared" si="19"/>
        <v>-0.10027725171929096</v>
      </c>
      <c r="U94" s="9">
        <v>1775095.6400000001</v>
      </c>
      <c r="W94" s="9">
        <v>1826745.26</v>
      </c>
      <c r="Y94" s="9">
        <f t="shared" si="20"/>
        <v>-51649.61999999988</v>
      </c>
      <c r="AA94" s="21">
        <f t="shared" si="21"/>
        <v>-0.028274122906441743</v>
      </c>
      <c r="AC94" s="9">
        <v>3143320.81</v>
      </c>
      <c r="AE94" s="9">
        <v>2986751.4699999997</v>
      </c>
      <c r="AG94" s="9">
        <f t="shared" si="22"/>
        <v>156569.34000000032</v>
      </c>
      <c r="AI94" s="21">
        <f t="shared" si="23"/>
        <v>0.05242128164081906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0</v>
      </c>
      <c r="G95" s="5">
        <v>2300</v>
      </c>
      <c r="I95" s="9">
        <f t="shared" si="16"/>
        <v>-2300</v>
      </c>
      <c r="K95" s="21" t="str">
        <f t="shared" si="17"/>
        <v>N.M.</v>
      </c>
      <c r="M95" s="9">
        <v>16908.36</v>
      </c>
      <c r="O95" s="9">
        <v>16523.89</v>
      </c>
      <c r="Q95" s="9">
        <f t="shared" si="18"/>
        <v>384.47000000000116</v>
      </c>
      <c r="S95" s="21">
        <f t="shared" si="19"/>
        <v>0.023267523567392496</v>
      </c>
      <c r="U95" s="9">
        <v>38732.25</v>
      </c>
      <c r="W95" s="9">
        <v>54074.29</v>
      </c>
      <c r="Y95" s="9">
        <f t="shared" si="20"/>
        <v>-15342.04</v>
      </c>
      <c r="AA95" s="21">
        <f t="shared" si="21"/>
        <v>-0.28372152459144634</v>
      </c>
      <c r="AC95" s="9">
        <v>80400.03</v>
      </c>
      <c r="AE95" s="9">
        <v>96660.89</v>
      </c>
      <c r="AG95" s="9">
        <f t="shared" si="22"/>
        <v>-16260.86</v>
      </c>
      <c r="AI95" s="21">
        <f t="shared" si="23"/>
        <v>-0.16822584604797247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55844.05</v>
      </c>
      <c r="G96" s="5">
        <v>41714.32</v>
      </c>
      <c r="I96" s="9">
        <f t="shared" si="16"/>
        <v>14129.730000000003</v>
      </c>
      <c r="K96" s="21">
        <f t="shared" si="17"/>
        <v>0.3387261257045543</v>
      </c>
      <c r="M96" s="9">
        <v>158030.57</v>
      </c>
      <c r="O96" s="9">
        <v>120153.81</v>
      </c>
      <c r="Q96" s="9">
        <f t="shared" si="18"/>
        <v>37876.76000000001</v>
      </c>
      <c r="S96" s="21">
        <f t="shared" si="19"/>
        <v>0.3152356134191667</v>
      </c>
      <c r="U96" s="9">
        <v>603715.1900000001</v>
      </c>
      <c r="W96" s="9">
        <v>612677.78</v>
      </c>
      <c r="Y96" s="9">
        <f t="shared" si="20"/>
        <v>-8962.589999999967</v>
      </c>
      <c r="AA96" s="21">
        <f t="shared" si="21"/>
        <v>-0.014628554017415104</v>
      </c>
      <c r="AC96" s="9">
        <v>994291.48</v>
      </c>
      <c r="AE96" s="9">
        <v>1024695.66</v>
      </c>
      <c r="AG96" s="9">
        <f t="shared" si="22"/>
        <v>-30404.18000000005</v>
      </c>
      <c r="AI96" s="21">
        <f t="shared" si="23"/>
        <v>-0.02967142458669148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37843.21</v>
      </c>
      <c r="G97" s="5">
        <v>-4347.9800000000005</v>
      </c>
      <c r="I97" s="9">
        <f t="shared" si="16"/>
        <v>42191.19</v>
      </c>
      <c r="K97" s="21">
        <f t="shared" si="17"/>
        <v>9.703630191491222</v>
      </c>
      <c r="M97" s="9">
        <v>61849.44</v>
      </c>
      <c r="O97" s="9">
        <v>-506.13</v>
      </c>
      <c r="Q97" s="9">
        <f t="shared" si="18"/>
        <v>62355.57</v>
      </c>
      <c r="S97" s="21" t="str">
        <f t="shared" si="19"/>
        <v>N.M.</v>
      </c>
      <c r="U97" s="9">
        <v>61068.85</v>
      </c>
      <c r="W97" s="9">
        <v>3685.67</v>
      </c>
      <c r="Y97" s="9">
        <f t="shared" si="20"/>
        <v>57383.18</v>
      </c>
      <c r="AA97" s="21" t="str">
        <f t="shared" si="21"/>
        <v>N.M.</v>
      </c>
      <c r="AC97" s="9">
        <v>56871.96</v>
      </c>
      <c r="AE97" s="9">
        <v>14872.01</v>
      </c>
      <c r="AG97" s="9">
        <f t="shared" si="22"/>
        <v>41999.95</v>
      </c>
      <c r="AI97" s="21">
        <f t="shared" si="23"/>
        <v>2.8240937169891627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4596</v>
      </c>
      <c r="G98" s="5">
        <v>5148</v>
      </c>
      <c r="I98" s="9">
        <f t="shared" si="16"/>
        <v>-552</v>
      </c>
      <c r="K98" s="21">
        <f t="shared" si="17"/>
        <v>-0.10722610722610723</v>
      </c>
      <c r="M98" s="9">
        <v>13632</v>
      </c>
      <c r="O98" s="9">
        <v>15480</v>
      </c>
      <c r="Q98" s="9">
        <f t="shared" si="18"/>
        <v>-1848</v>
      </c>
      <c r="S98" s="21">
        <f t="shared" si="19"/>
        <v>-0.11937984496124031</v>
      </c>
      <c r="U98" s="9">
        <v>42480</v>
      </c>
      <c r="W98" s="9">
        <v>48456</v>
      </c>
      <c r="Y98" s="9">
        <f t="shared" si="20"/>
        <v>-5976</v>
      </c>
      <c r="AA98" s="21">
        <f t="shared" si="21"/>
        <v>-0.12332838038632987</v>
      </c>
      <c r="AC98" s="9">
        <v>64740</v>
      </c>
      <c r="AE98" s="9">
        <v>68376</v>
      </c>
      <c r="AG98" s="9">
        <f t="shared" si="22"/>
        <v>-3636</v>
      </c>
      <c r="AI98" s="21">
        <f t="shared" si="23"/>
        <v>-0.053176553176553176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18220.49</v>
      </c>
      <c r="G99" s="5">
        <v>50020.75</v>
      </c>
      <c r="I99" s="9">
        <f t="shared" si="16"/>
        <v>-31800.26</v>
      </c>
      <c r="K99" s="21">
        <f t="shared" si="17"/>
        <v>-0.6357413673325569</v>
      </c>
      <c r="M99" s="9">
        <v>81233.82</v>
      </c>
      <c r="O99" s="9">
        <v>78470.8</v>
      </c>
      <c r="Q99" s="9">
        <f t="shared" si="18"/>
        <v>2763.020000000004</v>
      </c>
      <c r="S99" s="21">
        <f t="shared" si="19"/>
        <v>0.03521080452856354</v>
      </c>
      <c r="U99" s="9">
        <v>235860.72</v>
      </c>
      <c r="W99" s="9">
        <v>167500.74</v>
      </c>
      <c r="Y99" s="9">
        <f t="shared" si="20"/>
        <v>68359.98000000001</v>
      </c>
      <c r="AA99" s="21">
        <f t="shared" si="21"/>
        <v>0.40811748055560837</v>
      </c>
      <c r="AC99" s="9">
        <v>498196.49</v>
      </c>
      <c r="AE99" s="9">
        <v>801764.11</v>
      </c>
      <c r="AG99" s="9">
        <f t="shared" si="22"/>
        <v>-303567.62</v>
      </c>
      <c r="AI99" s="21">
        <f t="shared" si="23"/>
        <v>-0.3786246056835844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0</v>
      </c>
      <c r="G100" s="5">
        <v>0</v>
      </c>
      <c r="I100" s="9">
        <f t="shared" si="16"/>
        <v>0</v>
      </c>
      <c r="K100" s="21">
        <f t="shared" si="17"/>
        <v>0</v>
      </c>
      <c r="M100" s="9">
        <v>9.06</v>
      </c>
      <c r="O100" s="9">
        <v>-1.6</v>
      </c>
      <c r="Q100" s="9">
        <f t="shared" si="18"/>
        <v>10.66</v>
      </c>
      <c r="S100" s="21">
        <f t="shared" si="19"/>
        <v>6.6625</v>
      </c>
      <c r="U100" s="9">
        <v>5.89</v>
      </c>
      <c r="W100" s="9">
        <v>-1.6</v>
      </c>
      <c r="Y100" s="9">
        <f t="shared" si="20"/>
        <v>7.49</v>
      </c>
      <c r="AA100" s="21">
        <f t="shared" si="21"/>
        <v>4.6812499999999995</v>
      </c>
      <c r="AC100" s="9">
        <v>5.359999999999999</v>
      </c>
      <c r="AE100" s="9">
        <v>1671.5600000000002</v>
      </c>
      <c r="AG100" s="9">
        <f t="shared" si="22"/>
        <v>-1666.2000000000003</v>
      </c>
      <c r="AI100" s="21">
        <f t="shared" si="23"/>
        <v>-0.9967934145349255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352.53000000000003</v>
      </c>
      <c r="G101" s="5">
        <v>-9961.493</v>
      </c>
      <c r="I101" s="9">
        <f t="shared" si="16"/>
        <v>10314.023000000001</v>
      </c>
      <c r="K101" s="21">
        <f t="shared" si="17"/>
        <v>1.0353892734753716</v>
      </c>
      <c r="M101" s="9">
        <v>432.47</v>
      </c>
      <c r="O101" s="9">
        <v>-34327.413</v>
      </c>
      <c r="Q101" s="9">
        <f t="shared" si="18"/>
        <v>34759.883</v>
      </c>
      <c r="S101" s="21">
        <f t="shared" si="19"/>
        <v>1.0125983860187775</v>
      </c>
      <c r="U101" s="9">
        <v>16321.460000000001</v>
      </c>
      <c r="W101" s="9">
        <v>-92619.933</v>
      </c>
      <c r="Y101" s="9">
        <f t="shared" si="20"/>
        <v>108941.39300000001</v>
      </c>
      <c r="AA101" s="21">
        <f t="shared" si="21"/>
        <v>1.1762197344711964</v>
      </c>
      <c r="AC101" s="9">
        <v>-18634.96</v>
      </c>
      <c r="AE101" s="9">
        <v>-117246.356</v>
      </c>
      <c r="AG101" s="9">
        <f t="shared" si="22"/>
        <v>98611.39600000001</v>
      </c>
      <c r="AI101" s="21">
        <f t="shared" si="23"/>
        <v>0.8410614996000388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4150.81</v>
      </c>
      <c r="G102" s="5">
        <v>-41957.01</v>
      </c>
      <c r="I102" s="9">
        <f t="shared" si="16"/>
        <v>46107.82</v>
      </c>
      <c r="K102" s="21">
        <f t="shared" si="17"/>
        <v>1.0989300715184422</v>
      </c>
      <c r="M102" s="9">
        <v>27922.45</v>
      </c>
      <c r="O102" s="9">
        <v>-191466.87</v>
      </c>
      <c r="Q102" s="9">
        <f t="shared" si="18"/>
        <v>219389.32</v>
      </c>
      <c r="S102" s="21">
        <f t="shared" si="19"/>
        <v>1.1458343681076524</v>
      </c>
      <c r="U102" s="9">
        <v>44638.15</v>
      </c>
      <c r="W102" s="9">
        <v>-646998.6</v>
      </c>
      <c r="Y102" s="9">
        <f t="shared" si="20"/>
        <v>691636.75</v>
      </c>
      <c r="AA102" s="21">
        <f t="shared" si="21"/>
        <v>1.0689926531525726</v>
      </c>
      <c r="AC102" s="9">
        <v>-252546.52</v>
      </c>
      <c r="AE102" s="9">
        <v>-689398.13</v>
      </c>
      <c r="AG102" s="9">
        <f t="shared" si="22"/>
        <v>436851.61</v>
      </c>
      <c r="AI102" s="21">
        <f t="shared" si="23"/>
        <v>0.6336710109730063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0</v>
      </c>
      <c r="G103" s="5">
        <v>-2086162.57</v>
      </c>
      <c r="I103" s="9">
        <f t="shared" si="16"/>
        <v>2086162.57</v>
      </c>
      <c r="K103" s="21" t="str">
        <f t="shared" si="17"/>
        <v>N.M.</v>
      </c>
      <c r="M103" s="9">
        <v>0</v>
      </c>
      <c r="O103" s="9">
        <v>-1387517.4100000001</v>
      </c>
      <c r="Q103" s="9">
        <f t="shared" si="18"/>
        <v>1387517.4100000001</v>
      </c>
      <c r="S103" s="21" t="str">
        <f t="shared" si="19"/>
        <v>N.M.</v>
      </c>
      <c r="U103" s="9">
        <v>0</v>
      </c>
      <c r="W103" s="9">
        <v>2636.21</v>
      </c>
      <c r="Y103" s="9">
        <f t="shared" si="20"/>
        <v>-2636.21</v>
      </c>
      <c r="AA103" s="21" t="str">
        <f t="shared" si="21"/>
        <v>N.M.</v>
      </c>
      <c r="AC103" s="9">
        <v>-1960.23</v>
      </c>
      <c r="AE103" s="9">
        <v>1817241.7</v>
      </c>
      <c r="AG103" s="9">
        <f t="shared" si="22"/>
        <v>-1819201.93</v>
      </c>
      <c r="AI103" s="21">
        <f t="shared" si="23"/>
        <v>-1.0010786842498716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0</v>
      </c>
      <c r="G104" s="5">
        <v>97399.47</v>
      </c>
      <c r="I104" s="9">
        <f t="shared" si="16"/>
        <v>-97399.47</v>
      </c>
      <c r="K104" s="21" t="str">
        <f t="shared" si="17"/>
        <v>N.M.</v>
      </c>
      <c r="M104" s="9">
        <v>0</v>
      </c>
      <c r="O104" s="9">
        <v>220634.2</v>
      </c>
      <c r="Q104" s="9">
        <f t="shared" si="18"/>
        <v>-220634.2</v>
      </c>
      <c r="S104" s="21" t="str">
        <f t="shared" si="19"/>
        <v>N.M.</v>
      </c>
      <c r="U104" s="9">
        <v>0</v>
      </c>
      <c r="W104" s="9">
        <v>476650.58</v>
      </c>
      <c r="Y104" s="9">
        <f t="shared" si="20"/>
        <v>-476650.58</v>
      </c>
      <c r="AA104" s="21" t="str">
        <f t="shared" si="21"/>
        <v>N.M.</v>
      </c>
      <c r="AC104" s="9">
        <v>-476650.58</v>
      </c>
      <c r="AE104" s="9">
        <v>733522.05</v>
      </c>
      <c r="AG104" s="9">
        <f t="shared" si="22"/>
        <v>-1210172.6300000001</v>
      </c>
      <c r="AI104" s="21">
        <f t="shared" si="23"/>
        <v>-1.6498108407238747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0</v>
      </c>
      <c r="G105" s="5">
        <v>-83420.33</v>
      </c>
      <c r="I105" s="9">
        <f t="shared" si="16"/>
        <v>83420.33</v>
      </c>
      <c r="K105" s="21" t="str">
        <f t="shared" si="17"/>
        <v>N.M.</v>
      </c>
      <c r="M105" s="9">
        <v>0</v>
      </c>
      <c r="O105" s="9">
        <v>-58243</v>
      </c>
      <c r="Q105" s="9">
        <f t="shared" si="18"/>
        <v>58243</v>
      </c>
      <c r="S105" s="21" t="str">
        <f t="shared" si="19"/>
        <v>N.M.</v>
      </c>
      <c r="U105" s="9">
        <v>0</v>
      </c>
      <c r="W105" s="9">
        <v>-712.29</v>
      </c>
      <c r="Y105" s="9">
        <f t="shared" si="20"/>
        <v>712.29</v>
      </c>
      <c r="AA105" s="21" t="str">
        <f t="shared" si="21"/>
        <v>N.M.</v>
      </c>
      <c r="AC105" s="9">
        <v>691.39</v>
      </c>
      <c r="AE105" s="9">
        <v>77209.91</v>
      </c>
      <c r="AG105" s="9">
        <f t="shared" si="22"/>
        <v>-76518.52</v>
      </c>
      <c r="AI105" s="21">
        <f t="shared" si="23"/>
        <v>-0.9910453204776434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0</v>
      </c>
      <c r="G106" s="5">
        <v>0</v>
      </c>
      <c r="I106" s="9">
        <f aca="true" t="shared" si="24" ref="I106:I117">+E106-G106</f>
        <v>0</v>
      </c>
      <c r="K106" s="21">
        <f aca="true" t="shared" si="25" ref="K106:K117">IF(G106&lt;0,IF(I106=0,0,IF(OR(G106=0,E106=0),"N.M.",IF(ABS(I106/G106)&gt;=10,"N.M.",I106/(-G106)))),IF(I106=0,0,IF(OR(G106=0,E106=0),"N.M.",IF(ABS(I106/G106)&gt;=10,"N.M.",I106/G106))))</f>
        <v>0</v>
      </c>
      <c r="M106" s="9">
        <v>0</v>
      </c>
      <c r="O106" s="9">
        <v>748.8000000000001</v>
      </c>
      <c r="Q106" s="9">
        <f aca="true" t="shared" si="26" ref="Q106:Q117">+M106-O106</f>
        <v>-748.8000000000001</v>
      </c>
      <c r="S106" s="21" t="str">
        <f aca="true" t="shared" si="27" ref="S106:S117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3679.7000000000003</v>
      </c>
      <c r="Y106" s="9">
        <f aca="true" t="shared" si="28" ref="Y106:Y117">+U106-W106</f>
        <v>-3679.7000000000003</v>
      </c>
      <c r="AA106" s="21" t="str">
        <f aca="true" t="shared" si="29" ref="AA106:AA117">IF(W106&lt;0,IF(Y106=0,0,IF(OR(W106=0,U106=0),"N.M.",IF(ABS(Y106/W106)&gt;=10,"N.M.",Y106/(-W106)))),IF(Y106=0,0,IF(OR(W106=0,U106=0),"N.M.",IF(ABS(Y106/W106)&gt;=10,"N.M.",Y106/W106))))</f>
        <v>N.M.</v>
      </c>
      <c r="AC106" s="9">
        <v>0</v>
      </c>
      <c r="AE106" s="9">
        <v>7314.200000000001</v>
      </c>
      <c r="AG106" s="9">
        <f aca="true" t="shared" si="30" ref="AG106:AG117">+AC106-AE106</f>
        <v>-7314.200000000001</v>
      </c>
      <c r="AI106" s="21" t="str">
        <f aca="true" t="shared" si="31" ref="AI106:AI117">IF(AE106&lt;0,IF(AG106=0,0,IF(OR(AE106=0,AC106=0),"N.M.",IF(ABS(AG106/AE106)&gt;=10,"N.M.",AG106/(-AE106)))),IF(AG106=0,0,IF(OR(AE106=0,AC106=0),"N.M.",IF(ABS(AG106/AE106)&gt;=10,"N.M.",AG106/AE106))))</f>
        <v>N.M.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0</v>
      </c>
      <c r="G107" s="5">
        <v>0</v>
      </c>
      <c r="I107" s="9">
        <f t="shared" si="24"/>
        <v>0</v>
      </c>
      <c r="K107" s="21">
        <f t="shared" si="25"/>
        <v>0</v>
      </c>
      <c r="M107" s="9">
        <v>0</v>
      </c>
      <c r="O107" s="9">
        <v>0</v>
      </c>
      <c r="Q107" s="9">
        <f t="shared" si="26"/>
        <v>0</v>
      </c>
      <c r="S107" s="21">
        <f t="shared" si="27"/>
        <v>0</v>
      </c>
      <c r="U107" s="9">
        <v>0</v>
      </c>
      <c r="W107" s="9">
        <v>0</v>
      </c>
      <c r="Y107" s="9">
        <f t="shared" si="28"/>
        <v>0</v>
      </c>
      <c r="AA107" s="21">
        <f t="shared" si="29"/>
        <v>0</v>
      </c>
      <c r="AC107" s="9">
        <v>-409216.25</v>
      </c>
      <c r="AE107" s="9">
        <v>-1161707.4</v>
      </c>
      <c r="AG107" s="9">
        <f t="shared" si="30"/>
        <v>752491.1499999999</v>
      </c>
      <c r="AI107" s="21">
        <f t="shared" si="31"/>
        <v>0.6477458523549045</v>
      </c>
    </row>
    <row r="108" spans="1:35" ht="12.75" outlineLevel="1">
      <c r="A108" s="1" t="s">
        <v>389</v>
      </c>
      <c r="B108" s="16" t="s">
        <v>390</v>
      </c>
      <c r="C108" s="1" t="s">
        <v>391</v>
      </c>
      <c r="E108" s="5">
        <v>0</v>
      </c>
      <c r="G108" s="5">
        <v>-93463.19</v>
      </c>
      <c r="I108" s="9">
        <f t="shared" si="24"/>
        <v>93463.19</v>
      </c>
      <c r="K108" s="21" t="str">
        <f t="shared" si="25"/>
        <v>N.M.</v>
      </c>
      <c r="M108" s="9">
        <v>0</v>
      </c>
      <c r="O108" s="9">
        <v>-79961.72</v>
      </c>
      <c r="Q108" s="9">
        <f t="shared" si="26"/>
        <v>79961.72</v>
      </c>
      <c r="S108" s="21" t="str">
        <f t="shared" si="27"/>
        <v>N.M.</v>
      </c>
      <c r="U108" s="9">
        <v>0</v>
      </c>
      <c r="W108" s="9">
        <v>-51998.200000000004</v>
      </c>
      <c r="Y108" s="9">
        <f t="shared" si="28"/>
        <v>51998.200000000004</v>
      </c>
      <c r="AA108" s="21" t="str">
        <f t="shared" si="29"/>
        <v>N.M.</v>
      </c>
      <c r="AC108" s="9">
        <v>51998.200000000004</v>
      </c>
      <c r="AE108" s="9">
        <v>-29478.780000000002</v>
      </c>
      <c r="AG108" s="9">
        <f t="shared" si="30"/>
        <v>81476.98000000001</v>
      </c>
      <c r="AI108" s="21">
        <f t="shared" si="31"/>
        <v>2.763919673744979</v>
      </c>
    </row>
    <row r="109" spans="1:35" ht="12.75" outlineLevel="1">
      <c r="A109" s="1" t="s">
        <v>392</v>
      </c>
      <c r="B109" s="16" t="s">
        <v>393</v>
      </c>
      <c r="C109" s="1" t="s">
        <v>394</v>
      </c>
      <c r="E109" s="5">
        <v>0</v>
      </c>
      <c r="G109" s="5">
        <v>-85771.69</v>
      </c>
      <c r="I109" s="9">
        <f t="shared" si="24"/>
        <v>85771.69</v>
      </c>
      <c r="K109" s="21" t="str">
        <f t="shared" si="25"/>
        <v>N.M.</v>
      </c>
      <c r="M109" s="9">
        <v>0</v>
      </c>
      <c r="O109" s="9">
        <v>-83143.81</v>
      </c>
      <c r="Q109" s="9">
        <f t="shared" si="26"/>
        <v>83143.81</v>
      </c>
      <c r="S109" s="21" t="str">
        <f t="shared" si="27"/>
        <v>N.M.</v>
      </c>
      <c r="U109" s="9">
        <v>0</v>
      </c>
      <c r="W109" s="9">
        <v>-77957.56</v>
      </c>
      <c r="Y109" s="9">
        <f t="shared" si="28"/>
        <v>77957.56</v>
      </c>
      <c r="AA109" s="21" t="str">
        <f t="shared" si="29"/>
        <v>N.M.</v>
      </c>
      <c r="AC109" s="9">
        <v>77957.56</v>
      </c>
      <c r="AE109" s="9">
        <v>-70067.70999999999</v>
      </c>
      <c r="AG109" s="9">
        <f t="shared" si="30"/>
        <v>148025.27</v>
      </c>
      <c r="AI109" s="21">
        <f t="shared" si="31"/>
        <v>2.1126032233677967</v>
      </c>
    </row>
    <row r="110" spans="1:35" ht="12.75" outlineLevel="1">
      <c r="A110" s="1" t="s">
        <v>395</v>
      </c>
      <c r="B110" s="16" t="s">
        <v>396</v>
      </c>
      <c r="C110" s="1" t="s">
        <v>397</v>
      </c>
      <c r="E110" s="5">
        <v>0</v>
      </c>
      <c r="G110" s="5">
        <v>0</v>
      </c>
      <c r="I110" s="9">
        <f t="shared" si="24"/>
        <v>0</v>
      </c>
      <c r="K110" s="21">
        <f t="shared" si="25"/>
        <v>0</v>
      </c>
      <c r="M110" s="9">
        <v>0</v>
      </c>
      <c r="O110" s="9">
        <v>0</v>
      </c>
      <c r="Q110" s="9">
        <f t="shared" si="26"/>
        <v>0</v>
      </c>
      <c r="S110" s="21">
        <f t="shared" si="27"/>
        <v>0</v>
      </c>
      <c r="U110" s="9">
        <v>0</v>
      </c>
      <c r="W110" s="9">
        <v>0</v>
      </c>
      <c r="Y110" s="9">
        <f t="shared" si="28"/>
        <v>0</v>
      </c>
      <c r="AA110" s="21">
        <f t="shared" si="29"/>
        <v>0</v>
      </c>
      <c r="AC110" s="9">
        <v>0</v>
      </c>
      <c r="AE110" s="9">
        <v>355.59000000000003</v>
      </c>
      <c r="AG110" s="9">
        <f t="shared" si="30"/>
        <v>-355.59000000000003</v>
      </c>
      <c r="AI110" s="21" t="str">
        <f t="shared" si="31"/>
        <v>N.M.</v>
      </c>
    </row>
    <row r="111" spans="1:35" ht="12.75" outlineLevel="1">
      <c r="A111" s="1" t="s">
        <v>398</v>
      </c>
      <c r="B111" s="16" t="s">
        <v>399</v>
      </c>
      <c r="C111" s="1" t="s">
        <v>400</v>
      </c>
      <c r="E111" s="5">
        <v>0</v>
      </c>
      <c r="G111" s="5">
        <v>0</v>
      </c>
      <c r="I111" s="9">
        <f t="shared" si="24"/>
        <v>0</v>
      </c>
      <c r="K111" s="21">
        <f t="shared" si="25"/>
        <v>0</v>
      </c>
      <c r="M111" s="9">
        <v>0</v>
      </c>
      <c r="O111" s="9">
        <v>-3369.6</v>
      </c>
      <c r="Q111" s="9">
        <f t="shared" si="26"/>
        <v>3369.6</v>
      </c>
      <c r="S111" s="21" t="str">
        <f t="shared" si="27"/>
        <v>N.M.</v>
      </c>
      <c r="U111" s="9">
        <v>0</v>
      </c>
      <c r="W111" s="9">
        <v>0</v>
      </c>
      <c r="Y111" s="9">
        <f t="shared" si="28"/>
        <v>0</v>
      </c>
      <c r="AA111" s="21">
        <f t="shared" si="29"/>
        <v>0</v>
      </c>
      <c r="AC111" s="9">
        <v>0</v>
      </c>
      <c r="AE111" s="9">
        <v>0</v>
      </c>
      <c r="AG111" s="9">
        <f t="shared" si="30"/>
        <v>0</v>
      </c>
      <c r="AI111" s="21">
        <f t="shared" si="31"/>
        <v>0</v>
      </c>
    </row>
    <row r="112" spans="1:35" ht="12.75" outlineLevel="1">
      <c r="A112" s="1" t="s">
        <v>401</v>
      </c>
      <c r="B112" s="16" t="s">
        <v>402</v>
      </c>
      <c r="C112" s="1" t="s">
        <v>403</v>
      </c>
      <c r="E112" s="5">
        <v>-18.07</v>
      </c>
      <c r="G112" s="5">
        <v>0</v>
      </c>
      <c r="I112" s="9">
        <f t="shared" si="24"/>
        <v>-18.07</v>
      </c>
      <c r="K112" s="21" t="str">
        <f t="shared" si="25"/>
        <v>N.M.</v>
      </c>
      <c r="M112" s="9">
        <v>-60.54</v>
      </c>
      <c r="O112" s="9">
        <v>0</v>
      </c>
      <c r="Q112" s="9">
        <f t="shared" si="26"/>
        <v>-60.54</v>
      </c>
      <c r="S112" s="21" t="str">
        <f t="shared" si="27"/>
        <v>N.M.</v>
      </c>
      <c r="U112" s="9">
        <v>28.73</v>
      </c>
      <c r="W112" s="9">
        <v>0</v>
      </c>
      <c r="Y112" s="9">
        <f t="shared" si="28"/>
        <v>28.73</v>
      </c>
      <c r="AA112" s="21" t="str">
        <f t="shared" si="29"/>
        <v>N.M.</v>
      </c>
      <c r="AC112" s="9">
        <v>28.73</v>
      </c>
      <c r="AE112" s="9">
        <v>0</v>
      </c>
      <c r="AG112" s="9">
        <f t="shared" si="30"/>
        <v>28.73</v>
      </c>
      <c r="AI112" s="21" t="str">
        <f t="shared" si="31"/>
        <v>N.M.</v>
      </c>
    </row>
    <row r="113" spans="1:35" ht="12.75" outlineLevel="1">
      <c r="A113" s="1" t="s">
        <v>404</v>
      </c>
      <c r="B113" s="16" t="s">
        <v>405</v>
      </c>
      <c r="C113" s="1" t="s">
        <v>406</v>
      </c>
      <c r="E113" s="5">
        <v>1371.67</v>
      </c>
      <c r="G113" s="5">
        <v>87163.69</v>
      </c>
      <c r="I113" s="9">
        <f t="shared" si="24"/>
        <v>-85792.02</v>
      </c>
      <c r="K113" s="21">
        <f t="shared" si="25"/>
        <v>-0.9842632866965592</v>
      </c>
      <c r="M113" s="9">
        <v>4168.11</v>
      </c>
      <c r="O113" s="9">
        <v>87163.69</v>
      </c>
      <c r="Q113" s="9">
        <f t="shared" si="26"/>
        <v>-82995.58</v>
      </c>
      <c r="S113" s="21">
        <f t="shared" si="27"/>
        <v>-0.9521806614658007</v>
      </c>
      <c r="U113" s="9">
        <v>9529.68</v>
      </c>
      <c r="W113" s="9">
        <v>87163.69</v>
      </c>
      <c r="Y113" s="9">
        <f t="shared" si="28"/>
        <v>-77634.01000000001</v>
      </c>
      <c r="AA113" s="21">
        <f t="shared" si="29"/>
        <v>-0.8906691536349598</v>
      </c>
      <c r="AC113" s="9">
        <v>-61851.54</v>
      </c>
      <c r="AE113" s="9">
        <v>87163.69</v>
      </c>
      <c r="AG113" s="9">
        <f t="shared" si="30"/>
        <v>-149015.23</v>
      </c>
      <c r="AI113" s="21">
        <f t="shared" si="31"/>
        <v>-1.7096021290516727</v>
      </c>
    </row>
    <row r="114" spans="1:35" ht="12.75" outlineLevel="1">
      <c r="A114" s="1" t="s">
        <v>407</v>
      </c>
      <c r="B114" s="16" t="s">
        <v>408</v>
      </c>
      <c r="C114" s="1" t="s">
        <v>391</v>
      </c>
      <c r="E114" s="5">
        <v>6192.360000000001</v>
      </c>
      <c r="G114" s="5">
        <v>99615.89</v>
      </c>
      <c r="I114" s="9">
        <f t="shared" si="24"/>
        <v>-93423.53</v>
      </c>
      <c r="K114" s="21">
        <f t="shared" si="25"/>
        <v>-0.9378376281133461</v>
      </c>
      <c r="M114" s="9">
        <v>19464.3</v>
      </c>
      <c r="O114" s="9">
        <v>99615.89</v>
      </c>
      <c r="Q114" s="9">
        <f t="shared" si="26"/>
        <v>-80151.59</v>
      </c>
      <c r="S114" s="21">
        <f t="shared" si="27"/>
        <v>-0.804606473927001</v>
      </c>
      <c r="U114" s="9">
        <v>45717.41</v>
      </c>
      <c r="W114" s="9">
        <v>99615.89</v>
      </c>
      <c r="Y114" s="9">
        <f t="shared" si="28"/>
        <v>-53898.479999999996</v>
      </c>
      <c r="AA114" s="21">
        <f t="shared" si="29"/>
        <v>-0.5410630773865495</v>
      </c>
      <c r="AC114" s="9">
        <v>28187.470000000005</v>
      </c>
      <c r="AE114" s="9">
        <v>99615.89</v>
      </c>
      <c r="AG114" s="9">
        <f t="shared" si="30"/>
        <v>-71428.42</v>
      </c>
      <c r="AI114" s="21">
        <f t="shared" si="31"/>
        <v>-0.717038416260699</v>
      </c>
    </row>
    <row r="115" spans="1:35" ht="12.75" outlineLevel="1">
      <c r="A115" s="1" t="s">
        <v>409</v>
      </c>
      <c r="B115" s="16" t="s">
        <v>410</v>
      </c>
      <c r="C115" s="1" t="s">
        <v>411</v>
      </c>
      <c r="E115" s="5">
        <v>96472</v>
      </c>
      <c r="G115" s="5">
        <v>13490.78</v>
      </c>
      <c r="I115" s="9">
        <f t="shared" si="24"/>
        <v>82981.22</v>
      </c>
      <c r="K115" s="21">
        <f t="shared" si="25"/>
        <v>6.1509579134786865</v>
      </c>
      <c r="M115" s="9">
        <v>281440.06</v>
      </c>
      <c r="O115" s="9">
        <v>13490.78</v>
      </c>
      <c r="Q115" s="9">
        <f t="shared" si="26"/>
        <v>267949.27999999997</v>
      </c>
      <c r="S115" s="21" t="str">
        <f t="shared" si="27"/>
        <v>N.M.</v>
      </c>
      <c r="U115" s="9">
        <v>682064.75</v>
      </c>
      <c r="W115" s="9">
        <v>13490.78</v>
      </c>
      <c r="Y115" s="9">
        <f t="shared" si="28"/>
        <v>668573.97</v>
      </c>
      <c r="AA115" s="21" t="str">
        <f t="shared" si="29"/>
        <v>N.M.</v>
      </c>
      <c r="AC115" s="9">
        <v>1658205.2000000002</v>
      </c>
      <c r="AE115" s="9">
        <v>13490.78</v>
      </c>
      <c r="AG115" s="9">
        <f t="shared" si="30"/>
        <v>1644714.4200000002</v>
      </c>
      <c r="AI115" s="21" t="str">
        <f t="shared" si="31"/>
        <v>N.M.</v>
      </c>
    </row>
    <row r="116" spans="1:35" ht="12.75" outlineLevel="1">
      <c r="A116" s="1" t="s">
        <v>412</v>
      </c>
      <c r="B116" s="16" t="s">
        <v>413</v>
      </c>
      <c r="C116" s="1" t="s">
        <v>414</v>
      </c>
      <c r="E116" s="5">
        <v>21418.68</v>
      </c>
      <c r="G116" s="5">
        <v>103953.67</v>
      </c>
      <c r="I116" s="9">
        <f t="shared" si="24"/>
        <v>-82534.98999999999</v>
      </c>
      <c r="K116" s="21">
        <f t="shared" si="25"/>
        <v>-0.7939593667063413</v>
      </c>
      <c r="M116" s="9">
        <v>58603.31</v>
      </c>
      <c r="O116" s="9">
        <v>103953.67</v>
      </c>
      <c r="Q116" s="9">
        <f t="shared" si="26"/>
        <v>-45350.36</v>
      </c>
      <c r="S116" s="21">
        <f t="shared" si="27"/>
        <v>-0.4362554972806636</v>
      </c>
      <c r="U116" s="9">
        <v>127660.17</v>
      </c>
      <c r="W116" s="9">
        <v>103953.67</v>
      </c>
      <c r="Y116" s="9">
        <f t="shared" si="28"/>
        <v>23706.5</v>
      </c>
      <c r="AA116" s="21">
        <f t="shared" si="29"/>
        <v>0.22804870669789726</v>
      </c>
      <c r="AC116" s="9">
        <v>216323.71000000002</v>
      </c>
      <c r="AE116" s="9">
        <v>103953.67</v>
      </c>
      <c r="AG116" s="9">
        <f t="shared" si="30"/>
        <v>112370.04000000002</v>
      </c>
      <c r="AI116" s="21">
        <f t="shared" si="31"/>
        <v>1.080962701942125</v>
      </c>
    </row>
    <row r="117" spans="1:35" ht="12.75" outlineLevel="1">
      <c r="A117" s="1" t="s">
        <v>415</v>
      </c>
      <c r="B117" s="16" t="s">
        <v>416</v>
      </c>
      <c r="C117" s="1" t="s">
        <v>417</v>
      </c>
      <c r="E117" s="5">
        <v>307711.31</v>
      </c>
      <c r="G117" s="5">
        <v>2431928.19</v>
      </c>
      <c r="I117" s="9">
        <f t="shared" si="24"/>
        <v>-2124216.88</v>
      </c>
      <c r="K117" s="21">
        <f t="shared" si="25"/>
        <v>-0.8734702318656867</v>
      </c>
      <c r="M117" s="9">
        <v>907085.38</v>
      </c>
      <c r="O117" s="9">
        <v>2431928.19</v>
      </c>
      <c r="Q117" s="9">
        <f t="shared" si="26"/>
        <v>-1524842.81</v>
      </c>
      <c r="S117" s="21">
        <f t="shared" si="27"/>
        <v>-0.6270098008115939</v>
      </c>
      <c r="U117" s="9">
        <v>2071973.7</v>
      </c>
      <c r="W117" s="9">
        <v>2431928.19</v>
      </c>
      <c r="Y117" s="9">
        <f t="shared" si="28"/>
        <v>-359954.49</v>
      </c>
      <c r="AA117" s="21">
        <f t="shared" si="29"/>
        <v>-0.14801197316603332</v>
      </c>
      <c r="AC117" s="9">
        <v>3599193.26</v>
      </c>
      <c r="AE117" s="9">
        <v>2431928.19</v>
      </c>
      <c r="AG117" s="9">
        <f t="shared" si="30"/>
        <v>1167265.0699999998</v>
      </c>
      <c r="AI117" s="21">
        <f t="shared" si="31"/>
        <v>0.47997513857512375</v>
      </c>
    </row>
    <row r="118" spans="1:68" s="17" customFormat="1" ht="12.75">
      <c r="A118" s="17" t="s">
        <v>88</v>
      </c>
      <c r="B118" s="98"/>
      <c r="C118" s="17" t="s">
        <v>89</v>
      </c>
      <c r="D118" s="18"/>
      <c r="E118" s="18">
        <v>62354067.642</v>
      </c>
      <c r="F118" s="99"/>
      <c r="G118" s="99">
        <v>46489499.91100001</v>
      </c>
      <c r="H118" s="100"/>
      <c r="I118" s="18">
        <f aca="true" t="shared" si="32" ref="I118:I127">+E118-G118</f>
        <v>15864567.730999984</v>
      </c>
      <c r="J118" s="37" t="str">
        <f>IF((+E118-G118)=(I118),"  ",$AO$514)</f>
        <v>  </v>
      </c>
      <c r="K118" s="40">
        <f aca="true" t="shared" si="33" ref="K118:K127">IF(G118&lt;0,IF(I118=0,0,IF(OR(G118=0,E118=0),"N.M.",IF(ABS(I118/G118)&gt;=10,"N.M.",I118/(-G118)))),IF(I118=0,0,IF(OR(G118=0,E118=0),"N.M.",IF(ABS(I118/G118)&gt;=10,"N.M.",I118/G118))))</f>
        <v>0.3412505568218905</v>
      </c>
      <c r="L118" s="39"/>
      <c r="M118" s="8">
        <v>161871833.328</v>
      </c>
      <c r="N118" s="18"/>
      <c r="O118" s="8">
        <v>131011658.72399999</v>
      </c>
      <c r="P118" s="18"/>
      <c r="Q118" s="18">
        <f aca="true" t="shared" si="34" ref="Q118:Q127">+M118-O118</f>
        <v>30860174.604000017</v>
      </c>
      <c r="R118" s="37" t="str">
        <f>IF((+M118-O118)=(Q118),"  ",$AO$514)</f>
        <v>  </v>
      </c>
      <c r="S118" s="40">
        <f aca="true" t="shared" si="35" ref="S118:S127">IF(O118&lt;0,IF(Q118=0,0,IF(OR(O118=0,M118=0),"N.M.",IF(ABS(Q118/O118)&gt;=10,"N.M.",Q118/(-O118)))),IF(Q118=0,0,IF(OR(O118=0,M118=0),"N.M.",IF(ABS(Q118/O118)&gt;=10,"N.M.",Q118/O118))))</f>
        <v>0.2355528882281585</v>
      </c>
      <c r="T118" s="39"/>
      <c r="U118" s="18">
        <v>359892840.15400004</v>
      </c>
      <c r="V118" s="18"/>
      <c r="W118" s="18">
        <v>315145340.0289999</v>
      </c>
      <c r="X118" s="18"/>
      <c r="Y118" s="18">
        <f aca="true" t="shared" si="36" ref="Y118:Y127">+U118-W118</f>
        <v>44747500.12500012</v>
      </c>
      <c r="Z118" s="37" t="str">
        <f>IF((+U118-W118)=(Y118),"  ",$AO$514)</f>
        <v>  </v>
      </c>
      <c r="AA118" s="40">
        <f aca="true" t="shared" si="37" ref="AA118:AA127">IF(W118&lt;0,IF(Y118=0,0,IF(OR(W118=0,U118=0),"N.M.",IF(ABS(Y118/W118)&gt;=10,"N.M.",Y118/(-W118)))),IF(Y118=0,0,IF(OR(W118=0,U118=0),"N.M.",IF(ABS(Y118/W118)&gt;=10,"N.M.",Y118/W118))))</f>
        <v>0.14199004218460734</v>
      </c>
      <c r="AB118" s="39"/>
      <c r="AC118" s="18">
        <v>595045019.6639999</v>
      </c>
      <c r="AD118" s="18"/>
      <c r="AE118" s="18">
        <v>530858255.548</v>
      </c>
      <c r="AF118" s="18"/>
      <c r="AG118" s="18">
        <f aca="true" t="shared" si="38" ref="AG118:AG127">+AC118-AE118</f>
        <v>64186764.11599994</v>
      </c>
      <c r="AH118" s="37" t="str">
        <f>IF((+AC118-AE118)=(AG118),"  ",$AO$514)</f>
        <v>  </v>
      </c>
      <c r="AI118" s="40">
        <f aca="true" t="shared" si="39" ref="AI118:AI127">IF(AE118&lt;0,IF(AG118=0,0,IF(OR(AE118=0,AC118=0),"N.M.",IF(ABS(AG118/AE118)&gt;=10,"N.M.",AG118/(-AE118)))),IF(AG118=0,0,IF(OR(AE118=0,AC118=0),"N.M.",IF(ABS(AG118/AE118)&gt;=10,"N.M.",AG118/AE118))))</f>
        <v>0.12091130437397181</v>
      </c>
      <c r="AJ118" s="39"/>
      <c r="AK118" s="99"/>
      <c r="AL118" s="101"/>
      <c r="AM118" s="100"/>
      <c r="AN118" s="101"/>
      <c r="AO118" s="100"/>
      <c r="AP118" s="100"/>
      <c r="AQ118" s="102"/>
      <c r="AR118" s="100"/>
      <c r="AS118" s="99"/>
      <c r="AT118" s="99"/>
      <c r="AU118" s="99"/>
      <c r="AV118" s="99"/>
      <c r="AW118" s="100"/>
      <c r="AX118" s="100"/>
      <c r="AY118" s="102"/>
      <c r="AZ118" s="100"/>
      <c r="BA118" s="99"/>
      <c r="BB118" s="99"/>
      <c r="BC118" s="100"/>
      <c r="BD118" s="100"/>
      <c r="BE118" s="102"/>
      <c r="BF118" s="103"/>
      <c r="BG118" s="18"/>
      <c r="BH118" s="104"/>
      <c r="BI118" s="18"/>
      <c r="BJ118" s="104"/>
      <c r="BK118" s="18"/>
      <c r="BL118" s="104"/>
      <c r="BM118" s="18"/>
      <c r="BN118" s="104"/>
      <c r="BO118" s="104"/>
      <c r="BP118" s="104"/>
    </row>
    <row r="119" spans="1:35" ht="12.75" outlineLevel="1">
      <c r="A119" s="1" t="s">
        <v>418</v>
      </c>
      <c r="B119" s="16" t="s">
        <v>419</v>
      </c>
      <c r="C119" s="1" t="s">
        <v>420</v>
      </c>
      <c r="E119" s="5">
        <v>263693.99</v>
      </c>
      <c r="G119" s="5">
        <v>135233.07</v>
      </c>
      <c r="I119" s="9">
        <f t="shared" si="32"/>
        <v>128460.91999999998</v>
      </c>
      <c r="K119" s="21">
        <f t="shared" si="33"/>
        <v>0.9499223821510521</v>
      </c>
      <c r="M119" s="9">
        <v>828270.09</v>
      </c>
      <c r="O119" s="9">
        <v>300053.49</v>
      </c>
      <c r="Q119" s="9">
        <f t="shared" si="34"/>
        <v>528216.6</v>
      </c>
      <c r="S119" s="21">
        <f t="shared" si="35"/>
        <v>1.7604081192323409</v>
      </c>
      <c r="U119" s="9">
        <v>1472567.35</v>
      </c>
      <c r="W119" s="9">
        <v>635965.51</v>
      </c>
      <c r="Y119" s="9">
        <f t="shared" si="36"/>
        <v>836601.8400000001</v>
      </c>
      <c r="AA119" s="21">
        <f t="shared" si="37"/>
        <v>1.315483036179116</v>
      </c>
      <c r="AC119" s="9">
        <v>1983150.34</v>
      </c>
      <c r="AE119" s="9">
        <v>1027061.65</v>
      </c>
      <c r="AG119" s="9">
        <f t="shared" si="38"/>
        <v>956088.6900000001</v>
      </c>
      <c r="AI119" s="21">
        <f t="shared" si="39"/>
        <v>0.9308970790604439</v>
      </c>
    </row>
    <row r="120" spans="1:35" ht="12.75" outlineLevel="1">
      <c r="A120" s="1" t="s">
        <v>421</v>
      </c>
      <c r="B120" s="16" t="s">
        <v>422</v>
      </c>
      <c r="C120" s="1" t="s">
        <v>423</v>
      </c>
      <c r="E120" s="5">
        <v>242341.42</v>
      </c>
      <c r="G120" s="5">
        <v>174585.34</v>
      </c>
      <c r="I120" s="9">
        <f t="shared" si="32"/>
        <v>67756.08000000002</v>
      </c>
      <c r="K120" s="21">
        <f t="shared" si="33"/>
        <v>0.3880971907492348</v>
      </c>
      <c r="M120" s="9">
        <v>702651.09</v>
      </c>
      <c r="O120" s="9">
        <v>625192.16</v>
      </c>
      <c r="Q120" s="9">
        <f t="shared" si="34"/>
        <v>77458.92999999993</v>
      </c>
      <c r="S120" s="21">
        <f t="shared" si="35"/>
        <v>0.1238961953713558</v>
      </c>
      <c r="U120" s="9">
        <v>1630232.44</v>
      </c>
      <c r="W120" s="9">
        <v>1666238.08</v>
      </c>
      <c r="Y120" s="9">
        <f t="shared" si="36"/>
        <v>-36005.64000000013</v>
      </c>
      <c r="AA120" s="21">
        <f t="shared" si="37"/>
        <v>-0.021608940782340137</v>
      </c>
      <c r="AC120" s="9">
        <v>2555640.11</v>
      </c>
      <c r="AE120" s="9">
        <v>2949725.23</v>
      </c>
      <c r="AG120" s="9">
        <f t="shared" si="38"/>
        <v>-394085.1200000001</v>
      </c>
      <c r="AI120" s="21">
        <f t="shared" si="39"/>
        <v>-0.13360062014996565</v>
      </c>
    </row>
    <row r="121" spans="1:35" ht="12.75" outlineLevel="1">
      <c r="A121" s="1" t="s">
        <v>424</v>
      </c>
      <c r="B121" s="16" t="s">
        <v>425</v>
      </c>
      <c r="C121" s="1" t="s">
        <v>426</v>
      </c>
      <c r="E121" s="5">
        <v>0</v>
      </c>
      <c r="G121" s="5">
        <v>0</v>
      </c>
      <c r="I121" s="9">
        <f t="shared" si="32"/>
        <v>0</v>
      </c>
      <c r="K121" s="21">
        <f t="shared" si="33"/>
        <v>0</v>
      </c>
      <c r="M121" s="9">
        <v>0</v>
      </c>
      <c r="O121" s="9">
        <v>0</v>
      </c>
      <c r="Q121" s="9">
        <f t="shared" si="34"/>
        <v>0</v>
      </c>
      <c r="S121" s="21">
        <f t="shared" si="35"/>
        <v>0</v>
      </c>
      <c r="U121" s="9">
        <v>0</v>
      </c>
      <c r="W121" s="9">
        <v>0</v>
      </c>
      <c r="Y121" s="9">
        <f t="shared" si="36"/>
        <v>0</v>
      </c>
      <c r="AA121" s="21">
        <f t="shared" si="37"/>
        <v>0</v>
      </c>
      <c r="AC121" s="9">
        <v>0</v>
      </c>
      <c r="AE121" s="9">
        <v>7203.4800000000005</v>
      </c>
      <c r="AG121" s="9">
        <f t="shared" si="38"/>
        <v>-7203.4800000000005</v>
      </c>
      <c r="AI121" s="21" t="str">
        <f t="shared" si="39"/>
        <v>N.M.</v>
      </c>
    </row>
    <row r="122" spans="1:35" ht="12.75" outlineLevel="1">
      <c r="A122" s="1" t="s">
        <v>427</v>
      </c>
      <c r="B122" s="16" t="s">
        <v>428</v>
      </c>
      <c r="C122" s="1" t="s">
        <v>429</v>
      </c>
      <c r="E122" s="5">
        <v>7109428</v>
      </c>
      <c r="G122" s="5">
        <v>6128096.29</v>
      </c>
      <c r="I122" s="9">
        <f t="shared" si="32"/>
        <v>981331.71</v>
      </c>
      <c r="K122" s="21">
        <f t="shared" si="33"/>
        <v>0.16013647037520684</v>
      </c>
      <c r="M122" s="9">
        <v>13046274</v>
      </c>
      <c r="O122" s="9">
        <v>13765639.29</v>
      </c>
      <c r="Q122" s="9">
        <f t="shared" si="34"/>
        <v>-719365.2899999991</v>
      </c>
      <c r="S122" s="21">
        <f t="shared" si="35"/>
        <v>-0.05225803719283706</v>
      </c>
      <c r="U122" s="9">
        <v>36534011.01</v>
      </c>
      <c r="W122" s="9">
        <v>28145914.29</v>
      </c>
      <c r="Y122" s="9">
        <f t="shared" si="36"/>
        <v>8388096.719999999</v>
      </c>
      <c r="AA122" s="21">
        <f t="shared" si="37"/>
        <v>0.2980218241828519</v>
      </c>
      <c r="AC122" s="9">
        <v>64162403.43</v>
      </c>
      <c r="AE122" s="9">
        <v>53627187.29</v>
      </c>
      <c r="AG122" s="9">
        <f t="shared" si="38"/>
        <v>10535216.14</v>
      </c>
      <c r="AI122" s="21">
        <f t="shared" si="39"/>
        <v>0.19645289399626092</v>
      </c>
    </row>
    <row r="123" spans="1:35" ht="12.75" outlineLevel="1">
      <c r="A123" s="1" t="s">
        <v>430</v>
      </c>
      <c r="B123" s="16" t="s">
        <v>431</v>
      </c>
      <c r="C123" s="1" t="s">
        <v>432</v>
      </c>
      <c r="E123" s="5">
        <v>21241.600000000002</v>
      </c>
      <c r="G123" s="5">
        <v>25147.37</v>
      </c>
      <c r="I123" s="9">
        <f t="shared" si="32"/>
        <v>-3905.769999999997</v>
      </c>
      <c r="K123" s="21">
        <f t="shared" si="33"/>
        <v>-0.15531524767798768</v>
      </c>
      <c r="M123" s="9">
        <v>63724.8</v>
      </c>
      <c r="O123" s="9">
        <v>75442.11</v>
      </c>
      <c r="Q123" s="9">
        <f t="shared" si="34"/>
        <v>-11717.309999999998</v>
      </c>
      <c r="S123" s="21">
        <f t="shared" si="35"/>
        <v>-0.15531524767798777</v>
      </c>
      <c r="U123" s="9">
        <v>148691.2</v>
      </c>
      <c r="W123" s="9">
        <v>176031.59</v>
      </c>
      <c r="Y123" s="9">
        <f t="shared" si="36"/>
        <v>-27340.389999999985</v>
      </c>
      <c r="AA123" s="21">
        <f t="shared" si="37"/>
        <v>-0.1553152476779877</v>
      </c>
      <c r="AC123" s="9">
        <v>274428.05000000005</v>
      </c>
      <c r="AE123" s="9">
        <v>285721.29</v>
      </c>
      <c r="AG123" s="9">
        <f t="shared" si="38"/>
        <v>-11293.239999999932</v>
      </c>
      <c r="AI123" s="21">
        <f t="shared" si="39"/>
        <v>-0.03952537103552883</v>
      </c>
    </row>
    <row r="124" spans="1:68" s="17" customFormat="1" ht="12.75">
      <c r="A124" s="17" t="s">
        <v>90</v>
      </c>
      <c r="B124" s="98"/>
      <c r="C124" s="17" t="s">
        <v>1095</v>
      </c>
      <c r="D124" s="18"/>
      <c r="E124" s="18">
        <v>7636705.01</v>
      </c>
      <c r="F124" s="18"/>
      <c r="G124" s="18">
        <v>6463062.07</v>
      </c>
      <c r="H124" s="18"/>
      <c r="I124" s="18">
        <f t="shared" si="32"/>
        <v>1173642.9399999995</v>
      </c>
      <c r="J124" s="37" t="str">
        <f>IF((+E124-G124)=(I124),"  ",$AO$514)</f>
        <v>  </v>
      </c>
      <c r="K124" s="40">
        <f t="shared" si="33"/>
        <v>0.18159239804422914</v>
      </c>
      <c r="L124" s="39"/>
      <c r="M124" s="8">
        <v>14640919.98</v>
      </c>
      <c r="N124" s="18"/>
      <c r="O124" s="8">
        <v>14766327.049999999</v>
      </c>
      <c r="P124" s="18"/>
      <c r="Q124" s="18">
        <f t="shared" si="34"/>
        <v>-125407.06999999844</v>
      </c>
      <c r="R124" s="37" t="str">
        <f>IF((+M124-O124)=(Q124),"  ",$AO$514)</f>
        <v>  </v>
      </c>
      <c r="S124" s="40">
        <f t="shared" si="35"/>
        <v>-0.008492773428040688</v>
      </c>
      <c r="T124" s="39"/>
      <c r="U124" s="18">
        <v>39785502</v>
      </c>
      <c r="V124" s="18"/>
      <c r="W124" s="18">
        <v>30624149.47</v>
      </c>
      <c r="X124" s="18"/>
      <c r="Y124" s="18">
        <f t="shared" si="36"/>
        <v>9161352.530000001</v>
      </c>
      <c r="Z124" s="37" t="str">
        <f>IF((+U124-W124)=(Y124),"  ",$AO$514)</f>
        <v>  </v>
      </c>
      <c r="AA124" s="40">
        <f t="shared" si="37"/>
        <v>0.29915451330247184</v>
      </c>
      <c r="AB124" s="39"/>
      <c r="AC124" s="18">
        <v>68975621.93</v>
      </c>
      <c r="AD124" s="18"/>
      <c r="AE124" s="18">
        <v>57896898.940000005</v>
      </c>
      <c r="AF124" s="18"/>
      <c r="AG124" s="18">
        <f t="shared" si="38"/>
        <v>11078722.990000002</v>
      </c>
      <c r="AH124" s="37" t="str">
        <f>IF((+AC124-AE124)=(AG124),"  ",$AO$514)</f>
        <v>  </v>
      </c>
      <c r="AI124" s="40">
        <f t="shared" si="39"/>
        <v>0.19135261461034653</v>
      </c>
      <c r="AJ124" s="39"/>
      <c r="AK124" s="18"/>
      <c r="AL124" s="18"/>
      <c r="AM124" s="18"/>
      <c r="AN124" s="18"/>
      <c r="AO124" s="18"/>
      <c r="AP124" s="85"/>
      <c r="AQ124" s="117"/>
      <c r="AR124" s="39"/>
      <c r="AS124" s="18"/>
      <c r="AT124" s="18"/>
      <c r="AU124" s="18"/>
      <c r="AV124" s="18"/>
      <c r="AW124" s="18"/>
      <c r="AX124" s="85"/>
      <c r="AY124" s="117"/>
      <c r="AZ124" s="39"/>
      <c r="BA124" s="18"/>
      <c r="BB124" s="18"/>
      <c r="BC124" s="18"/>
      <c r="BD124" s="85"/>
      <c r="BE124" s="117"/>
      <c r="BF124" s="39"/>
      <c r="BG124" s="18"/>
      <c r="BH124" s="104"/>
      <c r="BI124" s="18"/>
      <c r="BJ124" s="104"/>
      <c r="BK124" s="18"/>
      <c r="BL124" s="104"/>
      <c r="BM124" s="18"/>
      <c r="BN124" s="104"/>
      <c r="BO124" s="104"/>
      <c r="BP124" s="104"/>
    </row>
    <row r="125" spans="1:68" s="17" customFormat="1" ht="12.75">
      <c r="A125" s="17" t="s">
        <v>91</v>
      </c>
      <c r="B125" s="98"/>
      <c r="C125" s="17" t="s">
        <v>1096</v>
      </c>
      <c r="D125" s="18"/>
      <c r="E125" s="18">
        <v>69990772.65200001</v>
      </c>
      <c r="F125" s="18"/>
      <c r="G125" s="18">
        <v>52952561.981</v>
      </c>
      <c r="H125" s="18"/>
      <c r="I125" s="18">
        <f t="shared" si="32"/>
        <v>17038210.67100001</v>
      </c>
      <c r="J125" s="37" t="str">
        <f>IF((+E125-G125)=(I125),"  ",$AO$514)</f>
        <v>  </v>
      </c>
      <c r="K125" s="40">
        <f t="shared" si="33"/>
        <v>0.32176366985063953</v>
      </c>
      <c r="L125" s="39"/>
      <c r="M125" s="8">
        <v>176512753.30799997</v>
      </c>
      <c r="N125" s="18"/>
      <c r="O125" s="8">
        <v>145777985.77400002</v>
      </c>
      <c r="P125" s="18"/>
      <c r="Q125" s="18">
        <f t="shared" si="34"/>
        <v>30734767.53399995</v>
      </c>
      <c r="R125" s="37" t="str">
        <f>IF((+M125-O125)=(Q125),"  ",$AO$514)</f>
        <v>  </v>
      </c>
      <c r="S125" s="40">
        <f t="shared" si="35"/>
        <v>0.21083270818166014</v>
      </c>
      <c r="T125" s="39"/>
      <c r="U125" s="18">
        <v>399678342.154</v>
      </c>
      <c r="V125" s="18"/>
      <c r="W125" s="18">
        <v>345769489.49899995</v>
      </c>
      <c r="X125" s="18"/>
      <c r="Y125" s="18">
        <f t="shared" si="36"/>
        <v>53908852.65500003</v>
      </c>
      <c r="Z125" s="37" t="str">
        <f>IF((+U125-W125)=(Y125),"  ",$AO$514)</f>
        <v>  </v>
      </c>
      <c r="AA125" s="40">
        <f t="shared" si="37"/>
        <v>0.155909802027677</v>
      </c>
      <c r="AB125" s="39"/>
      <c r="AC125" s="18">
        <v>664020641.594</v>
      </c>
      <c r="AD125" s="18"/>
      <c r="AE125" s="18">
        <v>588755154.4879999</v>
      </c>
      <c r="AF125" s="18"/>
      <c r="AG125" s="18">
        <f t="shared" si="38"/>
        <v>75265487.10600007</v>
      </c>
      <c r="AH125" s="37" t="str">
        <f>IF((+AC125-AE125)=(AG125),"  ",$AO$514)</f>
        <v>  </v>
      </c>
      <c r="AI125" s="40">
        <f t="shared" si="39"/>
        <v>0.12783834932443744</v>
      </c>
      <c r="AJ125" s="39"/>
      <c r="AK125" s="18"/>
      <c r="AL125" s="18"/>
      <c r="AM125" s="18"/>
      <c r="AN125" s="18"/>
      <c r="AO125" s="18"/>
      <c r="AP125" s="85"/>
      <c r="AQ125" s="117"/>
      <c r="AR125" s="39"/>
      <c r="AS125" s="18"/>
      <c r="AT125" s="18"/>
      <c r="AU125" s="18"/>
      <c r="AV125" s="18"/>
      <c r="AW125" s="18"/>
      <c r="AX125" s="85"/>
      <c r="AY125" s="117"/>
      <c r="AZ125" s="39"/>
      <c r="BA125" s="18"/>
      <c r="BB125" s="18"/>
      <c r="BC125" s="18"/>
      <c r="BD125" s="85"/>
      <c r="BE125" s="117"/>
      <c r="BF125" s="39"/>
      <c r="BG125" s="18"/>
      <c r="BH125" s="104"/>
      <c r="BI125" s="18"/>
      <c r="BJ125" s="104"/>
      <c r="BK125" s="18"/>
      <c r="BL125" s="104"/>
      <c r="BM125" s="18"/>
      <c r="BN125" s="104"/>
      <c r="BO125" s="104"/>
      <c r="BP125" s="104"/>
    </row>
    <row r="126" spans="1:68" s="90" customFormat="1" ht="12.75">
      <c r="A126" s="90" t="s">
        <v>27</v>
      </c>
      <c r="B126" s="91"/>
      <c r="C126" s="77" t="s">
        <v>1097</v>
      </c>
      <c r="D126" s="105"/>
      <c r="E126" s="105">
        <v>0</v>
      </c>
      <c r="F126" s="105"/>
      <c r="G126" s="105">
        <v>0</v>
      </c>
      <c r="H126" s="105"/>
      <c r="I126" s="9">
        <f t="shared" si="32"/>
        <v>0</v>
      </c>
      <c r="J126" s="37" t="str">
        <f>IF((+E126-G126)=(I126),"  ",$AO$514)</f>
        <v>  </v>
      </c>
      <c r="K126" s="38">
        <f t="shared" si="33"/>
        <v>0</v>
      </c>
      <c r="L126" s="39"/>
      <c r="M126" s="5">
        <v>0</v>
      </c>
      <c r="N126" s="9"/>
      <c r="O126" s="5">
        <v>0</v>
      </c>
      <c r="P126" s="9"/>
      <c r="Q126" s="9">
        <f t="shared" si="34"/>
        <v>0</v>
      </c>
      <c r="R126" s="37" t="str">
        <f>IF((+M126-O126)=(Q126),"  ",$AO$514)</f>
        <v>  </v>
      </c>
      <c r="S126" s="38">
        <f t="shared" si="35"/>
        <v>0</v>
      </c>
      <c r="T126" s="39"/>
      <c r="U126" s="9">
        <v>0</v>
      </c>
      <c r="V126" s="9"/>
      <c r="W126" s="9">
        <v>0</v>
      </c>
      <c r="X126" s="9"/>
      <c r="Y126" s="9">
        <f t="shared" si="36"/>
        <v>0</v>
      </c>
      <c r="Z126" s="37" t="str">
        <f>IF((+U126-W126)=(Y126),"  ",$AO$514)</f>
        <v>  </v>
      </c>
      <c r="AA126" s="38">
        <f t="shared" si="37"/>
        <v>0</v>
      </c>
      <c r="AB126" s="39"/>
      <c r="AC126" s="9">
        <v>0</v>
      </c>
      <c r="AD126" s="9"/>
      <c r="AE126" s="9">
        <v>0</v>
      </c>
      <c r="AF126" s="9"/>
      <c r="AG126" s="9">
        <f t="shared" si="38"/>
        <v>0</v>
      </c>
      <c r="AH126" s="37" t="str">
        <f>IF((+AC126-AE126)=(AG126),"  ",$AO$514)</f>
        <v>  </v>
      </c>
      <c r="AI126" s="38">
        <f t="shared" si="39"/>
        <v>0</v>
      </c>
      <c r="AJ126" s="39"/>
      <c r="AK126" s="105"/>
      <c r="AL126" s="105"/>
      <c r="AM126" s="105"/>
      <c r="AN126" s="105"/>
      <c r="AO126" s="105"/>
      <c r="AP126" s="106"/>
      <c r="AQ126" s="107"/>
      <c r="AR126" s="108"/>
      <c r="AS126" s="105"/>
      <c r="AT126" s="105"/>
      <c r="AU126" s="105"/>
      <c r="AV126" s="105"/>
      <c r="AW126" s="105"/>
      <c r="AX126" s="106"/>
      <c r="AY126" s="107"/>
      <c r="AZ126" s="108"/>
      <c r="BA126" s="105"/>
      <c r="BB126" s="105"/>
      <c r="BC126" s="105"/>
      <c r="BD126" s="106"/>
      <c r="BE126" s="107"/>
      <c r="BF126" s="108"/>
      <c r="BG126" s="105"/>
      <c r="BH126" s="109"/>
      <c r="BI126" s="105"/>
      <c r="BJ126" s="109"/>
      <c r="BK126" s="105"/>
      <c r="BL126" s="109"/>
      <c r="BM126" s="105"/>
      <c r="BN126" s="97"/>
      <c r="BO126" s="97"/>
      <c r="BP126" s="97"/>
    </row>
    <row r="127" spans="1:68" s="77" customFormat="1" ht="12.75">
      <c r="A127" s="77" t="s">
        <v>28</v>
      </c>
      <c r="B127" s="110"/>
      <c r="C127" s="77" t="s">
        <v>29</v>
      </c>
      <c r="D127" s="105"/>
      <c r="E127" s="105">
        <v>69990772.65200001</v>
      </c>
      <c r="F127" s="105"/>
      <c r="G127" s="105">
        <v>52952561.981</v>
      </c>
      <c r="H127" s="105"/>
      <c r="I127" s="9">
        <f t="shared" si="32"/>
        <v>17038210.67100001</v>
      </c>
      <c r="J127" s="37" t="str">
        <f>IF((+E127-G127)=(I127),"  ",$AO$514)</f>
        <v>  </v>
      </c>
      <c r="K127" s="38">
        <f t="shared" si="33"/>
        <v>0.32176366985063953</v>
      </c>
      <c r="L127" s="39"/>
      <c r="M127" s="5">
        <v>176512753.30799997</v>
      </c>
      <c r="N127" s="9"/>
      <c r="O127" s="5">
        <v>145777985.77400002</v>
      </c>
      <c r="P127" s="9"/>
      <c r="Q127" s="9">
        <f t="shared" si="34"/>
        <v>30734767.53399995</v>
      </c>
      <c r="R127" s="37" t="str">
        <f>IF((+M127-O127)=(Q127),"  ",$AO$514)</f>
        <v>  </v>
      </c>
      <c r="S127" s="38">
        <f t="shared" si="35"/>
        <v>0.21083270818166014</v>
      </c>
      <c r="T127" s="39"/>
      <c r="U127" s="9">
        <v>399678342.154</v>
      </c>
      <c r="V127" s="9"/>
      <c r="W127" s="9">
        <v>345769489.49899995</v>
      </c>
      <c r="X127" s="9"/>
      <c r="Y127" s="9">
        <f t="shared" si="36"/>
        <v>53908852.65500003</v>
      </c>
      <c r="Z127" s="37" t="str">
        <f>IF((+U127-W127)=(Y127),"  ",$AO$514)</f>
        <v>  </v>
      </c>
      <c r="AA127" s="38">
        <f t="shared" si="37"/>
        <v>0.155909802027677</v>
      </c>
      <c r="AB127" s="39"/>
      <c r="AC127" s="9">
        <v>664020641.594</v>
      </c>
      <c r="AD127" s="9"/>
      <c r="AE127" s="9">
        <v>588755154.4879999</v>
      </c>
      <c r="AF127" s="9"/>
      <c r="AG127" s="9">
        <f t="shared" si="38"/>
        <v>75265487.10600007</v>
      </c>
      <c r="AH127" s="37" t="str">
        <f>IF((+AC127-AE127)=(AG127),"  ",$AO$514)</f>
        <v>  </v>
      </c>
      <c r="AI127" s="38">
        <f t="shared" si="39"/>
        <v>0.12783834932443744</v>
      </c>
      <c r="AJ127" s="39"/>
      <c r="AK127" s="105"/>
      <c r="AL127" s="105"/>
      <c r="AM127" s="105"/>
      <c r="AN127" s="105"/>
      <c r="AO127" s="105"/>
      <c r="AP127" s="106"/>
      <c r="AQ127" s="107"/>
      <c r="AR127" s="108"/>
      <c r="AS127" s="105"/>
      <c r="AT127" s="105"/>
      <c r="AU127" s="105"/>
      <c r="AV127" s="105"/>
      <c r="AW127" s="105"/>
      <c r="AX127" s="106"/>
      <c r="AY127" s="107"/>
      <c r="AZ127" s="108"/>
      <c r="BA127" s="105"/>
      <c r="BB127" s="105"/>
      <c r="BC127" s="105"/>
      <c r="BD127" s="106"/>
      <c r="BE127" s="107"/>
      <c r="BF127" s="108"/>
      <c r="BG127" s="105"/>
      <c r="BH127" s="109"/>
      <c r="BI127" s="105"/>
      <c r="BJ127" s="109"/>
      <c r="BK127" s="105"/>
      <c r="BL127" s="109"/>
      <c r="BM127" s="105"/>
      <c r="BN127" s="109"/>
      <c r="BO127" s="109"/>
      <c r="BP127" s="109"/>
    </row>
    <row r="128" spans="2:68" s="90" customFormat="1" ht="12.75">
      <c r="B128" s="91"/>
      <c r="D128" s="71"/>
      <c r="E128" s="41" t="str">
        <f>IF(ABS(E118+E124+E126-E127)&gt;$AO$510,$AO$513," ")</f>
        <v> </v>
      </c>
      <c r="F128" s="111"/>
      <c r="G128" s="41" t="str">
        <f>IF(ABS(G118+G124+G126-G127)&gt;$AO$510,$AO$513," ")</f>
        <v> </v>
      </c>
      <c r="H128" s="111"/>
      <c r="I128" s="41" t="str">
        <f>IF(ABS(I118+I124+I126-I127)&gt;$AO$510,$AO$513," ")</f>
        <v> </v>
      </c>
      <c r="J128" s="111"/>
      <c r="K128" s="111"/>
      <c r="L128" s="111"/>
      <c r="M128" s="41" t="str">
        <f>IF(ABS(M118+M124+M126-M127)&gt;$AO$510,$AO$513," ")</f>
        <v> </v>
      </c>
      <c r="N128" s="111"/>
      <c r="O128" s="41" t="str">
        <f>IF(ABS(O118+O124+O126-O127)&gt;$AO$510,$AO$513," ")</f>
        <v> </v>
      </c>
      <c r="P128" s="111"/>
      <c r="Q128" s="41" t="str">
        <f>IF(ABS(Q118+Q124+Q126-Q127)&gt;$AO$510,$AO$513," ")</f>
        <v> </v>
      </c>
      <c r="R128" s="111"/>
      <c r="S128" s="111"/>
      <c r="T128" s="111"/>
      <c r="U128" s="41" t="str">
        <f>IF(ABS(U118+U124+U126-U127)&gt;$AO$510,$AO$513," ")</f>
        <v> </v>
      </c>
      <c r="V128" s="111"/>
      <c r="W128" s="41" t="str">
        <f>IF(ABS(W118+W124+W126-W127)&gt;$AO$510,$AO$513," ")</f>
        <v> </v>
      </c>
      <c r="X128" s="111"/>
      <c r="Y128" s="41" t="str">
        <f>IF(ABS(Y118+Y124+Y126-Y127)&gt;$AO$510,$AO$513," ")</f>
        <v> </v>
      </c>
      <c r="Z128" s="111"/>
      <c r="AA128" s="111"/>
      <c r="AB128" s="111"/>
      <c r="AC128" s="41" t="str">
        <f>IF(ABS(AC118+AC124+AC126-AC127)&gt;$AO$510,$AO$513," ")</f>
        <v> </v>
      </c>
      <c r="AD128" s="111"/>
      <c r="AE128" s="41" t="str">
        <f>IF(ABS(AE118+AE124+AE126-AE127)&gt;$AO$510,$AO$513," ")</f>
        <v> </v>
      </c>
      <c r="AF128" s="111"/>
      <c r="AG128" s="41" t="str">
        <f>IF(ABS(AG118+AG124+AG126-AG127)&gt;$AO$510,$AO$513," ")</f>
        <v> </v>
      </c>
      <c r="AH128" s="111"/>
      <c r="AI128" s="111"/>
      <c r="AJ128" s="112"/>
      <c r="AK128" s="111"/>
      <c r="AL128" s="112"/>
      <c r="AM128" s="111"/>
      <c r="AN128" s="112"/>
      <c r="AO128" s="111"/>
      <c r="AP128" s="71"/>
      <c r="AQ128" s="113"/>
      <c r="AR128" s="71"/>
      <c r="AS128" s="111"/>
      <c r="AT128" s="112"/>
      <c r="AU128" s="111"/>
      <c r="AV128" s="112"/>
      <c r="AW128" s="111"/>
      <c r="AX128" s="71"/>
      <c r="AY128" s="113"/>
      <c r="AZ128" s="71"/>
      <c r="BA128" s="111"/>
      <c r="BB128" s="112"/>
      <c r="BC128" s="111"/>
      <c r="BD128" s="71"/>
      <c r="BE128" s="113"/>
      <c r="BG128" s="71"/>
      <c r="BH128" s="97"/>
      <c r="BI128" s="71"/>
      <c r="BJ128" s="97"/>
      <c r="BK128" s="71"/>
      <c r="BL128" s="97"/>
      <c r="BM128" s="71"/>
      <c r="BN128" s="97"/>
      <c r="BO128" s="97"/>
      <c r="BP128" s="97"/>
    </row>
    <row r="129" spans="2:68" s="90" customFormat="1" ht="12.75">
      <c r="B129" s="91"/>
      <c r="C129" s="77" t="s">
        <v>30</v>
      </c>
      <c r="D129" s="71"/>
      <c r="E129" s="71"/>
      <c r="F129" s="97"/>
      <c r="G129" s="71"/>
      <c r="H129" s="97"/>
      <c r="I129" s="71"/>
      <c r="J129" s="97"/>
      <c r="K129" s="71"/>
      <c r="L129" s="97"/>
      <c r="M129" s="71"/>
      <c r="N129" s="97"/>
      <c r="O129" s="71"/>
      <c r="P129" s="97"/>
      <c r="Q129" s="71"/>
      <c r="R129" s="97"/>
      <c r="S129" s="71"/>
      <c r="T129" s="97"/>
      <c r="U129" s="71"/>
      <c r="V129" s="97"/>
      <c r="W129" s="71"/>
      <c r="X129" s="97"/>
      <c r="Y129" s="71"/>
      <c r="Z129" s="97"/>
      <c r="AA129" s="71"/>
      <c r="AB129" s="97"/>
      <c r="AC129" s="71"/>
      <c r="AD129" s="97"/>
      <c r="AE129" s="71"/>
      <c r="AF129" s="97"/>
      <c r="AG129" s="71"/>
      <c r="AH129" s="97"/>
      <c r="AI129" s="71"/>
      <c r="AJ129" s="71"/>
      <c r="AK129" s="71"/>
      <c r="AL129" s="71"/>
      <c r="AM129" s="71"/>
      <c r="AN129" s="71"/>
      <c r="AO129" s="71"/>
      <c r="AP129" s="71"/>
      <c r="AQ129" s="113"/>
      <c r="AR129" s="71"/>
      <c r="AS129" s="71"/>
      <c r="AT129" s="97"/>
      <c r="AU129" s="71"/>
      <c r="AV129" s="71"/>
      <c r="AW129" s="71"/>
      <c r="AX129" s="71"/>
      <c r="AY129" s="113"/>
      <c r="AZ129" s="71"/>
      <c r="BA129" s="71"/>
      <c r="BB129" s="71"/>
      <c r="BC129" s="71"/>
      <c r="BD129" s="71"/>
      <c r="BE129" s="113"/>
      <c r="BG129" s="71"/>
      <c r="BH129" s="97"/>
      <c r="BI129" s="71"/>
      <c r="BJ129" s="97"/>
      <c r="BK129" s="71"/>
      <c r="BL129" s="97"/>
      <c r="BM129" s="71"/>
      <c r="BN129" s="97"/>
      <c r="BO129" s="97"/>
      <c r="BP129" s="97"/>
    </row>
    <row r="130" spans="2:68" s="90" customFormat="1" ht="12.75">
      <c r="B130" s="91"/>
      <c r="C130" s="77" t="s">
        <v>31</v>
      </c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113"/>
      <c r="AR130" s="71"/>
      <c r="AS130" s="71"/>
      <c r="AT130" s="71"/>
      <c r="AU130" s="71"/>
      <c r="AV130" s="71"/>
      <c r="AW130" s="71"/>
      <c r="AX130" s="71"/>
      <c r="AY130" s="113"/>
      <c r="AZ130" s="71"/>
      <c r="BA130" s="71"/>
      <c r="BB130" s="71"/>
      <c r="BC130" s="71"/>
      <c r="BD130" s="71"/>
      <c r="BE130" s="113"/>
      <c r="BG130" s="71"/>
      <c r="BH130" s="97"/>
      <c r="BI130" s="71"/>
      <c r="BJ130" s="97"/>
      <c r="BK130" s="71"/>
      <c r="BL130" s="97"/>
      <c r="BM130" s="71"/>
      <c r="BN130" s="97"/>
      <c r="BO130" s="97"/>
      <c r="BP130" s="97"/>
    </row>
    <row r="131" spans="1:35" ht="12.75" outlineLevel="1">
      <c r="A131" s="1" t="s">
        <v>433</v>
      </c>
      <c r="B131" s="16" t="s">
        <v>434</v>
      </c>
      <c r="C131" s="1" t="s">
        <v>1098</v>
      </c>
      <c r="E131" s="5">
        <v>27938.201</v>
      </c>
      <c r="G131" s="5">
        <v>40094.972</v>
      </c>
      <c r="I131" s="9">
        <f aca="true" t="shared" si="40" ref="I131:I138">+E131-G131</f>
        <v>-12156.771</v>
      </c>
      <c r="K131" s="21">
        <f aca="true" t="shared" si="41" ref="K131:K138">IF(G131&lt;0,IF(I131=0,0,IF(OR(G131=0,E131=0),"N.M.",IF(ABS(I131/G131)&gt;=10,"N.M.",I131/(-G131)))),IF(I131=0,0,IF(OR(G131=0,E131=0),"N.M.",IF(ABS(I131/G131)&gt;=10,"N.M.",I131/G131))))</f>
        <v>-0.3031993886914299</v>
      </c>
      <c r="M131" s="9">
        <v>54119.636</v>
      </c>
      <c r="O131" s="9">
        <v>172564.102</v>
      </c>
      <c r="Q131" s="9">
        <f aca="true" t="shared" si="42" ref="Q131:Q138">(+M131-O131)</f>
        <v>-118444.46600000001</v>
      </c>
      <c r="S131" s="21">
        <f aca="true" t="shared" si="43" ref="S131:S138">IF(O131&lt;0,IF(Q131=0,0,IF(OR(O131=0,M131=0),"N.M.",IF(ABS(Q131/O131)&gt;=10,"N.M.",Q131/(-O131)))),IF(Q131=0,0,IF(OR(O131=0,M131=0),"N.M.",IF(ABS(Q131/O131)&gt;=10,"N.M.",Q131/O131))))</f>
        <v>-0.6863795228975259</v>
      </c>
      <c r="U131" s="9">
        <v>165429.334</v>
      </c>
      <c r="W131" s="9">
        <v>281424.126</v>
      </c>
      <c r="Y131" s="9">
        <f aca="true" t="shared" si="44" ref="Y131:Y138">(+U131-W131)</f>
        <v>-115994.79199999999</v>
      </c>
      <c r="AA131" s="21">
        <f aca="true" t="shared" si="45" ref="AA131:AA138">IF(W131&lt;0,IF(Y131=0,0,IF(OR(W131=0,U131=0),"N.M.",IF(ABS(Y131/W131)&gt;=10,"N.M.",Y131/(-W131)))),IF(Y131=0,0,IF(OR(W131=0,U131=0),"N.M.",IF(ABS(Y131/W131)&gt;=10,"N.M.",Y131/W131))))</f>
        <v>-0.41217074615699434</v>
      </c>
      <c r="AC131" s="9">
        <v>253255.57400000002</v>
      </c>
      <c r="AE131" s="9">
        <v>620878.735</v>
      </c>
      <c r="AG131" s="9">
        <f aca="true" t="shared" si="46" ref="AG131:AG138">(+AC131-AE131)</f>
        <v>-367623.16099999996</v>
      </c>
      <c r="AI131" s="21">
        <f aca="true" t="shared" si="47" ref="AI131:AI138">IF(AE131&lt;0,IF(AG131=0,0,IF(OR(AE131=0,AC131=0),"N.M.",IF(ABS(AG131/AE131)&gt;=10,"N.M.",AG131/(-AE131)))),IF(AG131=0,0,IF(OR(AE131=0,AC131=0),"N.M.",IF(ABS(AG131/AE131)&gt;=10,"N.M.",AG131/AE131))))</f>
        <v>-0.5921013883653141</v>
      </c>
    </row>
    <row r="132" spans="1:35" ht="12.75" outlineLevel="1">
      <c r="A132" s="1" t="s">
        <v>435</v>
      </c>
      <c r="B132" s="16" t="s">
        <v>436</v>
      </c>
      <c r="C132" s="1" t="s">
        <v>1099</v>
      </c>
      <c r="E132" s="5">
        <v>14475826.91</v>
      </c>
      <c r="G132" s="5">
        <v>11875100.01</v>
      </c>
      <c r="I132" s="9">
        <f t="shared" si="40"/>
        <v>2600726.9000000004</v>
      </c>
      <c r="K132" s="21">
        <f t="shared" si="41"/>
        <v>0.2190067366009493</v>
      </c>
      <c r="M132" s="9">
        <v>26446577.89</v>
      </c>
      <c r="O132" s="9">
        <v>32304727.96</v>
      </c>
      <c r="Q132" s="9">
        <f t="shared" si="42"/>
        <v>-5858150.07</v>
      </c>
      <c r="S132" s="21">
        <f t="shared" si="43"/>
        <v>-0.1813403312745309</v>
      </c>
      <c r="U132" s="9">
        <v>81037888.58</v>
      </c>
      <c r="W132" s="9">
        <v>78615943.28</v>
      </c>
      <c r="Y132" s="9">
        <f t="shared" si="44"/>
        <v>2421945.299999997</v>
      </c>
      <c r="AA132" s="21">
        <f t="shared" si="45"/>
        <v>0.03080730445952867</v>
      </c>
      <c r="AC132" s="9">
        <v>145459034.66</v>
      </c>
      <c r="AE132" s="9">
        <v>138614905.86</v>
      </c>
      <c r="AG132" s="9">
        <f t="shared" si="46"/>
        <v>6844128.799999982</v>
      </c>
      <c r="AI132" s="21">
        <f t="shared" si="47"/>
        <v>0.0493751285804176</v>
      </c>
    </row>
    <row r="133" spans="1:35" ht="12.75" outlineLevel="1">
      <c r="A133" s="1" t="s">
        <v>437</v>
      </c>
      <c r="B133" s="16" t="s">
        <v>438</v>
      </c>
      <c r="C133" s="1" t="s">
        <v>1100</v>
      </c>
      <c r="E133" s="5">
        <v>308077.17</v>
      </c>
      <c r="G133" s="5">
        <v>243688.48</v>
      </c>
      <c r="I133" s="9">
        <f t="shared" si="40"/>
        <v>64388.68999999997</v>
      </c>
      <c r="K133" s="21">
        <f t="shared" si="41"/>
        <v>0.2642254159901197</v>
      </c>
      <c r="M133" s="9">
        <v>593793.78</v>
      </c>
      <c r="O133" s="9">
        <v>596116.71</v>
      </c>
      <c r="Q133" s="9">
        <f t="shared" si="42"/>
        <v>-2322.929999999935</v>
      </c>
      <c r="S133" s="21">
        <f t="shared" si="43"/>
        <v>-0.0038967704830819706</v>
      </c>
      <c r="U133" s="9">
        <v>1473623.52</v>
      </c>
      <c r="W133" s="9">
        <v>1536380.97</v>
      </c>
      <c r="Y133" s="9">
        <f t="shared" si="44"/>
        <v>-62757.44999999995</v>
      </c>
      <c r="AA133" s="21">
        <f t="shared" si="45"/>
        <v>-0.040847583526109385</v>
      </c>
      <c r="AC133" s="9">
        <v>2645864.35</v>
      </c>
      <c r="AE133" s="9">
        <v>2815600.96</v>
      </c>
      <c r="AG133" s="9">
        <f t="shared" si="46"/>
        <v>-169736.60999999987</v>
      </c>
      <c r="AI133" s="21">
        <f t="shared" si="47"/>
        <v>-0.06028432736434351</v>
      </c>
    </row>
    <row r="134" spans="1:35" ht="12.75" outlineLevel="1">
      <c r="A134" s="1" t="s">
        <v>439</v>
      </c>
      <c r="B134" s="16" t="s">
        <v>440</v>
      </c>
      <c r="C134" s="1" t="s">
        <v>1101</v>
      </c>
      <c r="E134" s="5">
        <v>4185682.18</v>
      </c>
      <c r="G134" s="5">
        <v>-1125706</v>
      </c>
      <c r="I134" s="9">
        <f t="shared" si="40"/>
        <v>5311388.18</v>
      </c>
      <c r="K134" s="21">
        <f t="shared" si="41"/>
        <v>4.718272959369497</v>
      </c>
      <c r="M134" s="9">
        <v>-6332760.82</v>
      </c>
      <c r="O134" s="9">
        <v>7172041</v>
      </c>
      <c r="Q134" s="9">
        <f t="shared" si="42"/>
        <v>-13504801.82</v>
      </c>
      <c r="S134" s="21">
        <f t="shared" si="43"/>
        <v>-1.8829788926192699</v>
      </c>
      <c r="U134" s="9">
        <v>-4001572.82</v>
      </c>
      <c r="W134" s="9">
        <v>6516372</v>
      </c>
      <c r="Y134" s="9">
        <f t="shared" si="44"/>
        <v>-10517944.82</v>
      </c>
      <c r="AA134" s="21">
        <f t="shared" si="45"/>
        <v>-1.6140798622300876</v>
      </c>
      <c r="AC134" s="9">
        <v>-14096229.82</v>
      </c>
      <c r="AE134" s="9">
        <v>2886484</v>
      </c>
      <c r="AG134" s="9">
        <f t="shared" si="46"/>
        <v>-16982713.82</v>
      </c>
      <c r="AI134" s="21">
        <f t="shared" si="47"/>
        <v>-5.883529518958013</v>
      </c>
    </row>
    <row r="135" spans="1:35" ht="12.75" outlineLevel="1">
      <c r="A135" s="1" t="s">
        <v>441</v>
      </c>
      <c r="B135" s="16" t="s">
        <v>442</v>
      </c>
      <c r="C135" s="1" t="s">
        <v>1102</v>
      </c>
      <c r="E135" s="5">
        <v>0</v>
      </c>
      <c r="G135" s="5">
        <v>0</v>
      </c>
      <c r="I135" s="9">
        <f t="shared" si="40"/>
        <v>0</v>
      </c>
      <c r="K135" s="21">
        <f t="shared" si="41"/>
        <v>0</v>
      </c>
      <c r="M135" s="9">
        <v>0</v>
      </c>
      <c r="O135" s="9">
        <v>0</v>
      </c>
      <c r="Q135" s="9">
        <f t="shared" si="42"/>
        <v>0</v>
      </c>
      <c r="S135" s="21">
        <f t="shared" si="43"/>
        <v>0</v>
      </c>
      <c r="U135" s="9">
        <v>0</v>
      </c>
      <c r="W135" s="9">
        <v>0</v>
      </c>
      <c r="Y135" s="9">
        <f t="shared" si="44"/>
        <v>0</v>
      </c>
      <c r="AA135" s="21">
        <f t="shared" si="45"/>
        <v>0</v>
      </c>
      <c r="AC135" s="9">
        <v>-1</v>
      </c>
      <c r="AE135" s="9">
        <v>1</v>
      </c>
      <c r="AG135" s="9">
        <f t="shared" si="46"/>
        <v>-2</v>
      </c>
      <c r="AI135" s="21">
        <f t="shared" si="47"/>
        <v>-2</v>
      </c>
    </row>
    <row r="136" spans="1:35" ht="12.75" outlineLevel="1">
      <c r="A136" s="1" t="s">
        <v>443</v>
      </c>
      <c r="B136" s="16" t="s">
        <v>444</v>
      </c>
      <c r="C136" s="1" t="s">
        <v>1103</v>
      </c>
      <c r="E136" s="5">
        <v>321784.21</v>
      </c>
      <c r="G136" s="5">
        <v>117306.55</v>
      </c>
      <c r="I136" s="9">
        <f t="shared" si="40"/>
        <v>204477.66000000003</v>
      </c>
      <c r="K136" s="21">
        <f t="shared" si="41"/>
        <v>1.743105223024631</v>
      </c>
      <c r="M136" s="9">
        <v>2354329.37</v>
      </c>
      <c r="O136" s="9">
        <v>589159.98</v>
      </c>
      <c r="Q136" s="9">
        <f t="shared" si="42"/>
        <v>1765169.3900000001</v>
      </c>
      <c r="S136" s="21">
        <f t="shared" si="43"/>
        <v>2.996078229889274</v>
      </c>
      <c r="U136" s="9">
        <v>2839512.01</v>
      </c>
      <c r="W136" s="9">
        <v>1018960.3</v>
      </c>
      <c r="Y136" s="9">
        <f t="shared" si="44"/>
        <v>1820551.7099999997</v>
      </c>
      <c r="AA136" s="21">
        <f t="shared" si="45"/>
        <v>1.7866758008138293</v>
      </c>
      <c r="AC136" s="9">
        <v>3398578.8099999996</v>
      </c>
      <c r="AE136" s="9">
        <v>1656683.83</v>
      </c>
      <c r="AG136" s="9">
        <f t="shared" si="46"/>
        <v>1741894.9799999995</v>
      </c>
      <c r="AI136" s="21">
        <f t="shared" si="47"/>
        <v>1.0514347689383794</v>
      </c>
    </row>
    <row r="137" spans="1:35" ht="12.75" outlineLevel="1">
      <c r="A137" s="1" t="s">
        <v>445</v>
      </c>
      <c r="B137" s="16" t="s">
        <v>446</v>
      </c>
      <c r="C137" s="1" t="s">
        <v>1104</v>
      </c>
      <c r="E137" s="5">
        <v>405527.88</v>
      </c>
      <c r="G137" s="5">
        <v>0</v>
      </c>
      <c r="I137" s="9">
        <f t="shared" si="40"/>
        <v>405527.88</v>
      </c>
      <c r="K137" s="21" t="str">
        <f t="shared" si="41"/>
        <v>N.M.</v>
      </c>
      <c r="M137" s="9">
        <v>1088234.88</v>
      </c>
      <c r="O137" s="9">
        <v>0</v>
      </c>
      <c r="Q137" s="9">
        <f t="shared" si="42"/>
        <v>1088234.88</v>
      </c>
      <c r="S137" s="21" t="str">
        <f t="shared" si="43"/>
        <v>N.M.</v>
      </c>
      <c r="U137" s="9">
        <v>2531931.24</v>
      </c>
      <c r="W137" s="9">
        <v>0</v>
      </c>
      <c r="Y137" s="9">
        <f t="shared" si="44"/>
        <v>2531931.24</v>
      </c>
      <c r="AA137" s="21" t="str">
        <f t="shared" si="45"/>
        <v>N.M.</v>
      </c>
      <c r="AC137" s="9">
        <v>4775827.32</v>
      </c>
      <c r="AE137" s="9">
        <v>0</v>
      </c>
      <c r="AG137" s="9">
        <f t="shared" si="46"/>
        <v>4775827.32</v>
      </c>
      <c r="AI137" s="21" t="str">
        <f t="shared" si="47"/>
        <v>N.M.</v>
      </c>
    </row>
    <row r="138" spans="1:35" ht="12.75" outlineLevel="1">
      <c r="A138" s="1" t="s">
        <v>447</v>
      </c>
      <c r="B138" s="16" t="s">
        <v>448</v>
      </c>
      <c r="C138" s="1" t="s">
        <v>1105</v>
      </c>
      <c r="E138" s="5">
        <v>-405527.88</v>
      </c>
      <c r="G138" s="5">
        <v>0</v>
      </c>
      <c r="I138" s="9">
        <f t="shared" si="40"/>
        <v>-405527.88</v>
      </c>
      <c r="K138" s="21" t="str">
        <f t="shared" si="41"/>
        <v>N.M.</v>
      </c>
      <c r="M138" s="9">
        <v>-1088234.88</v>
      </c>
      <c r="O138" s="9">
        <v>0</v>
      </c>
      <c r="Q138" s="9">
        <f t="shared" si="42"/>
        <v>-1088234.88</v>
      </c>
      <c r="S138" s="21" t="str">
        <f t="shared" si="43"/>
        <v>N.M.</v>
      </c>
      <c r="U138" s="9">
        <v>-2531931.24</v>
      </c>
      <c r="W138" s="9">
        <v>0</v>
      </c>
      <c r="Y138" s="9">
        <f t="shared" si="44"/>
        <v>-2531931.24</v>
      </c>
      <c r="AA138" s="21" t="str">
        <f t="shared" si="45"/>
        <v>N.M.</v>
      </c>
      <c r="AC138" s="9">
        <v>-4775827.32</v>
      </c>
      <c r="AE138" s="9">
        <v>0</v>
      </c>
      <c r="AG138" s="9">
        <f t="shared" si="46"/>
        <v>-4775827.32</v>
      </c>
      <c r="AI138" s="21" t="str">
        <f t="shared" si="47"/>
        <v>N.M.</v>
      </c>
    </row>
    <row r="139" spans="1:68" s="90" customFormat="1" ht="12.75">
      <c r="A139" s="90" t="s">
        <v>32</v>
      </c>
      <c r="B139" s="91"/>
      <c r="C139" s="77" t="s">
        <v>1106</v>
      </c>
      <c r="D139" s="105"/>
      <c r="E139" s="105">
        <v>19319308.671</v>
      </c>
      <c r="F139" s="105"/>
      <c r="G139" s="105">
        <v>11150484.012</v>
      </c>
      <c r="H139" s="105"/>
      <c r="I139" s="9">
        <f>+E139-G139</f>
        <v>8168824.659</v>
      </c>
      <c r="J139" s="37" t="str">
        <f>IF((+E139-G139)=(I139),"  ",$AO$514)</f>
        <v>  </v>
      </c>
      <c r="K139" s="38">
        <f>IF(G139&lt;0,IF(I139=0,0,IF(OR(G139=0,E139=0),"N.M.",IF(ABS(I139/G139)&gt;=10,"N.M.",I139/(-G139)))),IF(I139=0,0,IF(OR(G139=0,E139=0),"N.M.",IF(ABS(I139/G139)&gt;=10,"N.M.",I139/G139))))</f>
        <v>0.732598212795859</v>
      </c>
      <c r="L139" s="39"/>
      <c r="M139" s="5">
        <v>23116059.856000002</v>
      </c>
      <c r="N139" s="9"/>
      <c r="O139" s="5">
        <v>40834609.752</v>
      </c>
      <c r="P139" s="9"/>
      <c r="Q139" s="9">
        <f>(+M139-O139)</f>
        <v>-17718549.895999994</v>
      </c>
      <c r="R139" s="37" t="str">
        <f>IF((+M139-O139)=(Q139),"  ",$AO$514)</f>
        <v>  </v>
      </c>
      <c r="S139" s="38">
        <f>IF(O139&lt;0,IF(Q139=0,0,IF(OR(O139=0,M139=0),"N.M.",IF(ABS(Q139/O139)&gt;=10,"N.M.",Q139/(-O139)))),IF(Q139=0,0,IF(OR(O139=0,M139=0),"N.M.",IF(ABS(Q139/O139)&gt;=10,"N.M.",Q139/O139))))</f>
        <v>-0.4339101072254566</v>
      </c>
      <c r="T139" s="39"/>
      <c r="U139" s="9">
        <v>81514880.62400001</v>
      </c>
      <c r="V139" s="9"/>
      <c r="W139" s="9">
        <v>87969080.676</v>
      </c>
      <c r="X139" s="9"/>
      <c r="Y139" s="9">
        <f>(+U139-W139)</f>
        <v>-6454200.051999986</v>
      </c>
      <c r="Z139" s="37" t="str">
        <f>IF((+U139-W139)=(Y139),"  ",$AO$514)</f>
        <v>  </v>
      </c>
      <c r="AA139" s="38">
        <f>IF(W139&lt;0,IF(Y139=0,0,IF(OR(W139=0,U139=0),"N.M.",IF(ABS(Y139/W139)&gt;=10,"N.M.",Y139/(-W139)))),IF(Y139=0,0,IF(OR(W139=0,U139=0),"N.M.",IF(ABS(Y139/W139)&gt;=10,"N.M.",Y139/W139))))</f>
        <v>-0.0733689610304276</v>
      </c>
      <c r="AB139" s="39"/>
      <c r="AC139" s="9">
        <v>137660502.574</v>
      </c>
      <c r="AD139" s="9"/>
      <c r="AE139" s="9">
        <v>146594554.38500002</v>
      </c>
      <c r="AF139" s="9"/>
      <c r="AG139" s="9">
        <f>(+AC139-AE139)</f>
        <v>-8934051.81100002</v>
      </c>
      <c r="AH139" s="37" t="str">
        <f>IF((+AC139-AE139)=(AG139),"  ",$AO$514)</f>
        <v>  </v>
      </c>
      <c r="AI139" s="38">
        <f>IF(AE139&lt;0,IF(AG139=0,0,IF(OR(AE139=0,AC139=0),"N.M.",IF(ABS(AG139/AE139)&gt;=10,"N.M.",AG139/(-AE139)))),IF(AG139=0,0,IF(OR(AE139=0,AC139=0),"N.M.",IF(ABS(AG139/AE139)&gt;=10,"N.M.",AG139/AE139))))</f>
        <v>-0.060943954217675754</v>
      </c>
      <c r="AJ139" s="105"/>
      <c r="AK139" s="105"/>
      <c r="AL139" s="105"/>
      <c r="AM139" s="105"/>
      <c r="AN139" s="105"/>
      <c r="AO139" s="105"/>
      <c r="AP139" s="106"/>
      <c r="AQ139" s="107"/>
      <c r="AR139" s="108"/>
      <c r="AS139" s="105"/>
      <c r="AT139" s="105"/>
      <c r="AU139" s="105"/>
      <c r="AV139" s="105"/>
      <c r="AW139" s="105"/>
      <c r="AX139" s="106"/>
      <c r="AY139" s="107"/>
      <c r="AZ139" s="108"/>
      <c r="BA139" s="105"/>
      <c r="BB139" s="105"/>
      <c r="BC139" s="105"/>
      <c r="BD139" s="106"/>
      <c r="BE139" s="107"/>
      <c r="BF139" s="108"/>
      <c r="BG139" s="105"/>
      <c r="BH139" s="109"/>
      <c r="BI139" s="105"/>
      <c r="BJ139" s="109"/>
      <c r="BK139" s="105"/>
      <c r="BL139" s="109"/>
      <c r="BM139" s="105"/>
      <c r="BN139" s="97"/>
      <c r="BO139" s="97"/>
      <c r="BP139" s="97"/>
    </row>
    <row r="140" spans="1:35" ht="12.75" outlineLevel="1">
      <c r="A140" s="1" t="s">
        <v>449</v>
      </c>
      <c r="B140" s="16" t="s">
        <v>450</v>
      </c>
      <c r="C140" s="1" t="s">
        <v>1107</v>
      </c>
      <c r="E140" s="5">
        <v>0</v>
      </c>
      <c r="G140" s="5">
        <v>0</v>
      </c>
      <c r="I140" s="9">
        <f aca="true" t="shared" si="48" ref="I140:I158">+E140-G140</f>
        <v>0</v>
      </c>
      <c r="K140" s="21">
        <f aca="true" t="shared" si="49" ref="K140:K158">IF(G140&lt;0,IF(I140=0,0,IF(OR(G140=0,E140=0),"N.M.",IF(ABS(I140/G140)&gt;=10,"N.M.",I140/(-G140)))),IF(I140=0,0,IF(OR(G140=0,E140=0),"N.M.",IF(ABS(I140/G140)&gt;=10,"N.M.",I140/G140))))</f>
        <v>0</v>
      </c>
      <c r="M140" s="9">
        <v>0</v>
      </c>
      <c r="O140" s="9">
        <v>0</v>
      </c>
      <c r="Q140" s="9">
        <f aca="true" t="shared" si="50" ref="Q140:Q158">(+M140-O140)</f>
        <v>0</v>
      </c>
      <c r="S140" s="21">
        <f aca="true" t="shared" si="51" ref="S140:S158">IF(O140&lt;0,IF(Q140=0,0,IF(OR(O140=0,M140=0),"N.M.",IF(ABS(Q140/O140)&gt;=10,"N.M.",Q140/(-O140)))),IF(Q140=0,0,IF(OR(O140=0,M140=0),"N.M.",IF(ABS(Q140/O140)&gt;=10,"N.M.",Q140/O140))))</f>
        <v>0</v>
      </c>
      <c r="U140" s="9">
        <v>0</v>
      </c>
      <c r="W140" s="9">
        <v>0</v>
      </c>
      <c r="Y140" s="9">
        <f aca="true" t="shared" si="52" ref="Y140:Y158">(+U140-W140)</f>
        <v>0</v>
      </c>
      <c r="AA140" s="21">
        <f aca="true" t="shared" si="53" ref="AA140:AA158">IF(W140&lt;0,IF(Y140=0,0,IF(OR(W140=0,U140=0),"N.M.",IF(ABS(Y140/W140)&gt;=10,"N.M.",Y140/(-W140)))),IF(Y140=0,0,IF(OR(W140=0,U140=0),"N.M.",IF(ABS(Y140/W140)&gt;=10,"N.M.",Y140/W140))))</f>
        <v>0</v>
      </c>
      <c r="AC140" s="9">
        <v>0</v>
      </c>
      <c r="AE140" s="9">
        <v>4185.2</v>
      </c>
      <c r="AG140" s="9">
        <f aca="true" t="shared" si="54" ref="AG140:AG158">(+AC140-AE140)</f>
        <v>-4185.2</v>
      </c>
      <c r="AI140" s="21" t="str">
        <f aca="true" t="shared" si="55" ref="AI140:AI158">IF(AE140&lt;0,IF(AG140=0,0,IF(OR(AE140=0,AC140=0),"N.M.",IF(ABS(AG140/AE140)&gt;=10,"N.M.",AG140/(-AE140)))),IF(AG140=0,0,IF(OR(AE140=0,AC140=0),"N.M.",IF(ABS(AG140/AE140)&gt;=10,"N.M.",AG140/AE140))))</f>
        <v>N.M.</v>
      </c>
    </row>
    <row r="141" spans="1:35" ht="12.75" outlineLevel="1">
      <c r="A141" s="1" t="s">
        <v>451</v>
      </c>
      <c r="B141" s="16" t="s">
        <v>452</v>
      </c>
      <c r="C141" s="1" t="s">
        <v>1108</v>
      </c>
      <c r="E141" s="5">
        <v>68335.25</v>
      </c>
      <c r="G141" s="5">
        <v>72377.92</v>
      </c>
      <c r="I141" s="9">
        <f t="shared" si="48"/>
        <v>-4042.6699999999983</v>
      </c>
      <c r="K141" s="21">
        <f t="shared" si="49"/>
        <v>-0.05585501766284522</v>
      </c>
      <c r="M141" s="9">
        <v>173556.24</v>
      </c>
      <c r="O141" s="9">
        <v>219583.57</v>
      </c>
      <c r="Q141" s="9">
        <f t="shared" si="50"/>
        <v>-46027.330000000016</v>
      </c>
      <c r="S141" s="21">
        <f t="shared" si="51"/>
        <v>-0.2096119031127876</v>
      </c>
      <c r="U141" s="9">
        <v>228028.22</v>
      </c>
      <c r="W141" s="9">
        <v>516148.44</v>
      </c>
      <c r="Y141" s="9">
        <f t="shared" si="52"/>
        <v>-288120.22</v>
      </c>
      <c r="AA141" s="21">
        <f t="shared" si="53"/>
        <v>-0.5582119360856733</v>
      </c>
      <c r="AC141" s="9">
        <v>748483.62</v>
      </c>
      <c r="AE141" s="9">
        <v>786535.46</v>
      </c>
      <c r="AG141" s="9">
        <f t="shared" si="54"/>
        <v>-38051.83999999997</v>
      </c>
      <c r="AI141" s="21">
        <f t="shared" si="55"/>
        <v>-0.048379052102749405</v>
      </c>
    </row>
    <row r="142" spans="1:35" ht="12.75" outlineLevel="1">
      <c r="A142" s="1" t="s">
        <v>453</v>
      </c>
      <c r="B142" s="16" t="s">
        <v>454</v>
      </c>
      <c r="C142" s="1" t="s">
        <v>1109</v>
      </c>
      <c r="E142" s="5">
        <v>2742817.83</v>
      </c>
      <c r="G142" s="5">
        <v>874288.37</v>
      </c>
      <c r="I142" s="9">
        <f t="shared" si="48"/>
        <v>1868529.46</v>
      </c>
      <c r="K142" s="21">
        <f t="shared" si="49"/>
        <v>2.1372004067719668</v>
      </c>
      <c r="M142" s="9">
        <v>5817671.13</v>
      </c>
      <c r="O142" s="9">
        <v>2340500.21</v>
      </c>
      <c r="Q142" s="9">
        <f t="shared" si="50"/>
        <v>3477170.92</v>
      </c>
      <c r="S142" s="21">
        <f t="shared" si="51"/>
        <v>1.4856528981042048</v>
      </c>
      <c r="U142" s="9">
        <v>8931253.67</v>
      </c>
      <c r="W142" s="9">
        <v>5003641.04</v>
      </c>
      <c r="Y142" s="9">
        <f t="shared" si="52"/>
        <v>3927612.63</v>
      </c>
      <c r="AA142" s="21">
        <f t="shared" si="53"/>
        <v>0.784950918461569</v>
      </c>
      <c r="AC142" s="9">
        <v>14900580.84</v>
      </c>
      <c r="AE142" s="9">
        <v>7517239.859999999</v>
      </c>
      <c r="AG142" s="9">
        <f t="shared" si="54"/>
        <v>7383340.98</v>
      </c>
      <c r="AI142" s="21">
        <f t="shared" si="55"/>
        <v>0.9821877600696914</v>
      </c>
    </row>
    <row r="143" spans="1:35" ht="12.75" outlineLevel="1">
      <c r="A143" s="1" t="s">
        <v>455</v>
      </c>
      <c r="B143" s="16" t="s">
        <v>456</v>
      </c>
      <c r="C143" s="1" t="s">
        <v>1110</v>
      </c>
      <c r="E143" s="5">
        <v>2.21</v>
      </c>
      <c r="G143" s="5">
        <v>0</v>
      </c>
      <c r="I143" s="9">
        <f t="shared" si="48"/>
        <v>2.21</v>
      </c>
      <c r="K143" s="21" t="str">
        <f t="shared" si="49"/>
        <v>N.M.</v>
      </c>
      <c r="M143" s="9">
        <v>-1463.8600000000001</v>
      </c>
      <c r="O143" s="9">
        <v>148.97</v>
      </c>
      <c r="Q143" s="9">
        <f t="shared" si="50"/>
        <v>-1612.8300000000002</v>
      </c>
      <c r="S143" s="21" t="str">
        <f t="shared" si="51"/>
        <v>N.M.</v>
      </c>
      <c r="U143" s="9">
        <v>1435.3600000000001</v>
      </c>
      <c r="W143" s="9">
        <v>160.8</v>
      </c>
      <c r="Y143" s="9">
        <f t="shared" si="52"/>
        <v>1274.5600000000002</v>
      </c>
      <c r="AA143" s="21">
        <f t="shared" si="53"/>
        <v>7.926368159203981</v>
      </c>
      <c r="AC143" s="9">
        <v>3194.76</v>
      </c>
      <c r="AE143" s="9">
        <v>1802.09</v>
      </c>
      <c r="AG143" s="9">
        <f t="shared" si="54"/>
        <v>1392.6700000000003</v>
      </c>
      <c r="AI143" s="21">
        <f t="shared" si="55"/>
        <v>0.7728082393221206</v>
      </c>
    </row>
    <row r="144" spans="1:35" ht="12.75" outlineLevel="1">
      <c r="A144" s="1" t="s">
        <v>457</v>
      </c>
      <c r="B144" s="16" t="s">
        <v>458</v>
      </c>
      <c r="C144" s="1" t="s">
        <v>1111</v>
      </c>
      <c r="E144" s="5">
        <v>0</v>
      </c>
      <c r="G144" s="5">
        <v>0</v>
      </c>
      <c r="I144" s="9">
        <f t="shared" si="48"/>
        <v>0</v>
      </c>
      <c r="K144" s="21">
        <f t="shared" si="49"/>
        <v>0</v>
      </c>
      <c r="M144" s="9">
        <v>0</v>
      </c>
      <c r="O144" s="9">
        <v>0</v>
      </c>
      <c r="Q144" s="9">
        <f t="shared" si="50"/>
        <v>0</v>
      </c>
      <c r="S144" s="21">
        <f t="shared" si="51"/>
        <v>0</v>
      </c>
      <c r="U144" s="9">
        <v>0</v>
      </c>
      <c r="W144" s="9">
        <v>0</v>
      </c>
      <c r="Y144" s="9">
        <f t="shared" si="52"/>
        <v>0</v>
      </c>
      <c r="AA144" s="21">
        <f t="shared" si="53"/>
        <v>0</v>
      </c>
      <c r="AC144" s="9">
        <v>0</v>
      </c>
      <c r="AE144" s="9">
        <v>-282.25</v>
      </c>
      <c r="AG144" s="9">
        <f t="shared" si="54"/>
        <v>282.25</v>
      </c>
      <c r="AI144" s="21" t="str">
        <f t="shared" si="55"/>
        <v>N.M.</v>
      </c>
    </row>
    <row r="145" spans="1:35" ht="12.75" outlineLevel="1">
      <c r="A145" s="1" t="s">
        <v>459</v>
      </c>
      <c r="B145" s="16" t="s">
        <v>460</v>
      </c>
      <c r="C145" s="1" t="s">
        <v>1112</v>
      </c>
      <c r="E145" s="5">
        <v>1592.22</v>
      </c>
      <c r="G145" s="5">
        <v>9744.23</v>
      </c>
      <c r="I145" s="9">
        <f t="shared" si="48"/>
        <v>-8152.009999999999</v>
      </c>
      <c r="K145" s="21">
        <f t="shared" si="49"/>
        <v>-0.8365986845548596</v>
      </c>
      <c r="M145" s="9">
        <v>673.38</v>
      </c>
      <c r="O145" s="9">
        <v>41926.14</v>
      </c>
      <c r="Q145" s="9">
        <f t="shared" si="50"/>
        <v>-41252.76</v>
      </c>
      <c r="S145" s="21">
        <f t="shared" si="51"/>
        <v>-0.983938898262516</v>
      </c>
      <c r="U145" s="9">
        <v>-12218.14</v>
      </c>
      <c r="W145" s="9">
        <v>18850.87</v>
      </c>
      <c r="Y145" s="9">
        <f t="shared" si="52"/>
        <v>-31069.01</v>
      </c>
      <c r="AA145" s="21">
        <f t="shared" si="53"/>
        <v>-1.6481472738393506</v>
      </c>
      <c r="AC145" s="9">
        <v>1265.460000000001</v>
      </c>
      <c r="AE145" s="9">
        <v>25318.079999999998</v>
      </c>
      <c r="AG145" s="9">
        <f t="shared" si="54"/>
        <v>-24052.619999999995</v>
      </c>
      <c r="AI145" s="21">
        <f t="shared" si="55"/>
        <v>-0.950017536874834</v>
      </c>
    </row>
    <row r="146" spans="1:35" ht="12.75" outlineLevel="1">
      <c r="A146" s="1" t="s">
        <v>461</v>
      </c>
      <c r="B146" s="16" t="s">
        <v>462</v>
      </c>
      <c r="C146" s="1" t="s">
        <v>1113</v>
      </c>
      <c r="E146" s="5">
        <v>46531.06</v>
      </c>
      <c r="G146" s="5">
        <v>2640.68</v>
      </c>
      <c r="I146" s="9">
        <f t="shared" si="48"/>
        <v>43890.38</v>
      </c>
      <c r="K146" s="21" t="str">
        <f t="shared" si="49"/>
        <v>N.M.</v>
      </c>
      <c r="M146" s="9">
        <v>30205.12</v>
      </c>
      <c r="O146" s="9">
        <v>8163.37</v>
      </c>
      <c r="Q146" s="9">
        <f t="shared" si="50"/>
        <v>22041.75</v>
      </c>
      <c r="S146" s="21">
        <f t="shared" si="51"/>
        <v>2.7000797464772517</v>
      </c>
      <c r="U146" s="9">
        <v>-106486.36</v>
      </c>
      <c r="W146" s="9">
        <v>10510.49</v>
      </c>
      <c r="Y146" s="9">
        <f t="shared" si="52"/>
        <v>-116996.85</v>
      </c>
      <c r="AA146" s="21" t="str">
        <f t="shared" si="53"/>
        <v>N.M.</v>
      </c>
      <c r="AC146" s="9">
        <v>-126074.47</v>
      </c>
      <c r="AE146" s="9">
        <v>17824.11</v>
      </c>
      <c r="AG146" s="9">
        <f t="shared" si="54"/>
        <v>-143898.58000000002</v>
      </c>
      <c r="AI146" s="21">
        <f t="shared" si="55"/>
        <v>-8.073254709491806</v>
      </c>
    </row>
    <row r="147" spans="1:35" ht="12.75" outlineLevel="1">
      <c r="A147" s="1" t="s">
        <v>463</v>
      </c>
      <c r="B147" s="16" t="s">
        <v>464</v>
      </c>
      <c r="C147" s="1" t="s">
        <v>1114</v>
      </c>
      <c r="E147" s="5">
        <v>6067.67</v>
      </c>
      <c r="G147" s="5">
        <v>43880.79</v>
      </c>
      <c r="I147" s="9">
        <f t="shared" si="48"/>
        <v>-37813.12</v>
      </c>
      <c r="K147" s="21">
        <f t="shared" si="49"/>
        <v>-0.8617237747998612</v>
      </c>
      <c r="M147" s="9">
        <v>7925.88</v>
      </c>
      <c r="O147" s="9">
        <v>82652.40000000001</v>
      </c>
      <c r="Q147" s="9">
        <f t="shared" si="50"/>
        <v>-74726.52</v>
      </c>
      <c r="S147" s="21">
        <f t="shared" si="51"/>
        <v>-0.9041058698839961</v>
      </c>
      <c r="U147" s="9">
        <v>-14057.9</v>
      </c>
      <c r="W147" s="9">
        <v>201844.37</v>
      </c>
      <c r="Y147" s="9">
        <f t="shared" si="52"/>
        <v>-215902.27</v>
      </c>
      <c r="AA147" s="21">
        <f t="shared" si="53"/>
        <v>-1.0696472237496641</v>
      </c>
      <c r="AC147" s="9">
        <v>289997.48</v>
      </c>
      <c r="AE147" s="9">
        <v>295463.38</v>
      </c>
      <c r="AG147" s="9">
        <f t="shared" si="54"/>
        <v>-5465.900000000023</v>
      </c>
      <c r="AI147" s="21">
        <f t="shared" si="55"/>
        <v>-0.018499416069768182</v>
      </c>
    </row>
    <row r="148" spans="1:35" ht="12.75" outlineLevel="1">
      <c r="A148" s="1" t="s">
        <v>465</v>
      </c>
      <c r="B148" s="16" t="s">
        <v>466</v>
      </c>
      <c r="C148" s="1" t="s">
        <v>1115</v>
      </c>
      <c r="E148" s="5">
        <v>0</v>
      </c>
      <c r="G148" s="5">
        <v>0</v>
      </c>
      <c r="I148" s="9">
        <f t="shared" si="48"/>
        <v>0</v>
      </c>
      <c r="K148" s="21">
        <f t="shared" si="49"/>
        <v>0</v>
      </c>
      <c r="M148" s="9">
        <v>0</v>
      </c>
      <c r="O148" s="9">
        <v>0</v>
      </c>
      <c r="Q148" s="9">
        <f t="shared" si="50"/>
        <v>0</v>
      </c>
      <c r="S148" s="21">
        <f t="shared" si="51"/>
        <v>0</v>
      </c>
      <c r="U148" s="9">
        <v>0</v>
      </c>
      <c r="W148" s="9">
        <v>0</v>
      </c>
      <c r="Y148" s="9">
        <f t="shared" si="52"/>
        <v>0</v>
      </c>
      <c r="AA148" s="21">
        <f t="shared" si="53"/>
        <v>0</v>
      </c>
      <c r="AC148" s="9">
        <v>0</v>
      </c>
      <c r="AE148" s="9">
        <v>-350</v>
      </c>
      <c r="AG148" s="9">
        <f t="shared" si="54"/>
        <v>350</v>
      </c>
      <c r="AI148" s="21" t="str">
        <f t="shared" si="55"/>
        <v>N.M.</v>
      </c>
    </row>
    <row r="149" spans="1:35" ht="12.75" outlineLevel="1">
      <c r="A149" s="1" t="s">
        <v>467</v>
      </c>
      <c r="B149" s="16" t="s">
        <v>468</v>
      </c>
      <c r="C149" s="1" t="s">
        <v>1116</v>
      </c>
      <c r="E149" s="5">
        <v>174777.13</v>
      </c>
      <c r="G149" s="5">
        <v>178624.26</v>
      </c>
      <c r="I149" s="9">
        <f t="shared" si="48"/>
        <v>-3847.1300000000047</v>
      </c>
      <c r="K149" s="21">
        <f t="shared" si="49"/>
        <v>-0.021537555984836577</v>
      </c>
      <c r="M149" s="9">
        <v>513185.23000000004</v>
      </c>
      <c r="O149" s="9">
        <v>537114.93</v>
      </c>
      <c r="Q149" s="9">
        <f t="shared" si="50"/>
        <v>-23929.70000000001</v>
      </c>
      <c r="S149" s="21">
        <f t="shared" si="51"/>
        <v>-0.044552289767852866</v>
      </c>
      <c r="U149" s="9">
        <v>1186834.02</v>
      </c>
      <c r="W149" s="9">
        <v>1266478.62</v>
      </c>
      <c r="Y149" s="9">
        <f t="shared" si="52"/>
        <v>-79644.6000000001</v>
      </c>
      <c r="AA149" s="21">
        <f t="shared" si="53"/>
        <v>-0.06288665180940843</v>
      </c>
      <c r="AC149" s="9">
        <v>2020341.9300000002</v>
      </c>
      <c r="AE149" s="9">
        <v>2167314.6</v>
      </c>
      <c r="AG149" s="9">
        <f t="shared" si="54"/>
        <v>-146972.66999999993</v>
      </c>
      <c r="AI149" s="21">
        <f t="shared" si="55"/>
        <v>-0.06781326070520631</v>
      </c>
    </row>
    <row r="150" spans="1:35" ht="12.75" outlineLevel="1">
      <c r="A150" s="1" t="s">
        <v>469</v>
      </c>
      <c r="B150" s="16" t="s">
        <v>470</v>
      </c>
      <c r="C150" s="1" t="s">
        <v>1117</v>
      </c>
      <c r="E150" s="5">
        <v>-150393.61000000002</v>
      </c>
      <c r="G150" s="5">
        <v>-149937.03</v>
      </c>
      <c r="I150" s="9">
        <f t="shared" si="48"/>
        <v>-456.5800000000163</v>
      </c>
      <c r="K150" s="21">
        <f t="shared" si="49"/>
        <v>-0.003045145018545561</v>
      </c>
      <c r="M150" s="9">
        <v>-451180.85000000003</v>
      </c>
      <c r="O150" s="9">
        <v>-455353.07</v>
      </c>
      <c r="Q150" s="9">
        <f t="shared" si="50"/>
        <v>4172.219999999972</v>
      </c>
      <c r="S150" s="21">
        <f t="shared" si="51"/>
        <v>0.009162604306148571</v>
      </c>
      <c r="U150" s="9">
        <v>-1053513.79</v>
      </c>
      <c r="W150" s="9">
        <v>-1094432.37</v>
      </c>
      <c r="Y150" s="9">
        <f t="shared" si="52"/>
        <v>40918.580000000075</v>
      </c>
      <c r="AA150" s="21">
        <f t="shared" si="53"/>
        <v>0.03738794750743719</v>
      </c>
      <c r="AC150" s="9">
        <v>-1794154.03</v>
      </c>
      <c r="AE150" s="9">
        <v>-1883611.96</v>
      </c>
      <c r="AG150" s="9">
        <f t="shared" si="54"/>
        <v>89457.92999999993</v>
      </c>
      <c r="AI150" s="21">
        <f t="shared" si="55"/>
        <v>0.04749275960214223</v>
      </c>
    </row>
    <row r="151" spans="1:35" ht="12.75" outlineLevel="1">
      <c r="A151" s="1" t="s">
        <v>471</v>
      </c>
      <c r="B151" s="16" t="s">
        <v>472</v>
      </c>
      <c r="C151" s="1" t="s">
        <v>1118</v>
      </c>
      <c r="E151" s="5">
        <v>4610.35</v>
      </c>
      <c r="G151" s="5">
        <v>2251.54</v>
      </c>
      <c r="I151" s="9">
        <f t="shared" si="48"/>
        <v>2358.8100000000004</v>
      </c>
      <c r="K151" s="21">
        <f t="shared" si="49"/>
        <v>1.0476429466054347</v>
      </c>
      <c r="M151" s="9">
        <v>13524.86</v>
      </c>
      <c r="O151" s="9">
        <v>6751.13</v>
      </c>
      <c r="Q151" s="9">
        <f t="shared" si="50"/>
        <v>6773.7300000000005</v>
      </c>
      <c r="S151" s="21">
        <f t="shared" si="51"/>
        <v>1.003347587737164</v>
      </c>
      <c r="U151" s="9">
        <v>31229.25</v>
      </c>
      <c r="W151" s="9">
        <v>15891.130000000001</v>
      </c>
      <c r="Y151" s="9">
        <f t="shared" si="52"/>
        <v>15338.119999999999</v>
      </c>
      <c r="AA151" s="21">
        <f t="shared" si="53"/>
        <v>0.9652000833169194</v>
      </c>
      <c r="AC151" s="9">
        <v>55787.95</v>
      </c>
      <c r="AE151" s="9">
        <v>27103.230000000003</v>
      </c>
      <c r="AG151" s="9">
        <f t="shared" si="54"/>
        <v>28684.719999999994</v>
      </c>
      <c r="AI151" s="21">
        <f t="shared" si="55"/>
        <v>1.0583506098719595</v>
      </c>
    </row>
    <row r="152" spans="1:35" ht="12.75" outlineLevel="1">
      <c r="A152" s="1" t="s">
        <v>473</v>
      </c>
      <c r="B152" s="16" t="s">
        <v>474</v>
      </c>
      <c r="C152" s="1" t="s">
        <v>1119</v>
      </c>
      <c r="E152" s="5">
        <v>-1990.93</v>
      </c>
      <c r="G152" s="5">
        <v>-2045.44</v>
      </c>
      <c r="I152" s="9">
        <f t="shared" si="48"/>
        <v>54.50999999999999</v>
      </c>
      <c r="K152" s="21">
        <f t="shared" si="49"/>
        <v>0.02664952284105131</v>
      </c>
      <c r="M152" s="9">
        <v>-5756.2</v>
      </c>
      <c r="O152" s="9">
        <v>-5909.96</v>
      </c>
      <c r="Q152" s="9">
        <f t="shared" si="50"/>
        <v>153.76000000000022</v>
      </c>
      <c r="S152" s="21">
        <f t="shared" si="51"/>
        <v>0.026017096562413317</v>
      </c>
      <c r="U152" s="9">
        <v>-13375.300000000001</v>
      </c>
      <c r="W152" s="9">
        <v>-13733.15</v>
      </c>
      <c r="Y152" s="9">
        <f t="shared" si="52"/>
        <v>357.84999999999854</v>
      </c>
      <c r="AA152" s="21">
        <f t="shared" si="53"/>
        <v>0.026057386688414425</v>
      </c>
      <c r="AC152" s="9">
        <v>-22894.090000000004</v>
      </c>
      <c r="AE152" s="9">
        <v>-23664.47</v>
      </c>
      <c r="AG152" s="9">
        <f t="shared" si="54"/>
        <v>770.3799999999974</v>
      </c>
      <c r="AI152" s="21">
        <f t="shared" si="55"/>
        <v>0.03255428919388422</v>
      </c>
    </row>
    <row r="153" spans="1:35" ht="12.75" outlineLevel="1">
      <c r="A153" s="1" t="s">
        <v>475</v>
      </c>
      <c r="B153" s="16" t="s">
        <v>476</v>
      </c>
      <c r="C153" s="1" t="s">
        <v>1120</v>
      </c>
      <c r="E153" s="5">
        <v>837498.4400000001</v>
      </c>
      <c r="G153" s="5">
        <v>521784.04000000004</v>
      </c>
      <c r="I153" s="9">
        <f t="shared" si="48"/>
        <v>315714.4</v>
      </c>
      <c r="K153" s="21">
        <f t="shared" si="49"/>
        <v>0.6050671845003155</v>
      </c>
      <c r="M153" s="9">
        <v>2305713.15</v>
      </c>
      <c r="O153" s="9">
        <v>1415637.29</v>
      </c>
      <c r="Q153" s="9">
        <f t="shared" si="50"/>
        <v>890075.8599999999</v>
      </c>
      <c r="S153" s="21">
        <f t="shared" si="51"/>
        <v>0.628745700814366</v>
      </c>
      <c r="U153" s="9">
        <v>3923710.56</v>
      </c>
      <c r="W153" s="9">
        <v>3232239.11</v>
      </c>
      <c r="Y153" s="9">
        <f t="shared" si="52"/>
        <v>691471.4500000002</v>
      </c>
      <c r="AA153" s="21">
        <f t="shared" si="53"/>
        <v>0.2139295474337603</v>
      </c>
      <c r="AC153" s="9">
        <v>6321118.15</v>
      </c>
      <c r="AE153" s="9">
        <v>5139345.17</v>
      </c>
      <c r="AG153" s="9">
        <f t="shared" si="54"/>
        <v>1181772.9800000004</v>
      </c>
      <c r="AI153" s="21">
        <f t="shared" si="55"/>
        <v>0.22994621705862198</v>
      </c>
    </row>
    <row r="154" spans="1:35" ht="12.75" outlineLevel="1">
      <c r="A154" s="1" t="s">
        <v>477</v>
      </c>
      <c r="B154" s="16" t="s">
        <v>478</v>
      </c>
      <c r="C154" s="1" t="s">
        <v>1121</v>
      </c>
      <c r="E154" s="5">
        <v>-409533.15</v>
      </c>
      <c r="G154" s="5">
        <v>-193761.89</v>
      </c>
      <c r="I154" s="9">
        <f t="shared" si="48"/>
        <v>-215771.26</v>
      </c>
      <c r="K154" s="21">
        <f t="shared" si="49"/>
        <v>-1.113589777638936</v>
      </c>
      <c r="M154" s="9">
        <v>-1152397.51</v>
      </c>
      <c r="O154" s="9">
        <v>-599384.41</v>
      </c>
      <c r="Q154" s="9">
        <f t="shared" si="50"/>
        <v>-553013.1</v>
      </c>
      <c r="S154" s="21">
        <f t="shared" si="51"/>
        <v>-0.9226351082438062</v>
      </c>
      <c r="U154" s="9">
        <v>-1635462.9</v>
      </c>
      <c r="W154" s="9">
        <v>-1037150.1</v>
      </c>
      <c r="Y154" s="9">
        <f t="shared" si="52"/>
        <v>-598312.7999999999</v>
      </c>
      <c r="AA154" s="21">
        <f t="shared" si="53"/>
        <v>-0.5768815911988052</v>
      </c>
      <c r="AC154" s="9">
        <v>-2591670.31</v>
      </c>
      <c r="AE154" s="9">
        <v>-1804985.6099999999</v>
      </c>
      <c r="AG154" s="9">
        <f t="shared" si="54"/>
        <v>-786684.7000000002</v>
      </c>
      <c r="AI154" s="21">
        <f t="shared" si="55"/>
        <v>-0.4358398735378285</v>
      </c>
    </row>
    <row r="155" spans="1:35" ht="12.75" outlineLevel="1">
      <c r="A155" s="1" t="s">
        <v>479</v>
      </c>
      <c r="B155" s="16" t="s">
        <v>480</v>
      </c>
      <c r="C155" s="1" t="s">
        <v>283</v>
      </c>
      <c r="E155" s="5">
        <v>2317530.88</v>
      </c>
      <c r="G155" s="5">
        <v>654452.49</v>
      </c>
      <c r="I155" s="9">
        <f t="shared" si="48"/>
        <v>1663078.39</v>
      </c>
      <c r="K155" s="21">
        <f t="shared" si="49"/>
        <v>2.5411751279302184</v>
      </c>
      <c r="M155" s="9">
        <v>7968438.84</v>
      </c>
      <c r="O155" s="9">
        <v>2377106.75</v>
      </c>
      <c r="Q155" s="9">
        <f t="shared" si="50"/>
        <v>5591332.09</v>
      </c>
      <c r="S155" s="21">
        <f t="shared" si="51"/>
        <v>2.3521586020484775</v>
      </c>
      <c r="U155" s="9">
        <v>18052671.07</v>
      </c>
      <c r="W155" s="9">
        <v>4559439.28</v>
      </c>
      <c r="Y155" s="9">
        <f t="shared" si="52"/>
        <v>13493231.79</v>
      </c>
      <c r="AA155" s="21">
        <f t="shared" si="53"/>
        <v>2.959405962305084</v>
      </c>
      <c r="AC155" s="9">
        <v>35150726.57</v>
      </c>
      <c r="AE155" s="9">
        <v>8059759.01</v>
      </c>
      <c r="AG155" s="9">
        <f t="shared" si="54"/>
        <v>27090967.560000002</v>
      </c>
      <c r="AI155" s="21">
        <f t="shared" si="55"/>
        <v>3.3612627283752996</v>
      </c>
    </row>
    <row r="156" spans="1:35" ht="12.75" outlineLevel="1">
      <c r="A156" s="1" t="s">
        <v>481</v>
      </c>
      <c r="B156" s="16" t="s">
        <v>482</v>
      </c>
      <c r="C156" s="1" t="s">
        <v>1122</v>
      </c>
      <c r="E156" s="5">
        <v>30882.9</v>
      </c>
      <c r="G156" s="5">
        <v>594.27</v>
      </c>
      <c r="I156" s="9">
        <f t="shared" si="48"/>
        <v>30288.63</v>
      </c>
      <c r="K156" s="21" t="str">
        <f t="shared" si="49"/>
        <v>N.M.</v>
      </c>
      <c r="M156" s="9">
        <v>113498.33</v>
      </c>
      <c r="O156" s="9">
        <v>1049.15</v>
      </c>
      <c r="Q156" s="9">
        <f t="shared" si="50"/>
        <v>112449.18000000001</v>
      </c>
      <c r="S156" s="21" t="str">
        <f t="shared" si="51"/>
        <v>N.M.</v>
      </c>
      <c r="U156" s="9">
        <v>257388.88</v>
      </c>
      <c r="W156" s="9">
        <v>4579.06</v>
      </c>
      <c r="Y156" s="9">
        <f t="shared" si="52"/>
        <v>252809.82</v>
      </c>
      <c r="AA156" s="21" t="str">
        <f t="shared" si="53"/>
        <v>N.M.</v>
      </c>
      <c r="AC156" s="9">
        <v>290993.11</v>
      </c>
      <c r="AE156" s="9">
        <v>5592.950000000001</v>
      </c>
      <c r="AG156" s="9">
        <f t="shared" si="54"/>
        <v>285400.16</v>
      </c>
      <c r="AI156" s="21" t="str">
        <f t="shared" si="55"/>
        <v>N.M.</v>
      </c>
    </row>
    <row r="157" spans="1:35" ht="12.75" outlineLevel="1">
      <c r="A157" s="1" t="s">
        <v>483</v>
      </c>
      <c r="B157" s="16" t="s">
        <v>484</v>
      </c>
      <c r="C157" s="1" t="s">
        <v>1123</v>
      </c>
      <c r="E157" s="5">
        <v>2712.63</v>
      </c>
      <c r="G157" s="5">
        <v>-368.86</v>
      </c>
      <c r="I157" s="9">
        <f t="shared" si="48"/>
        <v>3081.4900000000002</v>
      </c>
      <c r="K157" s="21">
        <f t="shared" si="49"/>
        <v>8.354090983028792</v>
      </c>
      <c r="M157" s="9">
        <v>1103.19</v>
      </c>
      <c r="O157" s="9">
        <v>-741.23</v>
      </c>
      <c r="Q157" s="9">
        <f t="shared" si="50"/>
        <v>1844.42</v>
      </c>
      <c r="S157" s="21">
        <f t="shared" si="51"/>
        <v>2.4883234623531156</v>
      </c>
      <c r="U157" s="9">
        <v>-367.52</v>
      </c>
      <c r="W157" s="9">
        <v>-3143.77</v>
      </c>
      <c r="Y157" s="9">
        <f t="shared" si="52"/>
        <v>2776.25</v>
      </c>
      <c r="AA157" s="21">
        <f t="shared" si="53"/>
        <v>0.8830957735457746</v>
      </c>
      <c r="AC157" s="9">
        <v>-1676.31</v>
      </c>
      <c r="AE157" s="9">
        <v>-4023.09</v>
      </c>
      <c r="AG157" s="9">
        <f t="shared" si="54"/>
        <v>2346.78</v>
      </c>
      <c r="AI157" s="21">
        <f t="shared" si="55"/>
        <v>0.5833277406172868</v>
      </c>
    </row>
    <row r="158" spans="1:35" ht="12.75" outlineLevel="1">
      <c r="A158" s="1" t="s">
        <v>485</v>
      </c>
      <c r="B158" s="16" t="s">
        <v>486</v>
      </c>
      <c r="C158" s="1" t="s">
        <v>1124</v>
      </c>
      <c r="E158" s="5">
        <v>15844.220000000001</v>
      </c>
      <c r="G158" s="5">
        <v>217892.29</v>
      </c>
      <c r="I158" s="9">
        <f t="shared" si="48"/>
        <v>-202048.07</v>
      </c>
      <c r="K158" s="21">
        <f t="shared" si="49"/>
        <v>-0.9272841641161328</v>
      </c>
      <c r="M158" s="9">
        <v>569005.4500000001</v>
      </c>
      <c r="O158" s="9">
        <v>217892.29</v>
      </c>
      <c r="Q158" s="9">
        <f t="shared" si="50"/>
        <v>351113.16000000003</v>
      </c>
      <c r="S158" s="21">
        <f t="shared" si="51"/>
        <v>1.6114069937949618</v>
      </c>
      <c r="U158" s="9">
        <v>1117476.07</v>
      </c>
      <c r="W158" s="9">
        <v>217892.29</v>
      </c>
      <c r="Y158" s="9">
        <f t="shared" si="52"/>
        <v>899583.78</v>
      </c>
      <c r="AA158" s="21">
        <f t="shared" si="53"/>
        <v>4.128570955860806</v>
      </c>
      <c r="AC158" s="9">
        <v>2192740.67</v>
      </c>
      <c r="AE158" s="9">
        <v>217892.29</v>
      </c>
      <c r="AG158" s="9">
        <f t="shared" si="54"/>
        <v>1974848.38</v>
      </c>
      <c r="AI158" s="21">
        <f t="shared" si="55"/>
        <v>9.063415598596903</v>
      </c>
    </row>
    <row r="159" spans="1:68" s="90" customFormat="1" ht="12.75">
      <c r="A159" s="90" t="s">
        <v>92</v>
      </c>
      <c r="B159" s="91"/>
      <c r="C159" s="77" t="s">
        <v>1125</v>
      </c>
      <c r="D159" s="105"/>
      <c r="E159" s="105">
        <v>5687285.1</v>
      </c>
      <c r="F159" s="105"/>
      <c r="G159" s="105">
        <v>2232417.66</v>
      </c>
      <c r="H159" s="105"/>
      <c r="I159" s="9">
        <f>+E159-G159</f>
        <v>3454867.4399999995</v>
      </c>
      <c r="J159" s="37" t="str">
        <f>IF((+E159-G159)=(I159),"  ",$AO$514)</f>
        <v>  </v>
      </c>
      <c r="K159" s="38">
        <f>IF(G159&lt;0,IF(I159=0,0,IF(OR(G159=0,E159=0),"N.M.",IF(ABS(I159/G159)&gt;=10,"N.M.",I159/(-G159)))),IF(I159=0,0,IF(OR(G159=0,E159=0),"N.M.",IF(ABS(I159/G159)&gt;=10,"N.M.",I159/G159))))</f>
        <v>1.547590086704474</v>
      </c>
      <c r="L159" s="39"/>
      <c r="M159" s="5">
        <v>15903702.379999999</v>
      </c>
      <c r="N159" s="9"/>
      <c r="O159" s="5">
        <v>6187137.53</v>
      </c>
      <c r="P159" s="9"/>
      <c r="Q159" s="9">
        <f>(+M159-O159)</f>
        <v>9716564.849999998</v>
      </c>
      <c r="R159" s="37" t="str">
        <f>IF((+M159-O159)=(Q159),"  ",$AO$514)</f>
        <v>  </v>
      </c>
      <c r="S159" s="38">
        <f>IF(O159&lt;0,IF(Q159=0,0,IF(OR(O159=0,M159=0),"N.M.",IF(ABS(Q159/O159)&gt;=10,"N.M.",Q159/(-O159)))),IF(Q159=0,0,IF(OR(O159=0,M159=0),"N.M.",IF(ABS(Q159/O159)&gt;=10,"N.M.",Q159/O159))))</f>
        <v>1.5704459134594342</v>
      </c>
      <c r="T159" s="39"/>
      <c r="U159" s="9">
        <v>30894545.189999998</v>
      </c>
      <c r="V159" s="9"/>
      <c r="W159" s="9">
        <v>12899216.110000001</v>
      </c>
      <c r="X159" s="9"/>
      <c r="Y159" s="9">
        <f>(+U159-W159)</f>
        <v>17995329.08</v>
      </c>
      <c r="Z159" s="37" t="str">
        <f>IF((+U159-W159)=(Y159),"  ",$AO$514)</f>
        <v>  </v>
      </c>
      <c r="AA159" s="38">
        <f>IF(W159&lt;0,IF(Y159=0,0,IF(OR(W159=0,U159=0),"N.M.",IF(ABS(Y159/W159)&gt;=10,"N.M.",Y159/(-W159)))),IF(Y159=0,0,IF(OR(W159=0,U159=0),"N.M.",IF(ABS(Y159/W159)&gt;=10,"N.M.",Y159/W159))))</f>
        <v>1.3950715242338858</v>
      </c>
      <c r="AB159" s="39"/>
      <c r="AC159" s="9">
        <v>57438761.33000001</v>
      </c>
      <c r="AD159" s="9"/>
      <c r="AE159" s="9">
        <v>20548458.049999997</v>
      </c>
      <c r="AF159" s="9"/>
      <c r="AG159" s="9">
        <f>(+AC159-AE159)</f>
        <v>36890303.280000016</v>
      </c>
      <c r="AH159" s="37" t="str">
        <f>IF((+AC159-AE159)=(AG159),"  ",$AO$514)</f>
        <v>  </v>
      </c>
      <c r="AI159" s="38">
        <f>IF(AE159&lt;0,IF(AG159=0,0,IF(OR(AE159=0,AC159=0),"N.M.",IF(ABS(AG159/AE159)&gt;=10,"N.M.",AG159/(-AE159)))),IF(AG159=0,0,IF(OR(AE159=0,AC159=0),"N.M.",IF(ABS(AG159/AE159)&gt;=10,"N.M.",AG159/AE159))))</f>
        <v>1.7952832855018055</v>
      </c>
      <c r="AJ159" s="105"/>
      <c r="AK159" s="105"/>
      <c r="AL159" s="105"/>
      <c r="AM159" s="105"/>
      <c r="AN159" s="105"/>
      <c r="AO159" s="105"/>
      <c r="AP159" s="106"/>
      <c r="AQ159" s="107"/>
      <c r="AR159" s="108"/>
      <c r="AS159" s="105"/>
      <c r="AT159" s="105"/>
      <c r="AU159" s="105"/>
      <c r="AV159" s="105"/>
      <c r="AW159" s="105"/>
      <c r="AX159" s="106"/>
      <c r="AY159" s="107"/>
      <c r="AZ159" s="108"/>
      <c r="BA159" s="105"/>
      <c r="BB159" s="105"/>
      <c r="BC159" s="105"/>
      <c r="BD159" s="106"/>
      <c r="BE159" s="107"/>
      <c r="BF159" s="108"/>
      <c r="BG159" s="105"/>
      <c r="BH159" s="109"/>
      <c r="BI159" s="105"/>
      <c r="BJ159" s="109"/>
      <c r="BK159" s="105"/>
      <c r="BL159" s="109"/>
      <c r="BM159" s="105"/>
      <c r="BN159" s="97"/>
      <c r="BO159" s="97"/>
      <c r="BP159" s="97"/>
    </row>
    <row r="160" spans="1:35" ht="12.75" outlineLevel="1">
      <c r="A160" s="1" t="s">
        <v>487</v>
      </c>
      <c r="B160" s="16" t="s">
        <v>488</v>
      </c>
      <c r="C160" s="1" t="s">
        <v>1126</v>
      </c>
      <c r="E160" s="5">
        <v>38742.82</v>
      </c>
      <c r="G160" s="5">
        <v>11710.7</v>
      </c>
      <c r="I160" s="9">
        <f aca="true" t="shared" si="56" ref="I160:I165">+E160-G160</f>
        <v>27032.12</v>
      </c>
      <c r="K160" s="21">
        <f aca="true" t="shared" si="57" ref="K160:K165">IF(G160&lt;0,IF(I160=0,0,IF(OR(G160=0,E160=0),"N.M.",IF(ABS(I160/G160)&gt;=10,"N.M.",I160/(-G160)))),IF(I160=0,0,IF(OR(G160=0,E160=0),"N.M.",IF(ABS(I160/G160)&gt;=10,"N.M.",I160/G160))))</f>
        <v>2.308326573133971</v>
      </c>
      <c r="M160" s="9">
        <v>110073.69</v>
      </c>
      <c r="O160" s="9">
        <v>35128.31</v>
      </c>
      <c r="Q160" s="9">
        <f aca="true" t="shared" si="58" ref="Q160:Q165">(+M160-O160)</f>
        <v>74945.38</v>
      </c>
      <c r="S160" s="21">
        <f aca="true" t="shared" si="59" ref="S160:S165">IF(O160&lt;0,IF(Q160=0,0,IF(OR(O160=0,M160=0),"N.M.",IF(ABS(Q160/O160)&gt;=10,"N.M.",Q160/(-O160)))),IF(Q160=0,0,IF(OR(O160=0,M160=0),"N.M.",IF(ABS(Q160/O160)&gt;=10,"N.M.",Q160/O160))))</f>
        <v>2.133475251157827</v>
      </c>
      <c r="U160" s="9">
        <v>236518.63</v>
      </c>
      <c r="W160" s="9">
        <v>161081.24</v>
      </c>
      <c r="Y160" s="9">
        <f aca="true" t="shared" si="60" ref="Y160:Y165">(+U160-W160)</f>
        <v>75437.39000000001</v>
      </c>
      <c r="AA160" s="21">
        <f aca="true" t="shared" si="61" ref="AA160:AA165">IF(W160&lt;0,IF(Y160=0,0,IF(OR(W160=0,U160=0),"N.M.",IF(ABS(Y160/W160)&gt;=10,"N.M.",Y160/(-W160)))),IF(Y160=0,0,IF(OR(W160=0,U160=0),"N.M.",IF(ABS(Y160/W160)&gt;=10,"N.M.",Y160/W160))))</f>
        <v>0.46831890541691895</v>
      </c>
      <c r="AC160" s="9">
        <v>427023.44</v>
      </c>
      <c r="AE160" s="9">
        <v>178390.55</v>
      </c>
      <c r="AG160" s="9">
        <f aca="true" t="shared" si="62" ref="AG160:AG165">(+AC160-AE160)</f>
        <v>248632.89</v>
      </c>
      <c r="AI160" s="21">
        <f aca="true" t="shared" si="63" ref="AI160:AI165">IF(AE160&lt;0,IF(AG160=0,0,IF(OR(AE160=0,AC160=0),"N.M.",IF(ABS(AG160/AE160)&gt;=10,"N.M.",AG160/(-AE160)))),IF(AG160=0,0,IF(OR(AE160=0,AC160=0),"N.M.",IF(ABS(AG160/AE160)&gt;=10,"N.M.",AG160/AE160))))</f>
        <v>1.393755947274113</v>
      </c>
    </row>
    <row r="161" spans="1:35" ht="12.75" outlineLevel="1">
      <c r="A161" s="1" t="s">
        <v>489</v>
      </c>
      <c r="B161" s="16" t="s">
        <v>490</v>
      </c>
      <c r="C161" s="1" t="s">
        <v>1127</v>
      </c>
      <c r="E161" s="5">
        <v>3975441</v>
      </c>
      <c r="G161" s="5">
        <v>3149339</v>
      </c>
      <c r="I161" s="9">
        <f t="shared" si="56"/>
        <v>826102</v>
      </c>
      <c r="K161" s="21">
        <f t="shared" si="57"/>
        <v>0.26230964656392974</v>
      </c>
      <c r="M161" s="9">
        <v>12435532</v>
      </c>
      <c r="O161" s="9">
        <v>10620886</v>
      </c>
      <c r="Q161" s="9">
        <f t="shared" si="58"/>
        <v>1814646</v>
      </c>
      <c r="S161" s="21">
        <f t="shared" si="59"/>
        <v>0.17085636735014387</v>
      </c>
      <c r="U161" s="9">
        <v>27699050</v>
      </c>
      <c r="W161" s="9">
        <v>24196113</v>
      </c>
      <c r="Y161" s="9">
        <f t="shared" si="60"/>
        <v>3502937</v>
      </c>
      <c r="AA161" s="21">
        <f t="shared" si="61"/>
        <v>0.14477271617966075</v>
      </c>
      <c r="AC161" s="9">
        <v>43367070</v>
      </c>
      <c r="AE161" s="9">
        <v>38010260</v>
      </c>
      <c r="AG161" s="9">
        <f t="shared" si="62"/>
        <v>5356810</v>
      </c>
      <c r="AI161" s="21">
        <f t="shared" si="63"/>
        <v>0.14093063293963262</v>
      </c>
    </row>
    <row r="162" spans="1:35" ht="12.75" outlineLevel="1">
      <c r="A162" s="1" t="s">
        <v>491</v>
      </c>
      <c r="B162" s="16" t="s">
        <v>492</v>
      </c>
      <c r="C162" s="1" t="s">
        <v>1128</v>
      </c>
      <c r="E162" s="5">
        <v>7863532</v>
      </c>
      <c r="G162" s="5">
        <v>6248567.29</v>
      </c>
      <c r="I162" s="9">
        <f t="shared" si="56"/>
        <v>1614964.71</v>
      </c>
      <c r="K162" s="21">
        <f t="shared" si="57"/>
        <v>0.25845359984912636</v>
      </c>
      <c r="M162" s="9">
        <v>26799063</v>
      </c>
      <c r="O162" s="9">
        <v>18041122.29</v>
      </c>
      <c r="Q162" s="9">
        <f t="shared" si="58"/>
        <v>8757940.71</v>
      </c>
      <c r="S162" s="21">
        <f t="shared" si="59"/>
        <v>0.48544323181349053</v>
      </c>
      <c r="U162" s="9">
        <v>48468279</v>
      </c>
      <c r="W162" s="9">
        <v>32512108.29</v>
      </c>
      <c r="Y162" s="9">
        <f t="shared" si="60"/>
        <v>15956170.71</v>
      </c>
      <c r="AA162" s="21">
        <f t="shared" si="61"/>
        <v>0.490776253809039</v>
      </c>
      <c r="AC162" s="9">
        <v>73088900.77</v>
      </c>
      <c r="AE162" s="9">
        <v>52815992.29</v>
      </c>
      <c r="AG162" s="9">
        <f t="shared" si="62"/>
        <v>20272908.479999997</v>
      </c>
      <c r="AI162" s="21">
        <f t="shared" si="63"/>
        <v>0.3838403407946271</v>
      </c>
    </row>
    <row r="163" spans="1:35" ht="12.75" outlineLevel="1">
      <c r="A163" s="1" t="s">
        <v>493</v>
      </c>
      <c r="B163" s="16" t="s">
        <v>494</v>
      </c>
      <c r="C163" s="1" t="s">
        <v>1129</v>
      </c>
      <c r="E163" s="5">
        <v>3289600</v>
      </c>
      <c r="G163" s="5">
        <v>3100916</v>
      </c>
      <c r="I163" s="9">
        <f t="shared" si="56"/>
        <v>188684</v>
      </c>
      <c r="K163" s="21">
        <f t="shared" si="57"/>
        <v>0.060847826900180466</v>
      </c>
      <c r="M163" s="9">
        <v>9828000</v>
      </c>
      <c r="O163" s="9">
        <v>10627445</v>
      </c>
      <c r="Q163" s="9">
        <f t="shared" si="58"/>
        <v>-799445</v>
      </c>
      <c r="S163" s="21">
        <f t="shared" si="59"/>
        <v>-0.07522457185146571</v>
      </c>
      <c r="U163" s="9">
        <v>23598231</v>
      </c>
      <c r="W163" s="9">
        <v>24089432</v>
      </c>
      <c r="Y163" s="9">
        <f t="shared" si="60"/>
        <v>-491201</v>
      </c>
      <c r="AA163" s="21">
        <f t="shared" si="61"/>
        <v>-0.020390725692494536</v>
      </c>
      <c r="AC163" s="9">
        <v>41787451</v>
      </c>
      <c r="AE163" s="9">
        <v>40194339</v>
      </c>
      <c r="AG163" s="9">
        <f t="shared" si="62"/>
        <v>1593112</v>
      </c>
      <c r="AI163" s="21">
        <f t="shared" si="63"/>
        <v>0.03963523321032845</v>
      </c>
    </row>
    <row r="164" spans="1:35" ht="12.75" outlineLevel="1">
      <c r="A164" s="1" t="s">
        <v>495</v>
      </c>
      <c r="B164" s="16" t="s">
        <v>496</v>
      </c>
      <c r="C164" s="1" t="s">
        <v>1130</v>
      </c>
      <c r="E164" s="5">
        <v>0</v>
      </c>
      <c r="G164" s="5">
        <v>0</v>
      </c>
      <c r="I164" s="9">
        <f t="shared" si="56"/>
        <v>0</v>
      </c>
      <c r="K164" s="21">
        <f t="shared" si="57"/>
        <v>0</v>
      </c>
      <c r="M164" s="9">
        <v>0</v>
      </c>
      <c r="O164" s="9">
        <v>0</v>
      </c>
      <c r="Q164" s="9">
        <f t="shared" si="58"/>
        <v>0</v>
      </c>
      <c r="S164" s="21">
        <f t="shared" si="59"/>
        <v>0</v>
      </c>
      <c r="U164" s="9">
        <v>0</v>
      </c>
      <c r="W164" s="9">
        <v>0</v>
      </c>
      <c r="Y164" s="9">
        <f t="shared" si="60"/>
        <v>0</v>
      </c>
      <c r="AA164" s="21">
        <f t="shared" si="61"/>
        <v>0</v>
      </c>
      <c r="AC164" s="9">
        <v>0</v>
      </c>
      <c r="AE164" s="9">
        <v>641977</v>
      </c>
      <c r="AG164" s="9">
        <f t="shared" si="62"/>
        <v>-641977</v>
      </c>
      <c r="AI164" s="21" t="str">
        <f t="shared" si="63"/>
        <v>N.M.</v>
      </c>
    </row>
    <row r="165" spans="1:35" ht="12.75" outlineLevel="1">
      <c r="A165" s="1" t="s">
        <v>497</v>
      </c>
      <c r="B165" s="16" t="s">
        <v>498</v>
      </c>
      <c r="C165" s="1" t="s">
        <v>1131</v>
      </c>
      <c r="E165" s="5">
        <v>5935904</v>
      </c>
      <c r="G165" s="5">
        <v>3855179</v>
      </c>
      <c r="I165" s="9">
        <f t="shared" si="56"/>
        <v>2080725</v>
      </c>
      <c r="K165" s="21">
        <f t="shared" si="57"/>
        <v>0.5397220206895711</v>
      </c>
      <c r="M165" s="9">
        <v>15448759</v>
      </c>
      <c r="O165" s="9">
        <v>5246338</v>
      </c>
      <c r="Q165" s="9">
        <f t="shared" si="58"/>
        <v>10202421</v>
      </c>
      <c r="S165" s="21">
        <f t="shared" si="59"/>
        <v>1.944674742649063</v>
      </c>
      <c r="U165" s="9">
        <v>35553389</v>
      </c>
      <c r="W165" s="9">
        <v>22241657</v>
      </c>
      <c r="Y165" s="9">
        <f t="shared" si="60"/>
        <v>13311732</v>
      </c>
      <c r="AA165" s="21">
        <f t="shared" si="61"/>
        <v>0.5985045089041702</v>
      </c>
      <c r="AC165" s="9">
        <v>59083308</v>
      </c>
      <c r="AE165" s="9">
        <v>45072124</v>
      </c>
      <c r="AG165" s="9">
        <f t="shared" si="62"/>
        <v>14011184</v>
      </c>
      <c r="AI165" s="21">
        <f t="shared" si="63"/>
        <v>0.31086140959321107</v>
      </c>
    </row>
    <row r="166" spans="1:68" s="90" customFormat="1" ht="12.75">
      <c r="A166" s="90" t="s">
        <v>93</v>
      </c>
      <c r="B166" s="91"/>
      <c r="C166" s="77" t="s">
        <v>1132</v>
      </c>
      <c r="D166" s="105"/>
      <c r="E166" s="105">
        <v>21103219.82</v>
      </c>
      <c r="F166" s="105"/>
      <c r="G166" s="105">
        <v>16365711.99</v>
      </c>
      <c r="H166" s="105"/>
      <c r="I166" s="9">
        <f>+E166-G166</f>
        <v>4737507.83</v>
      </c>
      <c r="J166" s="37" t="str">
        <f>IF((+E166-G166)=(I166),"  ",$AO$514)</f>
        <v>  </v>
      </c>
      <c r="K166" s="38">
        <f>IF(G166&lt;0,IF(I166=0,0,IF(OR(G166=0,E166=0),"N.M.",IF(ABS(I166/G166)&gt;=10,"N.M.",I166/(-G166)))),IF(I166=0,0,IF(OR(G166=0,E166=0),"N.M.",IF(ABS(I166/G166)&gt;=10,"N.M.",I166/G166))))</f>
        <v>0.2894776489342338</v>
      </c>
      <c r="L166" s="39"/>
      <c r="M166" s="5">
        <v>64621427.69</v>
      </c>
      <c r="N166" s="9"/>
      <c r="O166" s="5">
        <v>44570919.6</v>
      </c>
      <c r="P166" s="9"/>
      <c r="Q166" s="9">
        <f>(+M166-O166)</f>
        <v>20050508.089999996</v>
      </c>
      <c r="R166" s="37" t="str">
        <f>IF((+M166-O166)=(Q166),"  ",$AO$514)</f>
        <v>  </v>
      </c>
      <c r="S166" s="38">
        <f>IF(O166&lt;0,IF(Q166=0,0,IF(OR(O166=0,M166=0),"N.M.",IF(ABS(Q166/O166)&gt;=10,"N.M.",Q166/(-O166)))),IF(Q166=0,0,IF(OR(O166=0,M166=0),"N.M.",IF(ABS(Q166/O166)&gt;=10,"N.M.",Q166/O166))))</f>
        <v>0.44985628005754663</v>
      </c>
      <c r="T166" s="39"/>
      <c r="U166" s="9">
        <v>135555467.63</v>
      </c>
      <c r="V166" s="9"/>
      <c r="W166" s="9">
        <v>103200391.53</v>
      </c>
      <c r="X166" s="9"/>
      <c r="Y166" s="9">
        <f>(+U166-W166)</f>
        <v>32355076.099999994</v>
      </c>
      <c r="Z166" s="37" t="str">
        <f>IF((+U166-W166)=(Y166),"  ",$AO$514)</f>
        <v>  </v>
      </c>
      <c r="AA166" s="38">
        <f>IF(W166&lt;0,IF(Y166=0,0,IF(OR(W166=0,U166=0),"N.M.",IF(ABS(Y166/W166)&gt;=10,"N.M.",Y166/(-W166)))),IF(Y166=0,0,IF(OR(W166=0,U166=0),"N.M.",IF(ABS(Y166/W166)&gt;=10,"N.M.",Y166/W166))))</f>
        <v>0.3135169898129164</v>
      </c>
      <c r="AB166" s="39"/>
      <c r="AC166" s="9">
        <v>217753753.20999998</v>
      </c>
      <c r="AD166" s="9"/>
      <c r="AE166" s="9">
        <v>176913082.84</v>
      </c>
      <c r="AF166" s="9"/>
      <c r="AG166" s="9">
        <f>(+AC166-AE166)</f>
        <v>40840670.369999975</v>
      </c>
      <c r="AH166" s="37" t="str">
        <f>IF((+AC166-AE166)=(AG166),"  ",$AO$514)</f>
        <v>  </v>
      </c>
      <c r="AI166" s="38">
        <f>IF(AE166&lt;0,IF(AG166=0,0,IF(OR(AE166=0,AC166=0),"N.M.",IF(ABS(AG166/AE166)&gt;=10,"N.M.",AG166/(-AE166)))),IF(AG166=0,0,IF(OR(AE166=0,AC166=0),"N.M.",IF(ABS(AG166/AE166)&gt;=10,"N.M.",AG166/AE166))))</f>
        <v>0.230851612070636</v>
      </c>
      <c r="AJ166" s="105"/>
      <c r="AK166" s="105"/>
      <c r="AL166" s="105"/>
      <c r="AM166" s="105"/>
      <c r="AN166" s="105"/>
      <c r="AO166" s="105"/>
      <c r="AP166" s="106"/>
      <c r="AQ166" s="107"/>
      <c r="AR166" s="108"/>
      <c r="AS166" s="105"/>
      <c r="AT166" s="105"/>
      <c r="AU166" s="105"/>
      <c r="AV166" s="105"/>
      <c r="AW166" s="105"/>
      <c r="AX166" s="106"/>
      <c r="AY166" s="107"/>
      <c r="AZ166" s="108"/>
      <c r="BA166" s="105"/>
      <c r="BB166" s="105"/>
      <c r="BC166" s="105"/>
      <c r="BD166" s="106"/>
      <c r="BE166" s="107"/>
      <c r="BF166" s="108"/>
      <c r="BG166" s="105"/>
      <c r="BH166" s="109"/>
      <c r="BI166" s="105"/>
      <c r="BJ166" s="109"/>
      <c r="BK166" s="105"/>
      <c r="BL166" s="109"/>
      <c r="BM166" s="105"/>
      <c r="BN166" s="97"/>
      <c r="BO166" s="97"/>
      <c r="BP166" s="97"/>
    </row>
    <row r="167" spans="1:35" ht="12.75" outlineLevel="1">
      <c r="A167" s="1" t="s">
        <v>499</v>
      </c>
      <c r="B167" s="16" t="s">
        <v>500</v>
      </c>
      <c r="C167" s="1" t="s">
        <v>1133</v>
      </c>
      <c r="E167" s="5">
        <v>0</v>
      </c>
      <c r="G167" s="5">
        <v>0</v>
      </c>
      <c r="I167" s="9">
        <f aca="true" t="shared" si="64" ref="I167:I198">+E167-G167</f>
        <v>0</v>
      </c>
      <c r="K167" s="21">
        <f aca="true" t="shared" si="65" ref="K167:K198">IF(G167&lt;0,IF(I167=0,0,IF(OR(G167=0,E167=0),"N.M.",IF(ABS(I167/G167)&gt;=10,"N.M.",I167/(-G167)))),IF(I167=0,0,IF(OR(G167=0,E167=0),"N.M.",IF(ABS(I167/G167)&gt;=10,"N.M.",I167/G167))))</f>
        <v>0</v>
      </c>
      <c r="M167" s="9">
        <v>0</v>
      </c>
      <c r="O167" s="9">
        <v>0</v>
      </c>
      <c r="Q167" s="9">
        <f aca="true" t="shared" si="66" ref="Q167:Q198">(+M167-O167)</f>
        <v>0</v>
      </c>
      <c r="S167" s="21">
        <f aca="true" t="shared" si="67" ref="S167:S198">IF(O167&lt;0,IF(Q167=0,0,IF(OR(O167=0,M167=0),"N.M.",IF(ABS(Q167/O167)&gt;=10,"N.M.",Q167/(-O167)))),IF(Q167=0,0,IF(OR(O167=0,M167=0),"N.M.",IF(ABS(Q167/O167)&gt;=10,"N.M.",Q167/O167))))</f>
        <v>0</v>
      </c>
      <c r="U167" s="9">
        <v>0</v>
      </c>
      <c r="W167" s="9">
        <v>0</v>
      </c>
      <c r="Y167" s="9">
        <f aca="true" t="shared" si="68" ref="Y167:Y198">(+U167-W167)</f>
        <v>0</v>
      </c>
      <c r="AA167" s="21">
        <f aca="true" t="shared" si="69" ref="AA167:AA198">IF(W167&lt;0,IF(Y167=0,0,IF(OR(W167=0,U167=0),"N.M.",IF(ABS(Y167/W167)&gt;=10,"N.M.",Y167/(-W167)))),IF(Y167=0,0,IF(OR(W167=0,U167=0),"N.M.",IF(ABS(Y167/W167)&gt;=10,"N.M.",Y167/W167))))</f>
        <v>0</v>
      </c>
      <c r="AC167" s="9">
        <v>0</v>
      </c>
      <c r="AE167" s="9">
        <v>30207.87</v>
      </c>
      <c r="AG167" s="9">
        <f aca="true" t="shared" si="70" ref="AG167:AG198">(+AC167-AE167)</f>
        <v>-30207.87</v>
      </c>
      <c r="AI167" s="21" t="str">
        <f aca="true" t="shared" si="71" ref="AI167:AI198">IF(AE167&lt;0,IF(AG167=0,0,IF(OR(AE167=0,AC167=0),"N.M.",IF(ABS(AG167/AE167)&gt;=10,"N.M.",AG167/(-AE167)))),IF(AG167=0,0,IF(OR(AE167=0,AC167=0),"N.M.",IF(ABS(AG167/AE167)&gt;=10,"N.M.",AG167/AE167))))</f>
        <v>N.M.</v>
      </c>
    </row>
    <row r="168" spans="1:35" ht="12.75" outlineLevel="1">
      <c r="A168" s="1" t="s">
        <v>501</v>
      </c>
      <c r="B168" s="16" t="s">
        <v>502</v>
      </c>
      <c r="C168" s="1" t="s">
        <v>1134</v>
      </c>
      <c r="E168" s="5">
        <v>-155</v>
      </c>
      <c r="G168" s="5">
        <v>-136</v>
      </c>
      <c r="I168" s="9">
        <f t="shared" si="64"/>
        <v>-19</v>
      </c>
      <c r="K168" s="21">
        <f t="shared" si="65"/>
        <v>-0.13970588235294118</v>
      </c>
      <c r="M168" s="9">
        <v>-465</v>
      </c>
      <c r="O168" s="9">
        <v>-408</v>
      </c>
      <c r="Q168" s="9">
        <f t="shared" si="66"/>
        <v>-57</v>
      </c>
      <c r="S168" s="21">
        <f t="shared" si="67"/>
        <v>-0.13970588235294118</v>
      </c>
      <c r="U168" s="9">
        <v>-1086</v>
      </c>
      <c r="W168" s="9">
        <v>-957</v>
      </c>
      <c r="Y168" s="9">
        <f t="shared" si="68"/>
        <v>-129</v>
      </c>
      <c r="AA168" s="21">
        <f t="shared" si="69"/>
        <v>-0.13479623824451412</v>
      </c>
      <c r="AC168" s="9">
        <v>-1766</v>
      </c>
      <c r="AE168" s="9">
        <v>-1658.5</v>
      </c>
      <c r="AG168" s="9">
        <f t="shared" si="70"/>
        <v>-107.5</v>
      </c>
      <c r="AI168" s="21">
        <f t="shared" si="71"/>
        <v>-0.06481760627072657</v>
      </c>
    </row>
    <row r="169" spans="1:35" ht="12.75" outlineLevel="1">
      <c r="A169" s="1" t="s">
        <v>503</v>
      </c>
      <c r="B169" s="16" t="s">
        <v>504</v>
      </c>
      <c r="C169" s="1" t="s">
        <v>1135</v>
      </c>
      <c r="E169" s="5">
        <v>141586.02</v>
      </c>
      <c r="G169" s="5">
        <v>206952.34</v>
      </c>
      <c r="I169" s="9">
        <f t="shared" si="64"/>
        <v>-65366.32000000001</v>
      </c>
      <c r="K169" s="21">
        <f t="shared" si="65"/>
        <v>-0.31585204593482735</v>
      </c>
      <c r="M169" s="9">
        <v>414638.81</v>
      </c>
      <c r="O169" s="9">
        <v>594841.47</v>
      </c>
      <c r="Q169" s="9">
        <f t="shared" si="66"/>
        <v>-180202.65999999997</v>
      </c>
      <c r="S169" s="21">
        <f t="shared" si="67"/>
        <v>-0.3029423284829149</v>
      </c>
      <c r="U169" s="9">
        <v>1198450.13</v>
      </c>
      <c r="W169" s="9">
        <v>1521789.13</v>
      </c>
      <c r="Y169" s="9">
        <f t="shared" si="68"/>
        <v>-323339</v>
      </c>
      <c r="AA169" s="21">
        <f t="shared" si="69"/>
        <v>-0.21247293309290494</v>
      </c>
      <c r="AC169" s="9">
        <v>2202944.65</v>
      </c>
      <c r="AE169" s="9">
        <v>2514551.87</v>
      </c>
      <c r="AG169" s="9">
        <f t="shared" si="70"/>
        <v>-311607.2200000002</v>
      </c>
      <c r="AI169" s="21">
        <f t="shared" si="71"/>
        <v>-0.12392157175902686</v>
      </c>
    </row>
    <row r="170" spans="1:35" ht="12.75" outlineLevel="1">
      <c r="A170" s="1" t="s">
        <v>505</v>
      </c>
      <c r="B170" s="16" t="s">
        <v>506</v>
      </c>
      <c r="C170" s="1" t="s">
        <v>1136</v>
      </c>
      <c r="E170" s="5">
        <v>116819.67</v>
      </c>
      <c r="G170" s="5">
        <v>101238.16</v>
      </c>
      <c r="I170" s="9">
        <f t="shared" si="64"/>
        <v>15581.509999999995</v>
      </c>
      <c r="K170" s="21">
        <f t="shared" si="65"/>
        <v>0.1539094546957392</v>
      </c>
      <c r="M170" s="9">
        <v>304755.86</v>
      </c>
      <c r="O170" s="9">
        <v>299956.96</v>
      </c>
      <c r="Q170" s="9">
        <f t="shared" si="66"/>
        <v>4798.899999999965</v>
      </c>
      <c r="S170" s="21">
        <f t="shared" si="67"/>
        <v>0.015998628603250162</v>
      </c>
      <c r="U170" s="9">
        <v>743554.48</v>
      </c>
      <c r="W170" s="9">
        <v>764714.65</v>
      </c>
      <c r="Y170" s="9">
        <f t="shared" si="68"/>
        <v>-21160.170000000042</v>
      </c>
      <c r="AA170" s="21">
        <f t="shared" si="69"/>
        <v>-0.027670674283538366</v>
      </c>
      <c r="AC170" s="9">
        <v>1263171.5</v>
      </c>
      <c r="AE170" s="9">
        <v>1265121.1400000001</v>
      </c>
      <c r="AG170" s="9">
        <f t="shared" si="70"/>
        <v>-1949.6400000001304</v>
      </c>
      <c r="AI170" s="21">
        <f t="shared" si="71"/>
        <v>-0.001541069814073402</v>
      </c>
    </row>
    <row r="171" spans="1:35" ht="12.75" outlineLevel="1">
      <c r="A171" s="1" t="s">
        <v>507</v>
      </c>
      <c r="B171" s="16" t="s">
        <v>508</v>
      </c>
      <c r="C171" s="1" t="s">
        <v>1137</v>
      </c>
      <c r="E171" s="5">
        <v>373709.443</v>
      </c>
      <c r="G171" s="5">
        <v>364873.57</v>
      </c>
      <c r="I171" s="9">
        <f t="shared" si="64"/>
        <v>8835.873000000021</v>
      </c>
      <c r="K171" s="21">
        <f t="shared" si="65"/>
        <v>0.02421625934703909</v>
      </c>
      <c r="M171" s="9">
        <v>1275727.142</v>
      </c>
      <c r="O171" s="9">
        <v>1089745.496</v>
      </c>
      <c r="Q171" s="9">
        <f t="shared" si="66"/>
        <v>185981.64599999995</v>
      </c>
      <c r="S171" s="21">
        <f t="shared" si="67"/>
        <v>0.17066521190742315</v>
      </c>
      <c r="U171" s="9">
        <v>2908877.846</v>
      </c>
      <c r="W171" s="9">
        <v>2570257.397</v>
      </c>
      <c r="Y171" s="9">
        <f t="shared" si="68"/>
        <v>338620.449</v>
      </c>
      <c r="AA171" s="21">
        <f t="shared" si="69"/>
        <v>0.13174573464713582</v>
      </c>
      <c r="AC171" s="9">
        <v>4781256.711</v>
      </c>
      <c r="AE171" s="9">
        <v>4605655.01</v>
      </c>
      <c r="AG171" s="9">
        <f t="shared" si="70"/>
        <v>175601.70100000035</v>
      </c>
      <c r="AI171" s="21">
        <f t="shared" si="71"/>
        <v>0.038127410893505104</v>
      </c>
    </row>
    <row r="172" spans="1:35" ht="12.75" outlineLevel="1">
      <c r="A172" s="1" t="s">
        <v>509</v>
      </c>
      <c r="B172" s="16" t="s">
        <v>510</v>
      </c>
      <c r="C172" s="1" t="s">
        <v>1138</v>
      </c>
      <c r="E172" s="5">
        <v>0</v>
      </c>
      <c r="G172" s="5">
        <v>0</v>
      </c>
      <c r="I172" s="9">
        <f t="shared" si="64"/>
        <v>0</v>
      </c>
      <c r="K172" s="21">
        <f t="shared" si="65"/>
        <v>0</v>
      </c>
      <c r="M172" s="9">
        <v>1457.2150000000001</v>
      </c>
      <c r="O172" s="9">
        <v>0</v>
      </c>
      <c r="Q172" s="9">
        <f t="shared" si="66"/>
        <v>1457.2150000000001</v>
      </c>
      <c r="S172" s="21" t="str">
        <f t="shared" si="67"/>
        <v>N.M.</v>
      </c>
      <c r="U172" s="9">
        <v>16321.815</v>
      </c>
      <c r="W172" s="9">
        <v>0</v>
      </c>
      <c r="Y172" s="9">
        <f t="shared" si="68"/>
        <v>16321.815</v>
      </c>
      <c r="AA172" s="21" t="str">
        <f t="shared" si="69"/>
        <v>N.M.</v>
      </c>
      <c r="AC172" s="9">
        <v>16321.815</v>
      </c>
      <c r="AE172" s="9">
        <v>0</v>
      </c>
      <c r="AG172" s="9">
        <f t="shared" si="70"/>
        <v>16321.815</v>
      </c>
      <c r="AI172" s="21" t="str">
        <f t="shared" si="71"/>
        <v>N.M.</v>
      </c>
    </row>
    <row r="173" spans="1:35" ht="12.75" outlineLevel="1">
      <c r="A173" s="1" t="s">
        <v>511</v>
      </c>
      <c r="B173" s="16" t="s">
        <v>512</v>
      </c>
      <c r="C173" s="1" t="s">
        <v>1139</v>
      </c>
      <c r="E173" s="5">
        <v>179767.807</v>
      </c>
      <c r="G173" s="5">
        <v>97868.739</v>
      </c>
      <c r="I173" s="9">
        <f t="shared" si="64"/>
        <v>81899.068</v>
      </c>
      <c r="K173" s="21">
        <f t="shared" si="65"/>
        <v>0.8368256180351931</v>
      </c>
      <c r="M173" s="9">
        <v>375087.736</v>
      </c>
      <c r="O173" s="9">
        <v>284318.998</v>
      </c>
      <c r="Q173" s="9">
        <f t="shared" si="66"/>
        <v>90768.73799999995</v>
      </c>
      <c r="S173" s="21">
        <f t="shared" si="67"/>
        <v>0.31924964085586693</v>
      </c>
      <c r="U173" s="9">
        <v>883238.25</v>
      </c>
      <c r="W173" s="9">
        <v>671728.903</v>
      </c>
      <c r="Y173" s="9">
        <f t="shared" si="68"/>
        <v>211509.34699999995</v>
      </c>
      <c r="AA173" s="21">
        <f t="shared" si="69"/>
        <v>0.3148730775992825</v>
      </c>
      <c r="AC173" s="9">
        <v>1543026.261</v>
      </c>
      <c r="AE173" s="9">
        <v>1206379.4840000002</v>
      </c>
      <c r="AG173" s="9">
        <f t="shared" si="70"/>
        <v>336646.77699999977</v>
      </c>
      <c r="AI173" s="21">
        <f t="shared" si="71"/>
        <v>0.279055455986186</v>
      </c>
    </row>
    <row r="174" spans="1:35" ht="12.75" outlineLevel="1">
      <c r="A174" s="1" t="s">
        <v>513</v>
      </c>
      <c r="B174" s="16" t="s">
        <v>514</v>
      </c>
      <c r="C174" s="1" t="s">
        <v>1140</v>
      </c>
      <c r="E174" s="5">
        <v>576255.85</v>
      </c>
      <c r="G174" s="5">
        <v>402877.5</v>
      </c>
      <c r="I174" s="9">
        <f t="shared" si="64"/>
        <v>173378.34999999998</v>
      </c>
      <c r="K174" s="21">
        <f t="shared" si="65"/>
        <v>0.4303500443683253</v>
      </c>
      <c r="M174" s="9">
        <v>871702.87</v>
      </c>
      <c r="O174" s="9">
        <v>938603.34</v>
      </c>
      <c r="Q174" s="9">
        <f t="shared" si="66"/>
        <v>-66900.46999999997</v>
      </c>
      <c r="S174" s="21">
        <f t="shared" si="67"/>
        <v>-0.07127661616887063</v>
      </c>
      <c r="U174" s="9">
        <v>871702.87</v>
      </c>
      <c r="W174" s="9">
        <v>988893.74</v>
      </c>
      <c r="Y174" s="9">
        <f t="shared" si="68"/>
        <v>-117190.87</v>
      </c>
      <c r="AA174" s="21">
        <f t="shared" si="69"/>
        <v>-0.11850703999804872</v>
      </c>
      <c r="AC174" s="9">
        <v>1611938.97</v>
      </c>
      <c r="AE174" s="9">
        <v>1461572.34</v>
      </c>
      <c r="AG174" s="9">
        <f t="shared" si="70"/>
        <v>150366.6299999999</v>
      </c>
      <c r="AI174" s="21">
        <f t="shared" si="71"/>
        <v>0.10288004629315842</v>
      </c>
    </row>
    <row r="175" spans="1:35" ht="12.75" outlineLevel="1">
      <c r="A175" s="1" t="s">
        <v>515</v>
      </c>
      <c r="B175" s="16" t="s">
        <v>516</v>
      </c>
      <c r="C175" s="1" t="s">
        <v>1141</v>
      </c>
      <c r="E175" s="5">
        <v>6893.216</v>
      </c>
      <c r="G175" s="5">
        <v>5574.058</v>
      </c>
      <c r="I175" s="9">
        <f t="shared" si="64"/>
        <v>1319.1580000000004</v>
      </c>
      <c r="K175" s="21">
        <f t="shared" si="65"/>
        <v>0.2366602572129677</v>
      </c>
      <c r="M175" s="9">
        <v>15831.863000000001</v>
      </c>
      <c r="O175" s="9">
        <v>16502.242</v>
      </c>
      <c r="Q175" s="9">
        <f t="shared" si="66"/>
        <v>-670.3789999999972</v>
      </c>
      <c r="S175" s="21">
        <f t="shared" si="67"/>
        <v>-0.04062351042967357</v>
      </c>
      <c r="U175" s="9">
        <v>34619.245</v>
      </c>
      <c r="W175" s="9">
        <v>41244.471</v>
      </c>
      <c r="Y175" s="9">
        <f t="shared" si="68"/>
        <v>-6625.225999999995</v>
      </c>
      <c r="AA175" s="21">
        <f t="shared" si="69"/>
        <v>-0.16063307006653074</v>
      </c>
      <c r="AC175" s="9">
        <v>57356.672000000006</v>
      </c>
      <c r="AE175" s="9">
        <v>63296.391</v>
      </c>
      <c r="AG175" s="9">
        <f t="shared" si="70"/>
        <v>-5939.718999999997</v>
      </c>
      <c r="AI175" s="21">
        <f t="shared" si="71"/>
        <v>-0.09383977358203562</v>
      </c>
    </row>
    <row r="176" spans="1:35" ht="12.75" outlineLevel="1">
      <c r="A176" s="1" t="s">
        <v>517</v>
      </c>
      <c r="B176" s="16" t="s">
        <v>518</v>
      </c>
      <c r="C176" s="1" t="s">
        <v>1142</v>
      </c>
      <c r="E176" s="5">
        <v>413132.96</v>
      </c>
      <c r="G176" s="5">
        <v>50166.515</v>
      </c>
      <c r="I176" s="9">
        <f t="shared" si="64"/>
        <v>362966.445</v>
      </c>
      <c r="K176" s="21">
        <f t="shared" si="65"/>
        <v>7.2352334022006515</v>
      </c>
      <c r="M176" s="9">
        <v>1011484.695</v>
      </c>
      <c r="O176" s="9">
        <v>917153.091</v>
      </c>
      <c r="Q176" s="9">
        <f t="shared" si="66"/>
        <v>94331.60399999993</v>
      </c>
      <c r="S176" s="21">
        <f t="shared" si="67"/>
        <v>0.10285262615987839</v>
      </c>
      <c r="U176" s="9">
        <v>2293093.993</v>
      </c>
      <c r="W176" s="9">
        <v>1845395.115</v>
      </c>
      <c r="Y176" s="9">
        <f t="shared" si="68"/>
        <v>447698.8779999998</v>
      </c>
      <c r="AA176" s="21">
        <f t="shared" si="69"/>
        <v>0.2426032638544184</v>
      </c>
      <c r="AC176" s="9">
        <v>4113950.6089999997</v>
      </c>
      <c r="AE176" s="9">
        <v>3323897.918</v>
      </c>
      <c r="AG176" s="9">
        <f t="shared" si="70"/>
        <v>790052.6909999996</v>
      </c>
      <c r="AI176" s="21">
        <f t="shared" si="71"/>
        <v>0.2376886145394552</v>
      </c>
    </row>
    <row r="177" spans="1:35" ht="12.75" outlineLevel="1">
      <c r="A177" s="1" t="s">
        <v>519</v>
      </c>
      <c r="B177" s="16" t="s">
        <v>520</v>
      </c>
      <c r="C177" s="1" t="s">
        <v>1143</v>
      </c>
      <c r="E177" s="5">
        <v>796</v>
      </c>
      <c r="G177" s="5">
        <v>348</v>
      </c>
      <c r="I177" s="9">
        <f t="shared" si="64"/>
        <v>448</v>
      </c>
      <c r="K177" s="21">
        <f t="shared" si="65"/>
        <v>1.2873563218390804</v>
      </c>
      <c r="M177" s="9">
        <v>1708</v>
      </c>
      <c r="O177" s="9">
        <v>1975</v>
      </c>
      <c r="Q177" s="9">
        <f t="shared" si="66"/>
        <v>-267</v>
      </c>
      <c r="S177" s="21">
        <f t="shared" si="67"/>
        <v>-0.1351898734177215</v>
      </c>
      <c r="U177" s="9">
        <v>5301</v>
      </c>
      <c r="W177" s="9">
        <v>2577</v>
      </c>
      <c r="Y177" s="9">
        <f t="shared" si="68"/>
        <v>2724</v>
      </c>
      <c r="AA177" s="21">
        <f t="shared" si="69"/>
        <v>1.0570430733410943</v>
      </c>
      <c r="AC177" s="9">
        <v>10625</v>
      </c>
      <c r="AE177" s="9">
        <v>5263</v>
      </c>
      <c r="AG177" s="9">
        <f t="shared" si="70"/>
        <v>5362</v>
      </c>
      <c r="AI177" s="21">
        <f t="shared" si="71"/>
        <v>1.0188105643169294</v>
      </c>
    </row>
    <row r="178" spans="1:35" ht="12.75" outlineLevel="1">
      <c r="A178" s="1" t="s">
        <v>521</v>
      </c>
      <c r="B178" s="16" t="s">
        <v>522</v>
      </c>
      <c r="C178" s="1" t="s">
        <v>1144</v>
      </c>
      <c r="E178" s="5">
        <v>0</v>
      </c>
      <c r="G178" s="5">
        <v>0</v>
      </c>
      <c r="I178" s="9">
        <f t="shared" si="64"/>
        <v>0</v>
      </c>
      <c r="K178" s="21">
        <f t="shared" si="65"/>
        <v>0</v>
      </c>
      <c r="M178" s="9">
        <v>-141.51</v>
      </c>
      <c r="O178" s="9">
        <v>12.23</v>
      </c>
      <c r="Q178" s="9">
        <f t="shared" si="66"/>
        <v>-153.73999999999998</v>
      </c>
      <c r="S178" s="21" t="str">
        <f t="shared" si="67"/>
        <v>N.M.</v>
      </c>
      <c r="U178" s="9">
        <v>0</v>
      </c>
      <c r="W178" s="9">
        <v>103.87</v>
      </c>
      <c r="Y178" s="9">
        <f t="shared" si="68"/>
        <v>-103.87</v>
      </c>
      <c r="AA178" s="21" t="str">
        <f t="shared" si="69"/>
        <v>N.M.</v>
      </c>
      <c r="AC178" s="9">
        <v>-103.87</v>
      </c>
      <c r="AE178" s="9">
        <v>202.96</v>
      </c>
      <c r="AG178" s="9">
        <f t="shared" si="70"/>
        <v>-306.83000000000004</v>
      </c>
      <c r="AI178" s="21">
        <f t="shared" si="71"/>
        <v>-1.5117757193535672</v>
      </c>
    </row>
    <row r="179" spans="1:35" ht="12.75" outlineLevel="1">
      <c r="A179" s="1" t="s">
        <v>523</v>
      </c>
      <c r="B179" s="16" t="s">
        <v>524</v>
      </c>
      <c r="C179" s="1" t="s">
        <v>1145</v>
      </c>
      <c r="E179" s="5">
        <v>0</v>
      </c>
      <c r="G179" s="5">
        <v>0</v>
      </c>
      <c r="I179" s="9">
        <f t="shared" si="64"/>
        <v>0</v>
      </c>
      <c r="K179" s="21">
        <f t="shared" si="65"/>
        <v>0</v>
      </c>
      <c r="M179" s="9">
        <v>-7836</v>
      </c>
      <c r="O179" s="9">
        <v>0</v>
      </c>
      <c r="Q179" s="9">
        <f t="shared" si="66"/>
        <v>-7836</v>
      </c>
      <c r="S179" s="21" t="str">
        <f t="shared" si="67"/>
        <v>N.M.</v>
      </c>
      <c r="U179" s="9">
        <v>-7844.49</v>
      </c>
      <c r="W179" s="9">
        <v>0</v>
      </c>
      <c r="Y179" s="9">
        <f t="shared" si="68"/>
        <v>-7844.49</v>
      </c>
      <c r="AA179" s="21" t="str">
        <f t="shared" si="69"/>
        <v>N.M.</v>
      </c>
      <c r="AC179" s="9">
        <v>4222325.51</v>
      </c>
      <c r="AE179" s="9">
        <v>0</v>
      </c>
      <c r="AG179" s="9">
        <f t="shared" si="70"/>
        <v>4222325.51</v>
      </c>
      <c r="AI179" s="21" t="str">
        <f t="shared" si="71"/>
        <v>N.M.</v>
      </c>
    </row>
    <row r="180" spans="1:35" ht="12.75" outlineLevel="1">
      <c r="A180" s="1" t="s">
        <v>525</v>
      </c>
      <c r="B180" s="16" t="s">
        <v>526</v>
      </c>
      <c r="C180" s="1" t="s">
        <v>1146</v>
      </c>
      <c r="E180" s="5">
        <v>183017.69</v>
      </c>
      <c r="G180" s="5">
        <v>180771.76</v>
      </c>
      <c r="I180" s="9">
        <f t="shared" si="64"/>
        <v>2245.929999999993</v>
      </c>
      <c r="K180" s="21">
        <f t="shared" si="65"/>
        <v>0.012424119785081436</v>
      </c>
      <c r="M180" s="9">
        <v>391970.73</v>
      </c>
      <c r="O180" s="9">
        <v>468540.77</v>
      </c>
      <c r="Q180" s="9">
        <f t="shared" si="66"/>
        <v>-76570.04000000004</v>
      </c>
      <c r="S180" s="21">
        <f t="shared" si="67"/>
        <v>-0.16342236343701752</v>
      </c>
      <c r="U180" s="9">
        <v>1162025.57</v>
      </c>
      <c r="W180" s="9">
        <v>1199505.95</v>
      </c>
      <c r="Y180" s="9">
        <f t="shared" si="68"/>
        <v>-37480.37999999989</v>
      </c>
      <c r="AA180" s="21">
        <f t="shared" si="69"/>
        <v>-0.031246514450386752</v>
      </c>
      <c r="AC180" s="9">
        <v>2026444.4700000002</v>
      </c>
      <c r="AE180" s="9">
        <v>2590148.0700000003</v>
      </c>
      <c r="AG180" s="9">
        <f t="shared" si="70"/>
        <v>-563703.6000000001</v>
      </c>
      <c r="AI180" s="21">
        <f t="shared" si="71"/>
        <v>-0.217633735510727</v>
      </c>
    </row>
    <row r="181" spans="1:35" ht="12.75" outlineLevel="1">
      <c r="A181" s="1" t="s">
        <v>527</v>
      </c>
      <c r="B181" s="16" t="s">
        <v>528</v>
      </c>
      <c r="C181" s="1" t="s">
        <v>1147</v>
      </c>
      <c r="E181" s="5">
        <v>0</v>
      </c>
      <c r="G181" s="5">
        <v>0</v>
      </c>
      <c r="I181" s="9">
        <f t="shared" si="64"/>
        <v>0</v>
      </c>
      <c r="K181" s="21">
        <f t="shared" si="65"/>
        <v>0</v>
      </c>
      <c r="M181" s="9">
        <v>0</v>
      </c>
      <c r="O181" s="9">
        <v>0.52</v>
      </c>
      <c r="Q181" s="9">
        <f t="shared" si="66"/>
        <v>-0.52</v>
      </c>
      <c r="S181" s="21" t="str">
        <f t="shared" si="67"/>
        <v>N.M.</v>
      </c>
      <c r="U181" s="9">
        <v>0</v>
      </c>
      <c r="W181" s="9">
        <v>0.52</v>
      </c>
      <c r="Y181" s="9">
        <f t="shared" si="68"/>
        <v>-0.52</v>
      </c>
      <c r="AA181" s="21" t="str">
        <f t="shared" si="69"/>
        <v>N.M.</v>
      </c>
      <c r="AC181" s="9">
        <v>0</v>
      </c>
      <c r="AE181" s="9">
        <v>0.52</v>
      </c>
      <c r="AG181" s="9">
        <f t="shared" si="70"/>
        <v>-0.52</v>
      </c>
      <c r="AI181" s="21" t="str">
        <f t="shared" si="71"/>
        <v>N.M.</v>
      </c>
    </row>
    <row r="182" spans="1:35" ht="12.75" outlineLevel="1">
      <c r="A182" s="1" t="s">
        <v>529</v>
      </c>
      <c r="B182" s="16" t="s">
        <v>530</v>
      </c>
      <c r="C182" s="1" t="s">
        <v>1148</v>
      </c>
      <c r="E182" s="5">
        <v>454.18</v>
      </c>
      <c r="G182" s="5">
        <v>343.24</v>
      </c>
      <c r="I182" s="9">
        <f t="shared" si="64"/>
        <v>110.94</v>
      </c>
      <c r="K182" s="21">
        <f t="shared" si="65"/>
        <v>0.32321407761333176</v>
      </c>
      <c r="M182" s="9">
        <v>1073.31</v>
      </c>
      <c r="O182" s="9">
        <v>839.84</v>
      </c>
      <c r="Q182" s="9">
        <f t="shared" si="66"/>
        <v>233.4699999999999</v>
      </c>
      <c r="S182" s="21">
        <f t="shared" si="67"/>
        <v>0.27799342731948934</v>
      </c>
      <c r="U182" s="9">
        <v>3040.73</v>
      </c>
      <c r="W182" s="9">
        <v>2115.39</v>
      </c>
      <c r="Y182" s="9">
        <f t="shared" si="68"/>
        <v>925.3400000000001</v>
      </c>
      <c r="AA182" s="21">
        <f t="shared" si="69"/>
        <v>0.4374323410813137</v>
      </c>
      <c r="AC182" s="9">
        <v>4653.53</v>
      </c>
      <c r="AE182" s="9">
        <v>29524.88</v>
      </c>
      <c r="AG182" s="9">
        <f t="shared" si="70"/>
        <v>-24871.350000000002</v>
      </c>
      <c r="AI182" s="21">
        <f t="shared" si="71"/>
        <v>-0.8423861502570036</v>
      </c>
    </row>
    <row r="183" spans="1:35" ht="12.75" outlineLevel="1">
      <c r="A183" s="1" t="s">
        <v>531</v>
      </c>
      <c r="B183" s="16" t="s">
        <v>532</v>
      </c>
      <c r="C183" s="1" t="s">
        <v>1149</v>
      </c>
      <c r="E183" s="5">
        <v>0</v>
      </c>
      <c r="G183" s="5">
        <v>-0.07200000000000001</v>
      </c>
      <c r="I183" s="9">
        <f t="shared" si="64"/>
        <v>0.07200000000000001</v>
      </c>
      <c r="K183" s="21" t="str">
        <f t="shared" si="65"/>
        <v>N.M.</v>
      </c>
      <c r="M183" s="9">
        <v>0</v>
      </c>
      <c r="O183" s="9">
        <v>-0.07200000000000001</v>
      </c>
      <c r="Q183" s="9">
        <f t="shared" si="66"/>
        <v>0.07200000000000001</v>
      </c>
      <c r="S183" s="21" t="str">
        <f t="shared" si="67"/>
        <v>N.M.</v>
      </c>
      <c r="U183" s="9">
        <v>0</v>
      </c>
      <c r="W183" s="9">
        <v>27.808</v>
      </c>
      <c r="Y183" s="9">
        <f t="shared" si="68"/>
        <v>-27.808</v>
      </c>
      <c r="AA183" s="21" t="str">
        <f t="shared" si="69"/>
        <v>N.M.</v>
      </c>
      <c r="AC183" s="9">
        <v>-27.808</v>
      </c>
      <c r="AE183" s="9">
        <v>504.758</v>
      </c>
      <c r="AG183" s="9">
        <f t="shared" si="70"/>
        <v>-532.566</v>
      </c>
      <c r="AI183" s="21">
        <f t="shared" si="71"/>
        <v>-1.0550917469361556</v>
      </c>
    </row>
    <row r="184" spans="1:35" ht="12.75" outlineLevel="1">
      <c r="A184" s="1" t="s">
        <v>533</v>
      </c>
      <c r="B184" s="16" t="s">
        <v>534</v>
      </c>
      <c r="C184" s="1" t="s">
        <v>1150</v>
      </c>
      <c r="E184" s="5">
        <v>26352.68</v>
      </c>
      <c r="G184" s="5">
        <v>30668.72</v>
      </c>
      <c r="I184" s="9">
        <f t="shared" si="64"/>
        <v>-4316.040000000001</v>
      </c>
      <c r="K184" s="21">
        <f t="shared" si="65"/>
        <v>-0.14073101192354948</v>
      </c>
      <c r="M184" s="9">
        <v>96666.29000000001</v>
      </c>
      <c r="O184" s="9">
        <v>79069.43000000001</v>
      </c>
      <c r="Q184" s="9">
        <f t="shared" si="66"/>
        <v>17596.86</v>
      </c>
      <c r="S184" s="21">
        <f t="shared" si="67"/>
        <v>0.22254947329201688</v>
      </c>
      <c r="U184" s="9">
        <v>248418.28</v>
      </c>
      <c r="W184" s="9">
        <v>196922.72</v>
      </c>
      <c r="Y184" s="9">
        <f t="shared" si="68"/>
        <v>51495.56</v>
      </c>
      <c r="AA184" s="21">
        <f t="shared" si="69"/>
        <v>0.2615013645962233</v>
      </c>
      <c r="AC184" s="9">
        <v>418991.9</v>
      </c>
      <c r="AE184" s="9">
        <v>381630.66000000003</v>
      </c>
      <c r="AG184" s="9">
        <f t="shared" si="70"/>
        <v>37361.23999999999</v>
      </c>
      <c r="AI184" s="21">
        <f t="shared" si="71"/>
        <v>0.09789894763696394</v>
      </c>
    </row>
    <row r="185" spans="1:35" ht="12.75" outlineLevel="1">
      <c r="A185" s="1" t="s">
        <v>535</v>
      </c>
      <c r="B185" s="16" t="s">
        <v>536</v>
      </c>
      <c r="C185" s="1" t="s">
        <v>1151</v>
      </c>
      <c r="E185" s="5">
        <v>196703.55000000002</v>
      </c>
      <c r="G185" s="5">
        <v>254788.05000000002</v>
      </c>
      <c r="I185" s="9">
        <f t="shared" si="64"/>
        <v>-58084.5</v>
      </c>
      <c r="K185" s="21">
        <f t="shared" si="65"/>
        <v>-0.22797183776868654</v>
      </c>
      <c r="M185" s="9">
        <v>635965.28</v>
      </c>
      <c r="O185" s="9">
        <v>644643.93</v>
      </c>
      <c r="Q185" s="9">
        <f t="shared" si="66"/>
        <v>-8678.650000000023</v>
      </c>
      <c r="S185" s="21">
        <f t="shared" si="67"/>
        <v>-0.013462703356254394</v>
      </c>
      <c r="U185" s="9">
        <v>1525952.63</v>
      </c>
      <c r="W185" s="9">
        <v>1629547.35</v>
      </c>
      <c r="Y185" s="9">
        <f t="shared" si="68"/>
        <v>-103594.7200000002</v>
      </c>
      <c r="AA185" s="21">
        <f t="shared" si="69"/>
        <v>-0.06357269704375279</v>
      </c>
      <c r="AC185" s="9">
        <v>2715591.16</v>
      </c>
      <c r="AE185" s="9">
        <v>2969843.49</v>
      </c>
      <c r="AG185" s="9">
        <f t="shared" si="70"/>
        <v>-254252.33000000007</v>
      </c>
      <c r="AI185" s="21">
        <f t="shared" si="71"/>
        <v>-0.08561135657690838</v>
      </c>
    </row>
    <row r="186" spans="1:35" ht="12.75" outlineLevel="1">
      <c r="A186" s="1" t="s">
        <v>537</v>
      </c>
      <c r="B186" s="16" t="s">
        <v>538</v>
      </c>
      <c r="C186" s="1" t="s">
        <v>1152</v>
      </c>
      <c r="E186" s="5">
        <v>0</v>
      </c>
      <c r="G186" s="5">
        <v>0</v>
      </c>
      <c r="I186" s="9">
        <f t="shared" si="64"/>
        <v>0</v>
      </c>
      <c r="K186" s="21">
        <f t="shared" si="65"/>
        <v>0</v>
      </c>
      <c r="M186" s="9">
        <v>0</v>
      </c>
      <c r="O186" s="9">
        <v>0</v>
      </c>
      <c r="Q186" s="9">
        <f t="shared" si="66"/>
        <v>0</v>
      </c>
      <c r="S186" s="21">
        <f t="shared" si="67"/>
        <v>0</v>
      </c>
      <c r="U186" s="9">
        <v>0</v>
      </c>
      <c r="W186" s="9">
        <v>0</v>
      </c>
      <c r="Y186" s="9">
        <f t="shared" si="68"/>
        <v>0</v>
      </c>
      <c r="AA186" s="21">
        <f t="shared" si="69"/>
        <v>0</v>
      </c>
      <c r="AC186" s="9">
        <v>-453.53000000000003</v>
      </c>
      <c r="AE186" s="9">
        <v>0</v>
      </c>
      <c r="AG186" s="9">
        <f t="shared" si="70"/>
        <v>-453.53000000000003</v>
      </c>
      <c r="AI186" s="21" t="str">
        <f t="shared" si="71"/>
        <v>N.M.</v>
      </c>
    </row>
    <row r="187" spans="1:35" ht="12.75" outlineLevel="1">
      <c r="A187" s="1" t="s">
        <v>539</v>
      </c>
      <c r="B187" s="16" t="s">
        <v>540</v>
      </c>
      <c r="C187" s="1" t="s">
        <v>1153</v>
      </c>
      <c r="E187" s="5">
        <v>0</v>
      </c>
      <c r="G187" s="5">
        <v>0</v>
      </c>
      <c r="I187" s="9">
        <f t="shared" si="64"/>
        <v>0</v>
      </c>
      <c r="K187" s="21">
        <f t="shared" si="65"/>
        <v>0</v>
      </c>
      <c r="M187" s="9">
        <v>19.37</v>
      </c>
      <c r="O187" s="9">
        <v>0</v>
      </c>
      <c r="Q187" s="9">
        <f t="shared" si="66"/>
        <v>19.37</v>
      </c>
      <c r="S187" s="21" t="str">
        <f t="shared" si="67"/>
        <v>N.M.</v>
      </c>
      <c r="U187" s="9">
        <v>1620.46</v>
      </c>
      <c r="W187" s="9">
        <v>72.08</v>
      </c>
      <c r="Y187" s="9">
        <f t="shared" si="68"/>
        <v>1548.38</v>
      </c>
      <c r="AA187" s="21" t="str">
        <f t="shared" si="69"/>
        <v>N.M.</v>
      </c>
      <c r="AC187" s="9">
        <v>3341.74</v>
      </c>
      <c r="AE187" s="9">
        <v>72.08</v>
      </c>
      <c r="AG187" s="9">
        <f t="shared" si="70"/>
        <v>3269.66</v>
      </c>
      <c r="AI187" s="21" t="str">
        <f t="shared" si="71"/>
        <v>N.M.</v>
      </c>
    </row>
    <row r="188" spans="1:35" ht="12.75" outlineLevel="1">
      <c r="A188" s="1" t="s">
        <v>541</v>
      </c>
      <c r="B188" s="16" t="s">
        <v>542</v>
      </c>
      <c r="C188" s="1" t="s">
        <v>1137</v>
      </c>
      <c r="E188" s="5">
        <v>45189.16</v>
      </c>
      <c r="G188" s="5">
        <v>37660.325</v>
      </c>
      <c r="I188" s="9">
        <f t="shared" si="64"/>
        <v>7528.835000000006</v>
      </c>
      <c r="K188" s="21">
        <f t="shared" si="65"/>
        <v>0.19991423334769434</v>
      </c>
      <c r="M188" s="9">
        <v>136929.098</v>
      </c>
      <c r="O188" s="9">
        <v>82594.072</v>
      </c>
      <c r="Q188" s="9">
        <f t="shared" si="66"/>
        <v>54335.026</v>
      </c>
      <c r="S188" s="21">
        <f t="shared" si="67"/>
        <v>0.6578562442108435</v>
      </c>
      <c r="U188" s="9">
        <v>335300.124</v>
      </c>
      <c r="W188" s="9">
        <v>203929.142</v>
      </c>
      <c r="Y188" s="9">
        <f t="shared" si="68"/>
        <v>131370.98200000002</v>
      </c>
      <c r="AA188" s="21">
        <f t="shared" si="69"/>
        <v>0.6441991601180768</v>
      </c>
      <c r="AC188" s="9">
        <v>530178.872</v>
      </c>
      <c r="AE188" s="9">
        <v>373000.28</v>
      </c>
      <c r="AG188" s="9">
        <f t="shared" si="70"/>
        <v>157178.59199999995</v>
      </c>
      <c r="AI188" s="21">
        <f t="shared" si="71"/>
        <v>0.42139001075280674</v>
      </c>
    </row>
    <row r="189" spans="1:35" ht="12.75" outlineLevel="1">
      <c r="A189" s="1" t="s">
        <v>543</v>
      </c>
      <c r="B189" s="16" t="s">
        <v>544</v>
      </c>
      <c r="C189" s="1" t="s">
        <v>1154</v>
      </c>
      <c r="E189" s="5">
        <v>96.4</v>
      </c>
      <c r="G189" s="5">
        <v>236.3</v>
      </c>
      <c r="I189" s="9">
        <f t="shared" si="64"/>
        <v>-139.9</v>
      </c>
      <c r="K189" s="21">
        <f t="shared" si="65"/>
        <v>-0.5920440118493441</v>
      </c>
      <c r="M189" s="9">
        <v>448.87</v>
      </c>
      <c r="O189" s="9">
        <v>680.854</v>
      </c>
      <c r="Q189" s="9">
        <f t="shared" si="66"/>
        <v>-231.98400000000004</v>
      </c>
      <c r="S189" s="21">
        <f t="shared" si="67"/>
        <v>-0.34072503062330545</v>
      </c>
      <c r="U189" s="9">
        <v>763.67</v>
      </c>
      <c r="W189" s="9">
        <v>4870.443</v>
      </c>
      <c r="Y189" s="9">
        <f t="shared" si="68"/>
        <v>-4106.773</v>
      </c>
      <c r="AA189" s="21">
        <f t="shared" si="69"/>
        <v>-0.8432031747420101</v>
      </c>
      <c r="AC189" s="9">
        <v>1780.3899999999999</v>
      </c>
      <c r="AE189" s="9">
        <v>-215118.347</v>
      </c>
      <c r="AG189" s="9">
        <f t="shared" si="70"/>
        <v>216898.73700000002</v>
      </c>
      <c r="AI189" s="21">
        <f t="shared" si="71"/>
        <v>1.0082763280065554</v>
      </c>
    </row>
    <row r="190" spans="1:35" ht="12.75" outlineLevel="1">
      <c r="A190" s="1" t="s">
        <v>545</v>
      </c>
      <c r="B190" s="16" t="s">
        <v>546</v>
      </c>
      <c r="C190" s="1" t="s">
        <v>1155</v>
      </c>
      <c r="E190" s="5">
        <v>455.67</v>
      </c>
      <c r="G190" s="5">
        <v>601.11</v>
      </c>
      <c r="I190" s="9">
        <f t="shared" si="64"/>
        <v>-145.44</v>
      </c>
      <c r="K190" s="21">
        <f t="shared" si="65"/>
        <v>-0.2419523880820482</v>
      </c>
      <c r="M190" s="9">
        <v>1677.3400000000001</v>
      </c>
      <c r="O190" s="9">
        <v>1209.08</v>
      </c>
      <c r="Q190" s="9">
        <f t="shared" si="66"/>
        <v>468.2600000000002</v>
      </c>
      <c r="S190" s="21">
        <f t="shared" si="67"/>
        <v>0.3872862010785062</v>
      </c>
      <c r="U190" s="9">
        <v>6426.7300000000005</v>
      </c>
      <c r="W190" s="9">
        <v>2906.13</v>
      </c>
      <c r="Y190" s="9">
        <f t="shared" si="68"/>
        <v>3520.6000000000004</v>
      </c>
      <c r="AA190" s="21">
        <f t="shared" si="69"/>
        <v>1.211439268029992</v>
      </c>
      <c r="AC190" s="9">
        <v>9652.220000000001</v>
      </c>
      <c r="AE190" s="9">
        <v>3785.86</v>
      </c>
      <c r="AG190" s="9">
        <f t="shared" si="70"/>
        <v>5866.360000000001</v>
      </c>
      <c r="AI190" s="21">
        <f t="shared" si="71"/>
        <v>1.5495448854421454</v>
      </c>
    </row>
    <row r="191" spans="1:35" ht="12.75" outlineLevel="1">
      <c r="A191" s="1" t="s">
        <v>547</v>
      </c>
      <c r="B191" s="16" t="s">
        <v>548</v>
      </c>
      <c r="C191" s="1" t="s">
        <v>1156</v>
      </c>
      <c r="E191" s="5">
        <v>53992.1</v>
      </c>
      <c r="G191" s="5">
        <v>65834.11</v>
      </c>
      <c r="I191" s="9">
        <f t="shared" si="64"/>
        <v>-11842.010000000002</v>
      </c>
      <c r="K191" s="21">
        <f t="shared" si="65"/>
        <v>-0.1798765108239483</v>
      </c>
      <c r="M191" s="9">
        <v>185281.712</v>
      </c>
      <c r="O191" s="9">
        <v>161779.41</v>
      </c>
      <c r="Q191" s="9">
        <f t="shared" si="66"/>
        <v>23502.301999999996</v>
      </c>
      <c r="S191" s="21">
        <f t="shared" si="67"/>
        <v>0.14527375269819562</v>
      </c>
      <c r="U191" s="9">
        <v>477126.582</v>
      </c>
      <c r="W191" s="9">
        <v>406466.19</v>
      </c>
      <c r="Y191" s="9">
        <f t="shared" si="68"/>
        <v>70660.39199999999</v>
      </c>
      <c r="AA191" s="21">
        <f t="shared" si="69"/>
        <v>0.17384076151573638</v>
      </c>
      <c r="AC191" s="9">
        <v>813936.272</v>
      </c>
      <c r="AE191" s="9">
        <v>892035.4299999999</v>
      </c>
      <c r="AG191" s="9">
        <f t="shared" si="70"/>
        <v>-78099.15799999994</v>
      </c>
      <c r="AI191" s="21">
        <f t="shared" si="71"/>
        <v>-0.08755163233819081</v>
      </c>
    </row>
    <row r="192" spans="1:35" ht="12.75" outlineLevel="1">
      <c r="A192" s="1" t="s">
        <v>549</v>
      </c>
      <c r="B192" s="16" t="s">
        <v>550</v>
      </c>
      <c r="C192" s="1" t="s">
        <v>1157</v>
      </c>
      <c r="E192" s="5">
        <v>33.2</v>
      </c>
      <c r="G192" s="5">
        <v>0</v>
      </c>
      <c r="I192" s="9">
        <f t="shared" si="64"/>
        <v>33.2</v>
      </c>
      <c r="K192" s="21" t="str">
        <f t="shared" si="65"/>
        <v>N.M.</v>
      </c>
      <c r="M192" s="9">
        <v>33.2</v>
      </c>
      <c r="O192" s="9">
        <v>0</v>
      </c>
      <c r="Q192" s="9">
        <f t="shared" si="66"/>
        <v>33.2</v>
      </c>
      <c r="S192" s="21" t="str">
        <f t="shared" si="67"/>
        <v>N.M.</v>
      </c>
      <c r="U192" s="9">
        <v>58.57</v>
      </c>
      <c r="W192" s="9">
        <v>0</v>
      </c>
      <c r="Y192" s="9">
        <f t="shared" si="68"/>
        <v>58.57</v>
      </c>
      <c r="AA192" s="21" t="str">
        <f t="shared" si="69"/>
        <v>N.M.</v>
      </c>
      <c r="AC192" s="9">
        <v>58.57</v>
      </c>
      <c r="AE192" s="9">
        <v>0</v>
      </c>
      <c r="AG192" s="9">
        <f t="shared" si="70"/>
        <v>58.57</v>
      </c>
      <c r="AI192" s="21" t="str">
        <f t="shared" si="71"/>
        <v>N.M.</v>
      </c>
    </row>
    <row r="193" spans="1:35" ht="12.75" outlineLevel="1">
      <c r="A193" s="1" t="s">
        <v>551</v>
      </c>
      <c r="B193" s="16" t="s">
        <v>552</v>
      </c>
      <c r="C193" s="1" t="s">
        <v>1158</v>
      </c>
      <c r="E193" s="5">
        <v>8604.28</v>
      </c>
      <c r="G193" s="5">
        <v>19570.66</v>
      </c>
      <c r="I193" s="9">
        <f t="shared" si="64"/>
        <v>-10966.38</v>
      </c>
      <c r="K193" s="21">
        <f t="shared" si="65"/>
        <v>-0.5603479903079405</v>
      </c>
      <c r="M193" s="9">
        <v>19136.06</v>
      </c>
      <c r="O193" s="9">
        <v>53852.56</v>
      </c>
      <c r="Q193" s="9">
        <f t="shared" si="66"/>
        <v>-34716.5</v>
      </c>
      <c r="S193" s="21">
        <f t="shared" si="67"/>
        <v>-0.6446583040806231</v>
      </c>
      <c r="U193" s="9">
        <v>66702.59</v>
      </c>
      <c r="W193" s="9">
        <v>129969.73</v>
      </c>
      <c r="Y193" s="9">
        <f t="shared" si="68"/>
        <v>-63267.14</v>
      </c>
      <c r="AA193" s="21">
        <f t="shared" si="69"/>
        <v>-0.4867836533937556</v>
      </c>
      <c r="AC193" s="9">
        <v>139005.72</v>
      </c>
      <c r="AE193" s="9">
        <v>235566.93</v>
      </c>
      <c r="AG193" s="9">
        <f t="shared" si="70"/>
        <v>-96561.20999999999</v>
      </c>
      <c r="AI193" s="21">
        <f t="shared" si="71"/>
        <v>-0.4099098714747439</v>
      </c>
    </row>
    <row r="194" spans="1:35" ht="12.75" outlineLevel="1">
      <c r="A194" s="1" t="s">
        <v>553</v>
      </c>
      <c r="B194" s="16" t="s">
        <v>554</v>
      </c>
      <c r="C194" s="1" t="s">
        <v>1159</v>
      </c>
      <c r="E194" s="5">
        <v>51391.46</v>
      </c>
      <c r="G194" s="5">
        <v>135372.46</v>
      </c>
      <c r="I194" s="9">
        <f t="shared" si="64"/>
        <v>-83981</v>
      </c>
      <c r="K194" s="21">
        <f t="shared" si="65"/>
        <v>-0.620369903893303</v>
      </c>
      <c r="M194" s="9">
        <v>141651.05000000002</v>
      </c>
      <c r="O194" s="9">
        <v>343009.52</v>
      </c>
      <c r="Q194" s="9">
        <f t="shared" si="66"/>
        <v>-201358.47</v>
      </c>
      <c r="S194" s="21">
        <f t="shared" si="67"/>
        <v>-0.587034639738279</v>
      </c>
      <c r="U194" s="9">
        <v>568970.63</v>
      </c>
      <c r="W194" s="9">
        <v>862969.53</v>
      </c>
      <c r="Y194" s="9">
        <f t="shared" si="68"/>
        <v>-293998.9</v>
      </c>
      <c r="AA194" s="21">
        <f t="shared" si="69"/>
        <v>-0.34068282804840166</v>
      </c>
      <c r="AC194" s="9">
        <v>1151854.73</v>
      </c>
      <c r="AE194" s="9">
        <v>1469823.1</v>
      </c>
      <c r="AG194" s="9">
        <f t="shared" si="70"/>
        <v>-317968.3700000001</v>
      </c>
      <c r="AI194" s="21">
        <f t="shared" si="71"/>
        <v>-0.21633104691306054</v>
      </c>
    </row>
    <row r="195" spans="1:35" ht="12.75" outlineLevel="1">
      <c r="A195" s="1" t="s">
        <v>555</v>
      </c>
      <c r="B195" s="16" t="s">
        <v>556</v>
      </c>
      <c r="C195" s="1" t="s">
        <v>1160</v>
      </c>
      <c r="E195" s="5">
        <v>4895.95</v>
      </c>
      <c r="G195" s="5">
        <v>0</v>
      </c>
      <c r="I195" s="9">
        <f t="shared" si="64"/>
        <v>4895.95</v>
      </c>
      <c r="K195" s="21" t="str">
        <f t="shared" si="65"/>
        <v>N.M.</v>
      </c>
      <c r="M195" s="9">
        <v>15253.67</v>
      </c>
      <c r="O195" s="9">
        <v>0</v>
      </c>
      <c r="Q195" s="9">
        <f t="shared" si="66"/>
        <v>15253.67</v>
      </c>
      <c r="S195" s="21" t="str">
        <f t="shared" si="67"/>
        <v>N.M.</v>
      </c>
      <c r="U195" s="9">
        <v>118511.59</v>
      </c>
      <c r="W195" s="9">
        <v>0</v>
      </c>
      <c r="Y195" s="9">
        <f t="shared" si="68"/>
        <v>118511.59</v>
      </c>
      <c r="AA195" s="21" t="str">
        <f t="shared" si="69"/>
        <v>N.M.</v>
      </c>
      <c r="AC195" s="9">
        <v>229430.89</v>
      </c>
      <c r="AE195" s="9">
        <v>0</v>
      </c>
      <c r="AG195" s="9">
        <f t="shared" si="70"/>
        <v>229430.89</v>
      </c>
      <c r="AI195" s="21" t="str">
        <f t="shared" si="71"/>
        <v>N.M.</v>
      </c>
    </row>
    <row r="196" spans="1:35" ht="12.75" outlineLevel="1">
      <c r="A196" s="1" t="s">
        <v>557</v>
      </c>
      <c r="B196" s="16" t="s">
        <v>558</v>
      </c>
      <c r="C196" s="1" t="s">
        <v>1161</v>
      </c>
      <c r="E196" s="5">
        <v>-1100.19</v>
      </c>
      <c r="G196" s="5">
        <v>0</v>
      </c>
      <c r="I196" s="9">
        <f t="shared" si="64"/>
        <v>-1100.19</v>
      </c>
      <c r="K196" s="21" t="str">
        <f t="shared" si="65"/>
        <v>N.M.</v>
      </c>
      <c r="M196" s="9">
        <v>1888.42</v>
      </c>
      <c r="O196" s="9">
        <v>0</v>
      </c>
      <c r="Q196" s="9">
        <f t="shared" si="66"/>
        <v>1888.42</v>
      </c>
      <c r="S196" s="21" t="str">
        <f t="shared" si="67"/>
        <v>N.M.</v>
      </c>
      <c r="U196" s="9">
        <v>28055.09</v>
      </c>
      <c r="W196" s="9">
        <v>0</v>
      </c>
      <c r="Y196" s="9">
        <f t="shared" si="68"/>
        <v>28055.09</v>
      </c>
      <c r="AA196" s="21" t="str">
        <f t="shared" si="69"/>
        <v>N.M.</v>
      </c>
      <c r="AC196" s="9">
        <v>41582.44</v>
      </c>
      <c r="AE196" s="9">
        <v>0</v>
      </c>
      <c r="AG196" s="9">
        <f t="shared" si="70"/>
        <v>41582.44</v>
      </c>
      <c r="AI196" s="21" t="str">
        <f t="shared" si="71"/>
        <v>N.M.</v>
      </c>
    </row>
    <row r="197" spans="1:35" ht="12.75" outlineLevel="1">
      <c r="A197" s="1" t="s">
        <v>559</v>
      </c>
      <c r="B197" s="16" t="s">
        <v>560</v>
      </c>
      <c r="C197" s="1" t="s">
        <v>1162</v>
      </c>
      <c r="E197" s="5">
        <v>1556.39</v>
      </c>
      <c r="G197" s="5">
        <v>850.52</v>
      </c>
      <c r="I197" s="9">
        <f t="shared" si="64"/>
        <v>705.8700000000001</v>
      </c>
      <c r="K197" s="21">
        <f t="shared" si="65"/>
        <v>0.829927573719607</v>
      </c>
      <c r="M197" s="9">
        <v>6210.74</v>
      </c>
      <c r="O197" s="9">
        <v>2133.03</v>
      </c>
      <c r="Q197" s="9">
        <f t="shared" si="66"/>
        <v>4077.7099999999996</v>
      </c>
      <c r="S197" s="21">
        <f t="shared" si="67"/>
        <v>1.9116983821137064</v>
      </c>
      <c r="U197" s="9">
        <v>9568.98</v>
      </c>
      <c r="W197" s="9">
        <v>4365.4400000000005</v>
      </c>
      <c r="Y197" s="9">
        <f t="shared" si="68"/>
        <v>5203.539999999999</v>
      </c>
      <c r="AA197" s="21">
        <f t="shared" si="69"/>
        <v>1.1919852294384985</v>
      </c>
      <c r="AC197" s="9">
        <v>13691.86</v>
      </c>
      <c r="AE197" s="9">
        <v>5907.93</v>
      </c>
      <c r="AG197" s="9">
        <f t="shared" si="70"/>
        <v>7783.93</v>
      </c>
      <c r="AI197" s="21">
        <f t="shared" si="71"/>
        <v>1.3175393073377646</v>
      </c>
    </row>
    <row r="198" spans="1:35" ht="12.75" outlineLevel="1">
      <c r="A198" s="1" t="s">
        <v>561</v>
      </c>
      <c r="B198" s="16" t="s">
        <v>562</v>
      </c>
      <c r="C198" s="1" t="s">
        <v>1163</v>
      </c>
      <c r="E198" s="5">
        <v>2277.92</v>
      </c>
      <c r="G198" s="5">
        <v>2935.37</v>
      </c>
      <c r="I198" s="9">
        <f t="shared" si="64"/>
        <v>-657.4499999999998</v>
      </c>
      <c r="K198" s="21">
        <f t="shared" si="65"/>
        <v>-0.2239751717841362</v>
      </c>
      <c r="M198" s="9">
        <v>5154.83</v>
      </c>
      <c r="O198" s="9">
        <v>8033.43</v>
      </c>
      <c r="Q198" s="9">
        <f t="shared" si="66"/>
        <v>-2878.6000000000004</v>
      </c>
      <c r="S198" s="21">
        <f t="shared" si="67"/>
        <v>-0.3583276383811149</v>
      </c>
      <c r="U198" s="9">
        <v>19201.260000000002</v>
      </c>
      <c r="W198" s="9">
        <v>19772.29</v>
      </c>
      <c r="Y198" s="9">
        <f t="shared" si="68"/>
        <v>-571.0299999999988</v>
      </c>
      <c r="AA198" s="21">
        <f t="shared" si="69"/>
        <v>-0.028880316847466773</v>
      </c>
      <c r="AC198" s="9">
        <v>23686.510000000002</v>
      </c>
      <c r="AE198" s="9">
        <v>25728.54</v>
      </c>
      <c r="AG198" s="9">
        <f t="shared" si="70"/>
        <v>-2042.0299999999988</v>
      </c>
      <c r="AI198" s="21">
        <f t="shared" si="71"/>
        <v>-0.07936828129384717</v>
      </c>
    </row>
    <row r="199" spans="1:35" ht="12.75" outlineLevel="1">
      <c r="A199" s="1" t="s">
        <v>563</v>
      </c>
      <c r="B199" s="16" t="s">
        <v>564</v>
      </c>
      <c r="C199" s="1" t="s">
        <v>1164</v>
      </c>
      <c r="E199" s="5">
        <v>13287.15</v>
      </c>
      <c r="G199" s="5">
        <v>19748.93</v>
      </c>
      <c r="I199" s="9">
        <f aca="true" t="shared" si="72" ref="I199:I230">+E199-G199</f>
        <v>-6461.780000000001</v>
      </c>
      <c r="K199" s="21">
        <f aca="true" t="shared" si="73" ref="K199:K230">IF(G199&lt;0,IF(I199=0,0,IF(OR(G199=0,E199=0),"N.M.",IF(ABS(I199/G199)&gt;=10,"N.M.",I199/(-G199)))),IF(I199=0,0,IF(OR(G199=0,E199=0),"N.M.",IF(ABS(I199/G199)&gt;=10,"N.M.",I199/G199))))</f>
        <v>-0.32719646077027975</v>
      </c>
      <c r="M199" s="9">
        <v>37535.14</v>
      </c>
      <c r="O199" s="9">
        <v>51306.270000000004</v>
      </c>
      <c r="Q199" s="9">
        <f aca="true" t="shared" si="74" ref="Q199:Q230">(+M199-O199)</f>
        <v>-13771.130000000005</v>
      </c>
      <c r="S199" s="21">
        <f aca="true" t="shared" si="75" ref="S199:S230">IF(O199&lt;0,IF(Q199=0,0,IF(OR(O199=0,M199=0),"N.M.",IF(ABS(Q199/O199)&gt;=10,"N.M.",Q199/(-O199)))),IF(Q199=0,0,IF(OR(O199=0,M199=0),"N.M.",IF(ABS(Q199/O199)&gt;=10,"N.M.",Q199/O199))))</f>
        <v>-0.2684102742218447</v>
      </c>
      <c r="U199" s="9">
        <v>108981.22</v>
      </c>
      <c r="W199" s="9">
        <v>127047.40000000001</v>
      </c>
      <c r="Y199" s="9">
        <f aca="true" t="shared" si="76" ref="Y199:Y230">(+U199-W199)</f>
        <v>-18066.180000000008</v>
      </c>
      <c r="AA199" s="21">
        <f aca="true" t="shared" si="77" ref="AA199:AA230">IF(W199&lt;0,IF(Y199=0,0,IF(OR(W199=0,U199=0),"N.M.",IF(ABS(Y199/W199)&gt;=10,"N.M.",Y199/(-W199)))),IF(Y199=0,0,IF(OR(W199=0,U199=0),"N.M.",IF(ABS(Y199/W199)&gt;=10,"N.M.",Y199/W199))))</f>
        <v>-0.14220031263921976</v>
      </c>
      <c r="AC199" s="9">
        <v>199880.25</v>
      </c>
      <c r="AE199" s="9">
        <v>161337.81</v>
      </c>
      <c r="AG199" s="9">
        <f aca="true" t="shared" si="78" ref="AG199:AG230">(+AC199-AE199)</f>
        <v>38542.44</v>
      </c>
      <c r="AI199" s="21">
        <f aca="true" t="shared" si="79" ref="AI199:AI230">IF(AE199&lt;0,IF(AG199=0,0,IF(OR(AE199=0,AC199=0),"N.M.",IF(ABS(AG199/AE199)&gt;=10,"N.M.",AG199/(-AE199)))),IF(AG199=0,0,IF(OR(AE199=0,AC199=0),"N.M.",IF(ABS(AG199/AE199)&gt;=10,"N.M.",AG199/AE199))))</f>
        <v>0.23889279270618588</v>
      </c>
    </row>
    <row r="200" spans="1:35" ht="12.75" outlineLevel="1">
      <c r="A200" s="1" t="s">
        <v>565</v>
      </c>
      <c r="B200" s="16" t="s">
        <v>566</v>
      </c>
      <c r="C200" s="1" t="s">
        <v>1165</v>
      </c>
      <c r="E200" s="5">
        <v>16408.082000000002</v>
      </c>
      <c r="G200" s="5">
        <v>20032.365</v>
      </c>
      <c r="I200" s="9">
        <f t="shared" si="72"/>
        <v>-3624.2829999999994</v>
      </c>
      <c r="K200" s="21">
        <f t="shared" si="73"/>
        <v>-0.18092137398654623</v>
      </c>
      <c r="M200" s="9">
        <v>42149.227</v>
      </c>
      <c r="O200" s="9">
        <v>38427.826</v>
      </c>
      <c r="Q200" s="9">
        <f t="shared" si="74"/>
        <v>3721.400999999998</v>
      </c>
      <c r="S200" s="21">
        <f t="shared" si="75"/>
        <v>0.09684130973217163</v>
      </c>
      <c r="U200" s="9">
        <v>89567.337</v>
      </c>
      <c r="W200" s="9">
        <v>72115.807</v>
      </c>
      <c r="Y200" s="9">
        <f t="shared" si="76"/>
        <v>17451.53</v>
      </c>
      <c r="AA200" s="21">
        <f t="shared" si="77"/>
        <v>0.24199313196342653</v>
      </c>
      <c r="AC200" s="9">
        <v>194722.726</v>
      </c>
      <c r="AE200" s="9">
        <v>169415.356</v>
      </c>
      <c r="AG200" s="9">
        <f t="shared" si="78"/>
        <v>25307.369999999995</v>
      </c>
      <c r="AI200" s="21">
        <f t="shared" si="79"/>
        <v>0.14938061458844376</v>
      </c>
    </row>
    <row r="201" spans="1:35" ht="12.75" outlineLevel="1">
      <c r="A201" s="1" t="s">
        <v>567</v>
      </c>
      <c r="B201" s="16" t="s">
        <v>568</v>
      </c>
      <c r="C201" s="1" t="s">
        <v>1166</v>
      </c>
      <c r="E201" s="5">
        <v>30059.896</v>
      </c>
      <c r="G201" s="5">
        <v>21966.531</v>
      </c>
      <c r="I201" s="9">
        <f t="shared" si="72"/>
        <v>8093.365000000002</v>
      </c>
      <c r="K201" s="21">
        <f t="shared" si="73"/>
        <v>0.36844074287378387</v>
      </c>
      <c r="M201" s="9">
        <v>66199.444</v>
      </c>
      <c r="O201" s="9">
        <v>87217.643</v>
      </c>
      <c r="Q201" s="9">
        <f t="shared" si="74"/>
        <v>-21018.198999999993</v>
      </c>
      <c r="S201" s="21">
        <f t="shared" si="75"/>
        <v>-0.24098563406488746</v>
      </c>
      <c r="U201" s="9">
        <v>176685.308</v>
      </c>
      <c r="W201" s="9">
        <v>250863.471</v>
      </c>
      <c r="Y201" s="9">
        <f t="shared" si="76"/>
        <v>-74178.163</v>
      </c>
      <c r="AA201" s="21">
        <f t="shared" si="77"/>
        <v>-0.295691368314042</v>
      </c>
      <c r="AC201" s="9">
        <v>348969.096</v>
      </c>
      <c r="AE201" s="9">
        <v>411087.609</v>
      </c>
      <c r="AG201" s="9">
        <f t="shared" si="78"/>
        <v>-62118.51299999998</v>
      </c>
      <c r="AI201" s="21">
        <f t="shared" si="79"/>
        <v>-0.15110772409586293</v>
      </c>
    </row>
    <row r="202" spans="1:35" ht="12.75" outlineLevel="1">
      <c r="A202" s="1" t="s">
        <v>569</v>
      </c>
      <c r="B202" s="16" t="s">
        <v>570</v>
      </c>
      <c r="C202" s="1" t="s">
        <v>1167</v>
      </c>
      <c r="E202" s="5">
        <v>9432</v>
      </c>
      <c r="G202" s="5">
        <v>13712.53</v>
      </c>
      <c r="I202" s="9">
        <f t="shared" si="72"/>
        <v>-4280.530000000001</v>
      </c>
      <c r="K202" s="21">
        <f t="shared" si="73"/>
        <v>-0.3121619423986675</v>
      </c>
      <c r="M202" s="9">
        <v>25836</v>
      </c>
      <c r="O202" s="9">
        <v>38117.29</v>
      </c>
      <c r="Q202" s="9">
        <f t="shared" si="74"/>
        <v>-12281.29</v>
      </c>
      <c r="S202" s="21">
        <f t="shared" si="75"/>
        <v>-0.32219735453386117</v>
      </c>
      <c r="U202" s="9">
        <v>70264.5</v>
      </c>
      <c r="W202" s="9">
        <v>78732.79000000001</v>
      </c>
      <c r="Y202" s="9">
        <f t="shared" si="76"/>
        <v>-8468.290000000008</v>
      </c>
      <c r="AA202" s="21">
        <f t="shared" si="77"/>
        <v>-0.10755734681826984</v>
      </c>
      <c r="AC202" s="9">
        <v>107288.20999999999</v>
      </c>
      <c r="AE202" s="9">
        <v>122951.29000000001</v>
      </c>
      <c r="AG202" s="9">
        <f t="shared" si="78"/>
        <v>-15663.080000000016</v>
      </c>
      <c r="AI202" s="21">
        <f t="shared" si="79"/>
        <v>-0.12739256334764779</v>
      </c>
    </row>
    <row r="203" spans="1:35" ht="12.75" outlineLevel="1">
      <c r="A203" s="1" t="s">
        <v>571</v>
      </c>
      <c r="B203" s="16" t="s">
        <v>572</v>
      </c>
      <c r="C203" s="1" t="s">
        <v>1168</v>
      </c>
      <c r="E203" s="5">
        <v>-97030</v>
      </c>
      <c r="G203" s="5">
        <v>-139325</v>
      </c>
      <c r="I203" s="9">
        <f t="shared" si="72"/>
        <v>42295</v>
      </c>
      <c r="K203" s="21">
        <f t="shared" si="73"/>
        <v>0.30357078772653867</v>
      </c>
      <c r="M203" s="9">
        <v>-360527</v>
      </c>
      <c r="O203" s="9">
        <v>-116298</v>
      </c>
      <c r="Q203" s="9">
        <f t="shared" si="74"/>
        <v>-244229</v>
      </c>
      <c r="S203" s="21">
        <f t="shared" si="75"/>
        <v>-2.1000275155204733</v>
      </c>
      <c r="U203" s="9">
        <v>-1042801</v>
      </c>
      <c r="W203" s="9">
        <v>79710</v>
      </c>
      <c r="Y203" s="9">
        <f t="shared" si="76"/>
        <v>-1122511</v>
      </c>
      <c r="AA203" s="21" t="str">
        <f t="shared" si="77"/>
        <v>N.M.</v>
      </c>
      <c r="AC203" s="9">
        <v>-1938341</v>
      </c>
      <c r="AE203" s="9">
        <v>-167137</v>
      </c>
      <c r="AG203" s="9">
        <f t="shared" si="78"/>
        <v>-1771204</v>
      </c>
      <c r="AI203" s="21" t="str">
        <f t="shared" si="79"/>
        <v>N.M.</v>
      </c>
    </row>
    <row r="204" spans="1:35" ht="12.75" outlineLevel="1">
      <c r="A204" s="1" t="s">
        <v>573</v>
      </c>
      <c r="B204" s="16" t="s">
        <v>574</v>
      </c>
      <c r="C204" s="1" t="s">
        <v>1169</v>
      </c>
      <c r="E204" s="5">
        <v>43517.5</v>
      </c>
      <c r="G204" s="5">
        <v>0</v>
      </c>
      <c r="I204" s="9">
        <f t="shared" si="72"/>
        <v>43517.5</v>
      </c>
      <c r="K204" s="21" t="str">
        <f t="shared" si="73"/>
        <v>N.M.</v>
      </c>
      <c r="M204" s="9">
        <v>101210.6</v>
      </c>
      <c r="O204" s="9">
        <v>0</v>
      </c>
      <c r="Q204" s="9">
        <f t="shared" si="74"/>
        <v>101210.6</v>
      </c>
      <c r="S204" s="21" t="str">
        <f t="shared" si="75"/>
        <v>N.M.</v>
      </c>
      <c r="U204" s="9">
        <v>152463.09</v>
      </c>
      <c r="W204" s="9">
        <v>0</v>
      </c>
      <c r="Y204" s="9">
        <f t="shared" si="76"/>
        <v>152463.09</v>
      </c>
      <c r="AA204" s="21" t="str">
        <f t="shared" si="77"/>
        <v>N.M.</v>
      </c>
      <c r="AC204" s="9">
        <v>172757.52</v>
      </c>
      <c r="AE204" s="9">
        <v>0</v>
      </c>
      <c r="AG204" s="9">
        <f t="shared" si="78"/>
        <v>172757.52</v>
      </c>
      <c r="AI204" s="21" t="str">
        <f t="shared" si="79"/>
        <v>N.M.</v>
      </c>
    </row>
    <row r="205" spans="1:35" ht="12.75" outlineLevel="1">
      <c r="A205" s="1" t="s">
        <v>575</v>
      </c>
      <c r="B205" s="16" t="s">
        <v>576</v>
      </c>
      <c r="C205" s="1" t="s">
        <v>1170</v>
      </c>
      <c r="E205" s="5">
        <v>134432.522</v>
      </c>
      <c r="G205" s="5">
        <v>-83207.913</v>
      </c>
      <c r="I205" s="9">
        <f t="shared" si="72"/>
        <v>217640.435</v>
      </c>
      <c r="K205" s="21">
        <f t="shared" si="73"/>
        <v>2.6156218459655394</v>
      </c>
      <c r="M205" s="9">
        <v>275202.126</v>
      </c>
      <c r="O205" s="9">
        <v>156363.212</v>
      </c>
      <c r="Q205" s="9">
        <f t="shared" si="74"/>
        <v>118838.91399999999</v>
      </c>
      <c r="S205" s="21">
        <f t="shared" si="75"/>
        <v>0.7600183731196312</v>
      </c>
      <c r="U205" s="9">
        <v>581614.755</v>
      </c>
      <c r="W205" s="9">
        <v>440075.163</v>
      </c>
      <c r="Y205" s="9">
        <f t="shared" si="76"/>
        <v>141539.592</v>
      </c>
      <c r="AA205" s="21">
        <f t="shared" si="77"/>
        <v>0.3216259491563263</v>
      </c>
      <c r="AC205" s="9">
        <v>949646.0900000001</v>
      </c>
      <c r="AE205" s="9">
        <v>835648.9650000001</v>
      </c>
      <c r="AG205" s="9">
        <f t="shared" si="78"/>
        <v>113997.125</v>
      </c>
      <c r="AI205" s="21">
        <f t="shared" si="79"/>
        <v>0.13641747883933536</v>
      </c>
    </row>
    <row r="206" spans="1:35" ht="12.75" outlineLevel="1">
      <c r="A206" s="1" t="s">
        <v>577</v>
      </c>
      <c r="B206" s="16" t="s">
        <v>578</v>
      </c>
      <c r="C206" s="1" t="s">
        <v>1171</v>
      </c>
      <c r="E206" s="5">
        <v>0</v>
      </c>
      <c r="G206" s="5">
        <v>0</v>
      </c>
      <c r="I206" s="9">
        <f t="shared" si="72"/>
        <v>0</v>
      </c>
      <c r="K206" s="21">
        <f t="shared" si="73"/>
        <v>0</v>
      </c>
      <c r="M206" s="9">
        <v>0</v>
      </c>
      <c r="O206" s="9">
        <v>0</v>
      </c>
      <c r="Q206" s="9">
        <f t="shared" si="74"/>
        <v>0</v>
      </c>
      <c r="S206" s="21">
        <f t="shared" si="75"/>
        <v>0</v>
      </c>
      <c r="U206" s="9">
        <v>1944.47</v>
      </c>
      <c r="W206" s="9">
        <v>1747.96</v>
      </c>
      <c r="Y206" s="9">
        <f t="shared" si="76"/>
        <v>196.51</v>
      </c>
      <c r="AA206" s="21">
        <f t="shared" si="77"/>
        <v>0.11242248106363989</v>
      </c>
      <c r="AC206" s="9">
        <v>2044.47</v>
      </c>
      <c r="AE206" s="9">
        <v>1847.96</v>
      </c>
      <c r="AG206" s="9">
        <f t="shared" si="78"/>
        <v>196.51</v>
      </c>
      <c r="AI206" s="21">
        <f t="shared" si="79"/>
        <v>0.10633888179397821</v>
      </c>
    </row>
    <row r="207" spans="1:35" ht="12.75" outlineLevel="1">
      <c r="A207" s="1" t="s">
        <v>579</v>
      </c>
      <c r="B207" s="16" t="s">
        <v>580</v>
      </c>
      <c r="C207" s="1" t="s">
        <v>1172</v>
      </c>
      <c r="E207" s="5">
        <v>10281.17</v>
      </c>
      <c r="G207" s="5">
        <v>16531.68</v>
      </c>
      <c r="I207" s="9">
        <f t="shared" si="72"/>
        <v>-6250.51</v>
      </c>
      <c r="K207" s="21">
        <f t="shared" si="73"/>
        <v>-0.3780928496075414</v>
      </c>
      <c r="M207" s="9">
        <v>22847.850000000002</v>
      </c>
      <c r="O207" s="9">
        <v>46704.08</v>
      </c>
      <c r="Q207" s="9">
        <f t="shared" si="74"/>
        <v>-23856.23</v>
      </c>
      <c r="S207" s="21">
        <f t="shared" si="75"/>
        <v>-0.5107954165888718</v>
      </c>
      <c r="U207" s="9">
        <v>66096.38</v>
      </c>
      <c r="W207" s="9">
        <v>112134.06</v>
      </c>
      <c r="Y207" s="9">
        <f t="shared" si="76"/>
        <v>-46037.67999999999</v>
      </c>
      <c r="AA207" s="21">
        <f t="shared" si="77"/>
        <v>-0.4105592894790396</v>
      </c>
      <c r="AC207" s="9">
        <v>129330.43000000001</v>
      </c>
      <c r="AE207" s="9">
        <v>208449.37</v>
      </c>
      <c r="AG207" s="9">
        <f t="shared" si="78"/>
        <v>-79118.93999999999</v>
      </c>
      <c r="AI207" s="21">
        <f t="shared" si="79"/>
        <v>-0.37955950646432746</v>
      </c>
    </row>
    <row r="208" spans="1:35" ht="12.75" outlineLevel="1">
      <c r="A208" s="1" t="s">
        <v>581</v>
      </c>
      <c r="B208" s="16" t="s">
        <v>582</v>
      </c>
      <c r="C208" s="1" t="s">
        <v>1173</v>
      </c>
      <c r="E208" s="5">
        <v>60949.26</v>
      </c>
      <c r="G208" s="5">
        <v>113649.74</v>
      </c>
      <c r="I208" s="9">
        <f t="shared" si="72"/>
        <v>-52700.48</v>
      </c>
      <c r="K208" s="21">
        <f t="shared" si="73"/>
        <v>-0.4637096398108786</v>
      </c>
      <c r="M208" s="9">
        <v>168212.96</v>
      </c>
      <c r="O208" s="9">
        <v>294905.96</v>
      </c>
      <c r="Q208" s="9">
        <f t="shared" si="74"/>
        <v>-126693.00000000003</v>
      </c>
      <c r="S208" s="21">
        <f t="shared" si="75"/>
        <v>-0.4296047458654278</v>
      </c>
      <c r="U208" s="9">
        <v>553051.03</v>
      </c>
      <c r="W208" s="9">
        <v>739022.73</v>
      </c>
      <c r="Y208" s="9">
        <f t="shared" si="76"/>
        <v>-185971.69999999995</v>
      </c>
      <c r="AA208" s="21">
        <f t="shared" si="77"/>
        <v>-0.25164543991765986</v>
      </c>
      <c r="AC208" s="9">
        <v>1057358.6300000001</v>
      </c>
      <c r="AE208" s="9">
        <v>1290696.01</v>
      </c>
      <c r="AG208" s="9">
        <f t="shared" si="78"/>
        <v>-233337.3799999999</v>
      </c>
      <c r="AI208" s="21">
        <f t="shared" si="79"/>
        <v>-0.18078414916615407</v>
      </c>
    </row>
    <row r="209" spans="1:35" ht="12.75" outlineLevel="1">
      <c r="A209" s="1" t="s">
        <v>583</v>
      </c>
      <c r="B209" s="16" t="s">
        <v>584</v>
      </c>
      <c r="C209" s="1" t="s">
        <v>1137</v>
      </c>
      <c r="E209" s="5">
        <v>135600.369</v>
      </c>
      <c r="G209" s="5">
        <v>139650.264</v>
      </c>
      <c r="I209" s="9">
        <f t="shared" si="72"/>
        <v>-4049.8949999999895</v>
      </c>
      <c r="K209" s="21">
        <f t="shared" si="73"/>
        <v>-0.029000267410880007</v>
      </c>
      <c r="M209" s="9">
        <v>277536.696</v>
      </c>
      <c r="O209" s="9">
        <v>226786.703</v>
      </c>
      <c r="Q209" s="9">
        <f t="shared" si="74"/>
        <v>50749.99299999999</v>
      </c>
      <c r="S209" s="21">
        <f t="shared" si="75"/>
        <v>0.2237785210890428</v>
      </c>
      <c r="U209" s="9">
        <v>601567.734</v>
      </c>
      <c r="W209" s="9">
        <v>547312.606</v>
      </c>
      <c r="Y209" s="9">
        <f t="shared" si="76"/>
        <v>54255.128000000026</v>
      </c>
      <c r="AA209" s="21">
        <f t="shared" si="77"/>
        <v>0.09913005365712337</v>
      </c>
      <c r="AC209" s="9">
        <v>1064149.5320000001</v>
      </c>
      <c r="AE209" s="9">
        <v>916198.8030000001</v>
      </c>
      <c r="AG209" s="9">
        <f t="shared" si="78"/>
        <v>147950.72900000005</v>
      </c>
      <c r="AI209" s="21">
        <f t="shared" si="79"/>
        <v>0.16148321577756966</v>
      </c>
    </row>
    <row r="210" spans="1:35" ht="12.75" outlineLevel="1">
      <c r="A210" s="1" t="s">
        <v>585</v>
      </c>
      <c r="B210" s="16" t="s">
        <v>586</v>
      </c>
      <c r="C210" s="1" t="s">
        <v>1154</v>
      </c>
      <c r="E210" s="5">
        <v>457.06</v>
      </c>
      <c r="G210" s="5">
        <v>1013.34</v>
      </c>
      <c r="I210" s="9">
        <f t="shared" si="72"/>
        <v>-556.28</v>
      </c>
      <c r="K210" s="21">
        <f t="shared" si="73"/>
        <v>-0.5489569147571397</v>
      </c>
      <c r="M210" s="9">
        <v>586.33</v>
      </c>
      <c r="O210" s="9">
        <v>2461.18</v>
      </c>
      <c r="Q210" s="9">
        <f t="shared" si="74"/>
        <v>-1874.85</v>
      </c>
      <c r="S210" s="21">
        <f t="shared" si="75"/>
        <v>-0.7617687450735013</v>
      </c>
      <c r="U210" s="9">
        <v>3032.2000000000003</v>
      </c>
      <c r="W210" s="9">
        <v>5851.1900000000005</v>
      </c>
      <c r="Y210" s="9">
        <f t="shared" si="76"/>
        <v>-2818.9900000000002</v>
      </c>
      <c r="AA210" s="21">
        <f t="shared" si="77"/>
        <v>-0.4817806292395222</v>
      </c>
      <c r="AC210" s="9">
        <v>9459.61</v>
      </c>
      <c r="AE210" s="9">
        <v>12303.225</v>
      </c>
      <c r="AG210" s="9">
        <f t="shared" si="78"/>
        <v>-2843.615</v>
      </c>
      <c r="AI210" s="21">
        <f t="shared" si="79"/>
        <v>-0.2311276108500007</v>
      </c>
    </row>
    <row r="211" spans="1:35" ht="12.75" outlineLevel="1">
      <c r="A211" s="1" t="s">
        <v>587</v>
      </c>
      <c r="B211" s="16" t="s">
        <v>588</v>
      </c>
      <c r="C211" s="1" t="s">
        <v>1174</v>
      </c>
      <c r="E211" s="5">
        <v>26354.613</v>
      </c>
      <c r="G211" s="5">
        <v>14390.832</v>
      </c>
      <c r="I211" s="9">
        <f t="shared" si="72"/>
        <v>11963.781</v>
      </c>
      <c r="K211" s="21">
        <f t="shared" si="73"/>
        <v>0.8313474161883065</v>
      </c>
      <c r="M211" s="9">
        <v>66934.643</v>
      </c>
      <c r="O211" s="9">
        <v>35289.133</v>
      </c>
      <c r="Q211" s="9">
        <f t="shared" si="74"/>
        <v>31645.509999999995</v>
      </c>
      <c r="S211" s="21">
        <f t="shared" si="75"/>
        <v>0.8967494327503028</v>
      </c>
      <c r="U211" s="9">
        <v>141590.422</v>
      </c>
      <c r="W211" s="9">
        <v>105537.449</v>
      </c>
      <c r="Y211" s="9">
        <f t="shared" si="76"/>
        <v>36052.973</v>
      </c>
      <c r="AA211" s="21">
        <f t="shared" si="77"/>
        <v>0.3416130799219905</v>
      </c>
      <c r="AC211" s="9">
        <v>262361.36199999996</v>
      </c>
      <c r="AE211" s="9">
        <v>205431.359</v>
      </c>
      <c r="AG211" s="9">
        <f t="shared" si="78"/>
        <v>56930.00299999997</v>
      </c>
      <c r="AI211" s="21">
        <f t="shared" si="79"/>
        <v>0.2771242096490243</v>
      </c>
    </row>
    <row r="212" spans="1:35" ht="12.75" outlineLevel="1">
      <c r="A212" s="1" t="s">
        <v>589</v>
      </c>
      <c r="B212" s="16" t="s">
        <v>590</v>
      </c>
      <c r="C212" s="1" t="s">
        <v>1166</v>
      </c>
      <c r="E212" s="5">
        <v>60014.307</v>
      </c>
      <c r="G212" s="5">
        <v>-5325.472000000001</v>
      </c>
      <c r="I212" s="9">
        <f t="shared" si="72"/>
        <v>65339.779</v>
      </c>
      <c r="K212" s="21" t="str">
        <f t="shared" si="73"/>
        <v>N.M.</v>
      </c>
      <c r="M212" s="9">
        <v>279287.882</v>
      </c>
      <c r="O212" s="9">
        <v>29715.863</v>
      </c>
      <c r="Q212" s="9">
        <f t="shared" si="74"/>
        <v>249572.01899999997</v>
      </c>
      <c r="S212" s="21">
        <f t="shared" si="75"/>
        <v>8.398612518842208</v>
      </c>
      <c r="U212" s="9">
        <v>396465.326</v>
      </c>
      <c r="W212" s="9">
        <v>94452.993</v>
      </c>
      <c r="Y212" s="9">
        <f t="shared" si="76"/>
        <v>302012.333</v>
      </c>
      <c r="AA212" s="21">
        <f t="shared" si="77"/>
        <v>3.197488225703975</v>
      </c>
      <c r="AC212" s="9">
        <v>504485.82</v>
      </c>
      <c r="AE212" s="9">
        <v>175895.238</v>
      </c>
      <c r="AG212" s="9">
        <f t="shared" si="78"/>
        <v>328590.582</v>
      </c>
      <c r="AI212" s="21">
        <f t="shared" si="79"/>
        <v>1.868103910806272</v>
      </c>
    </row>
    <row r="213" spans="1:35" ht="12.75" outlineLevel="1">
      <c r="A213" s="1" t="s">
        <v>591</v>
      </c>
      <c r="B213" s="16" t="s">
        <v>592</v>
      </c>
      <c r="C213" s="1" t="s">
        <v>1175</v>
      </c>
      <c r="E213" s="5">
        <v>7507.454000000001</v>
      </c>
      <c r="G213" s="5">
        <v>13097.644</v>
      </c>
      <c r="I213" s="9">
        <f t="shared" si="72"/>
        <v>-5590.19</v>
      </c>
      <c r="K213" s="21">
        <f t="shared" si="73"/>
        <v>-0.4268088214949192</v>
      </c>
      <c r="M213" s="9">
        <v>21686.891</v>
      </c>
      <c r="O213" s="9">
        <v>34073.918</v>
      </c>
      <c r="Q213" s="9">
        <f t="shared" si="74"/>
        <v>-12387.026999999998</v>
      </c>
      <c r="S213" s="21">
        <f t="shared" si="75"/>
        <v>-0.36353397927411807</v>
      </c>
      <c r="U213" s="9">
        <v>49987.932</v>
      </c>
      <c r="W213" s="9">
        <v>51966.126000000004</v>
      </c>
      <c r="Y213" s="9">
        <f t="shared" si="76"/>
        <v>-1978.1940000000031</v>
      </c>
      <c r="AA213" s="21">
        <f t="shared" si="77"/>
        <v>-0.03806699002346265</v>
      </c>
      <c r="AC213" s="9">
        <v>98304.859</v>
      </c>
      <c r="AE213" s="9">
        <v>91338.473</v>
      </c>
      <c r="AG213" s="9">
        <f t="shared" si="78"/>
        <v>6966.385999999999</v>
      </c>
      <c r="AI213" s="21">
        <f t="shared" si="79"/>
        <v>0.07627000727283889</v>
      </c>
    </row>
    <row r="214" spans="1:35" ht="12.75" outlineLevel="1">
      <c r="A214" s="1" t="s">
        <v>593</v>
      </c>
      <c r="B214" s="16" t="s">
        <v>594</v>
      </c>
      <c r="C214" s="1" t="s">
        <v>1176</v>
      </c>
      <c r="E214" s="5">
        <v>6889.900000000001</v>
      </c>
      <c r="G214" s="5">
        <v>7325.244000000001</v>
      </c>
      <c r="I214" s="9">
        <f t="shared" si="72"/>
        <v>-435.34400000000005</v>
      </c>
      <c r="K214" s="21">
        <f t="shared" si="73"/>
        <v>-0.059430648316970744</v>
      </c>
      <c r="M214" s="9">
        <v>14774.095000000001</v>
      </c>
      <c r="O214" s="9">
        <v>21808.088</v>
      </c>
      <c r="Q214" s="9">
        <f t="shared" si="74"/>
        <v>-7033.992999999999</v>
      </c>
      <c r="S214" s="21">
        <f t="shared" si="75"/>
        <v>-0.3225405638495222</v>
      </c>
      <c r="U214" s="9">
        <v>35805.578</v>
      </c>
      <c r="W214" s="9">
        <v>65357.456</v>
      </c>
      <c r="Y214" s="9">
        <f t="shared" si="76"/>
        <v>-29551.877999999997</v>
      </c>
      <c r="AA214" s="21">
        <f t="shared" si="77"/>
        <v>-0.4521577155634699</v>
      </c>
      <c r="AC214" s="9">
        <v>62434.925</v>
      </c>
      <c r="AE214" s="9">
        <v>71936.721</v>
      </c>
      <c r="AG214" s="9">
        <f t="shared" si="78"/>
        <v>-9501.796000000002</v>
      </c>
      <c r="AI214" s="21">
        <f t="shared" si="79"/>
        <v>-0.1320854755111788</v>
      </c>
    </row>
    <row r="215" spans="1:35" ht="12.75" outlineLevel="1">
      <c r="A215" s="1" t="s">
        <v>595</v>
      </c>
      <c r="B215" s="16" t="s">
        <v>596</v>
      </c>
      <c r="C215" s="1" t="s">
        <v>1177</v>
      </c>
      <c r="E215" s="5">
        <v>33018.264</v>
      </c>
      <c r="G215" s="5">
        <v>-10579.678</v>
      </c>
      <c r="I215" s="9">
        <f t="shared" si="72"/>
        <v>43597.942</v>
      </c>
      <c r="K215" s="21">
        <f t="shared" si="73"/>
        <v>4.1209138879274025</v>
      </c>
      <c r="M215" s="9">
        <v>54811.792</v>
      </c>
      <c r="O215" s="9">
        <v>13501.411</v>
      </c>
      <c r="Q215" s="9">
        <f t="shared" si="74"/>
        <v>41310.381</v>
      </c>
      <c r="S215" s="21">
        <f t="shared" si="75"/>
        <v>3.059708426030435</v>
      </c>
      <c r="U215" s="9">
        <v>198999.979</v>
      </c>
      <c r="W215" s="9">
        <v>265674.884</v>
      </c>
      <c r="Y215" s="9">
        <f t="shared" si="76"/>
        <v>-66674.90500000003</v>
      </c>
      <c r="AA215" s="21">
        <f t="shared" si="77"/>
        <v>-0.25096427632203283</v>
      </c>
      <c r="AC215" s="9">
        <v>193733.625</v>
      </c>
      <c r="AE215" s="9">
        <v>581331.7220000001</v>
      </c>
      <c r="AG215" s="9">
        <f t="shared" si="78"/>
        <v>-387598.09700000007</v>
      </c>
      <c r="AI215" s="21">
        <f t="shared" si="79"/>
        <v>-0.6667416938241675</v>
      </c>
    </row>
    <row r="216" spans="1:35" ht="12.75" outlineLevel="1">
      <c r="A216" s="1" t="s">
        <v>597</v>
      </c>
      <c r="B216" s="16" t="s">
        <v>598</v>
      </c>
      <c r="C216" s="1" t="s">
        <v>1178</v>
      </c>
      <c r="E216" s="5">
        <v>14509.470000000001</v>
      </c>
      <c r="G216" s="5">
        <v>36319.551</v>
      </c>
      <c r="I216" s="9">
        <f t="shared" si="72"/>
        <v>-21810.081</v>
      </c>
      <c r="K216" s="21">
        <f t="shared" si="73"/>
        <v>-0.6005052485368004</v>
      </c>
      <c r="M216" s="9">
        <v>56075.033</v>
      </c>
      <c r="O216" s="9">
        <v>91856.023</v>
      </c>
      <c r="Q216" s="9">
        <f t="shared" si="74"/>
        <v>-35780.99</v>
      </c>
      <c r="S216" s="21">
        <f t="shared" si="75"/>
        <v>-0.3895334114345447</v>
      </c>
      <c r="U216" s="9">
        <v>176990.548</v>
      </c>
      <c r="W216" s="9">
        <v>197214.698</v>
      </c>
      <c r="Y216" s="9">
        <f t="shared" si="76"/>
        <v>-20224.149999999994</v>
      </c>
      <c r="AA216" s="21">
        <f t="shared" si="77"/>
        <v>-0.10254889825706598</v>
      </c>
      <c r="AC216" s="9">
        <v>355322.183</v>
      </c>
      <c r="AE216" s="9">
        <v>366581.265</v>
      </c>
      <c r="AG216" s="9">
        <f t="shared" si="78"/>
        <v>-11259.081999999995</v>
      </c>
      <c r="AI216" s="21">
        <f t="shared" si="79"/>
        <v>-0.030713740921811686</v>
      </c>
    </row>
    <row r="217" spans="1:35" ht="12.75" outlineLevel="1">
      <c r="A217" s="1" t="s">
        <v>599</v>
      </c>
      <c r="B217" s="16" t="s">
        <v>600</v>
      </c>
      <c r="C217" s="1" t="s">
        <v>1179</v>
      </c>
      <c r="E217" s="5">
        <v>547080.23</v>
      </c>
      <c r="G217" s="5">
        <v>-145685.736</v>
      </c>
      <c r="I217" s="9">
        <f t="shared" si="72"/>
        <v>692765.966</v>
      </c>
      <c r="K217" s="21">
        <f t="shared" si="73"/>
        <v>4.755207922345946</v>
      </c>
      <c r="M217" s="9">
        <v>1089907.946</v>
      </c>
      <c r="O217" s="9">
        <v>1025000.416</v>
      </c>
      <c r="Q217" s="9">
        <f t="shared" si="74"/>
        <v>64907.53000000003</v>
      </c>
      <c r="S217" s="21">
        <f t="shared" si="75"/>
        <v>0.06332439381175825</v>
      </c>
      <c r="U217" s="9">
        <v>2234722.654</v>
      </c>
      <c r="W217" s="9">
        <v>2035252.843</v>
      </c>
      <c r="Y217" s="9">
        <f t="shared" si="76"/>
        <v>199469.811</v>
      </c>
      <c r="AA217" s="21">
        <f t="shared" si="77"/>
        <v>0.09800738600417716</v>
      </c>
      <c r="AC217" s="9">
        <v>3842793.539</v>
      </c>
      <c r="AE217" s="9">
        <v>3435801.71</v>
      </c>
      <c r="AG217" s="9">
        <f t="shared" si="78"/>
        <v>406991.8289999999</v>
      </c>
      <c r="AI217" s="21">
        <f t="shared" si="79"/>
        <v>0.11845614600383907</v>
      </c>
    </row>
    <row r="218" spans="1:35" ht="12.75" outlineLevel="1">
      <c r="A218" s="1" t="s">
        <v>601</v>
      </c>
      <c r="B218" s="16" t="s">
        <v>602</v>
      </c>
      <c r="C218" s="1" t="s">
        <v>1171</v>
      </c>
      <c r="E218" s="5">
        <v>127709.97</v>
      </c>
      <c r="G218" s="5">
        <v>123069.18000000001</v>
      </c>
      <c r="I218" s="9">
        <f t="shared" si="72"/>
        <v>4640.789999999994</v>
      </c>
      <c r="K218" s="21">
        <f t="shared" si="73"/>
        <v>0.037708791104320294</v>
      </c>
      <c r="M218" s="9">
        <v>369145.32</v>
      </c>
      <c r="O218" s="9">
        <v>182622.62</v>
      </c>
      <c r="Q218" s="9">
        <f t="shared" si="74"/>
        <v>186522.7</v>
      </c>
      <c r="S218" s="21">
        <f t="shared" si="75"/>
        <v>1.0213559525101545</v>
      </c>
      <c r="U218" s="9">
        <v>853536.51</v>
      </c>
      <c r="W218" s="9">
        <v>891250.97</v>
      </c>
      <c r="Y218" s="9">
        <f t="shared" si="76"/>
        <v>-37714.45999999996</v>
      </c>
      <c r="AA218" s="21">
        <f t="shared" si="77"/>
        <v>-0.04231631860103329</v>
      </c>
      <c r="AC218" s="9">
        <v>1474744.3399999999</v>
      </c>
      <c r="AE218" s="9">
        <v>1529355.19</v>
      </c>
      <c r="AG218" s="9">
        <f t="shared" si="78"/>
        <v>-54610.85000000009</v>
      </c>
      <c r="AI218" s="21">
        <f t="shared" si="79"/>
        <v>-0.03570841512624683</v>
      </c>
    </row>
    <row r="219" spans="1:35" ht="12.75" outlineLevel="1">
      <c r="A219" s="1" t="s">
        <v>603</v>
      </c>
      <c r="B219" s="16" t="s">
        <v>604</v>
      </c>
      <c r="C219" s="1" t="s">
        <v>1180</v>
      </c>
      <c r="E219" s="5">
        <v>5842.39</v>
      </c>
      <c r="G219" s="5">
        <v>3136.21</v>
      </c>
      <c r="I219" s="9">
        <f t="shared" si="72"/>
        <v>2706.1800000000003</v>
      </c>
      <c r="K219" s="21">
        <f t="shared" si="73"/>
        <v>0.8628822687256276</v>
      </c>
      <c r="M219" s="9">
        <v>17527.170000000002</v>
      </c>
      <c r="O219" s="9">
        <v>9408.630000000001</v>
      </c>
      <c r="Q219" s="9">
        <f t="shared" si="74"/>
        <v>8118.540000000001</v>
      </c>
      <c r="S219" s="21">
        <f t="shared" si="75"/>
        <v>0.8628822687256275</v>
      </c>
      <c r="U219" s="9">
        <v>40896.72</v>
      </c>
      <c r="W219" s="9">
        <v>21953.47</v>
      </c>
      <c r="Y219" s="9">
        <f t="shared" si="76"/>
        <v>18943.25</v>
      </c>
      <c r="AA219" s="21">
        <f t="shared" si="77"/>
        <v>0.8628818132167716</v>
      </c>
      <c r="AC219" s="9">
        <v>56577.770000000004</v>
      </c>
      <c r="AE219" s="9">
        <v>47121.42</v>
      </c>
      <c r="AG219" s="9">
        <f t="shared" si="78"/>
        <v>9456.350000000006</v>
      </c>
      <c r="AI219" s="21">
        <f t="shared" si="79"/>
        <v>0.2006804973194782</v>
      </c>
    </row>
    <row r="220" spans="1:35" ht="12.75" outlineLevel="1">
      <c r="A220" s="1" t="s">
        <v>605</v>
      </c>
      <c r="B220" s="16" t="s">
        <v>606</v>
      </c>
      <c r="C220" s="1" t="s">
        <v>1181</v>
      </c>
      <c r="E220" s="5">
        <v>26261.943</v>
      </c>
      <c r="G220" s="5">
        <v>40803.525</v>
      </c>
      <c r="I220" s="9">
        <f t="shared" si="72"/>
        <v>-14541.582000000002</v>
      </c>
      <c r="K220" s="21">
        <f t="shared" si="73"/>
        <v>-0.35638053329951275</v>
      </c>
      <c r="M220" s="9">
        <v>82621.075</v>
      </c>
      <c r="O220" s="9">
        <v>102781.367</v>
      </c>
      <c r="Q220" s="9">
        <f t="shared" si="74"/>
        <v>-20160.292</v>
      </c>
      <c r="S220" s="21">
        <f t="shared" si="75"/>
        <v>-0.1961473425431285</v>
      </c>
      <c r="U220" s="9">
        <v>218213.954</v>
      </c>
      <c r="W220" s="9">
        <v>239092.601</v>
      </c>
      <c r="Y220" s="9">
        <f t="shared" si="76"/>
        <v>-20878.646999999997</v>
      </c>
      <c r="AA220" s="21">
        <f t="shared" si="77"/>
        <v>-0.08732452159822376</v>
      </c>
      <c r="AC220" s="9">
        <v>408770.529</v>
      </c>
      <c r="AE220" s="9">
        <v>401414.401</v>
      </c>
      <c r="AG220" s="9">
        <f t="shared" si="78"/>
        <v>7356.127999999968</v>
      </c>
      <c r="AI220" s="21">
        <f t="shared" si="79"/>
        <v>0.018325520912240434</v>
      </c>
    </row>
    <row r="221" spans="1:35" ht="12.75" outlineLevel="1">
      <c r="A221" s="1" t="s">
        <v>607</v>
      </c>
      <c r="B221" s="16" t="s">
        <v>608</v>
      </c>
      <c r="C221" s="1" t="s">
        <v>1182</v>
      </c>
      <c r="E221" s="5">
        <v>1506.373</v>
      </c>
      <c r="G221" s="5">
        <v>2411.629</v>
      </c>
      <c r="I221" s="9">
        <f t="shared" si="72"/>
        <v>-905.2559999999999</v>
      </c>
      <c r="K221" s="21">
        <f t="shared" si="73"/>
        <v>-0.37537117027536154</v>
      </c>
      <c r="M221" s="9">
        <v>4449.152</v>
      </c>
      <c r="O221" s="9">
        <v>24446.358</v>
      </c>
      <c r="Q221" s="9">
        <f t="shared" si="74"/>
        <v>-19997.206</v>
      </c>
      <c r="S221" s="21">
        <f t="shared" si="75"/>
        <v>-0.8180034833818599</v>
      </c>
      <c r="U221" s="9">
        <v>19444.436999999998</v>
      </c>
      <c r="W221" s="9">
        <v>36256.337</v>
      </c>
      <c r="Y221" s="9">
        <f t="shared" si="76"/>
        <v>-16811.9</v>
      </c>
      <c r="AA221" s="21">
        <f t="shared" si="77"/>
        <v>-0.463695491356449</v>
      </c>
      <c r="AC221" s="9">
        <v>36615.509</v>
      </c>
      <c r="AE221" s="9">
        <v>58354.542</v>
      </c>
      <c r="AG221" s="9">
        <f t="shared" si="78"/>
        <v>-21739.033000000003</v>
      </c>
      <c r="AI221" s="21">
        <f t="shared" si="79"/>
        <v>-0.3725336924073537</v>
      </c>
    </row>
    <row r="222" spans="1:35" ht="12.75" outlineLevel="1">
      <c r="A222" s="1" t="s">
        <v>609</v>
      </c>
      <c r="B222" s="16" t="s">
        <v>610</v>
      </c>
      <c r="C222" s="1" t="s">
        <v>1183</v>
      </c>
      <c r="E222" s="5">
        <v>52889.178</v>
      </c>
      <c r="G222" s="5">
        <v>73906.868</v>
      </c>
      <c r="I222" s="9">
        <f t="shared" si="72"/>
        <v>-21017.690000000002</v>
      </c>
      <c r="K222" s="21">
        <f t="shared" si="73"/>
        <v>-0.2843807425312625</v>
      </c>
      <c r="M222" s="9">
        <v>180686.431</v>
      </c>
      <c r="O222" s="9">
        <v>189463.195</v>
      </c>
      <c r="Q222" s="9">
        <f t="shared" si="74"/>
        <v>-8776.763999999996</v>
      </c>
      <c r="S222" s="21">
        <f t="shared" si="75"/>
        <v>-0.04632437450450466</v>
      </c>
      <c r="U222" s="9">
        <v>476582.559</v>
      </c>
      <c r="W222" s="9">
        <v>467113.30700000003</v>
      </c>
      <c r="Y222" s="9">
        <f t="shared" si="76"/>
        <v>9469.251999999979</v>
      </c>
      <c r="AA222" s="21">
        <f t="shared" si="77"/>
        <v>0.02027185237092802</v>
      </c>
      <c r="AC222" s="9">
        <v>856104.672</v>
      </c>
      <c r="AE222" s="9">
        <v>918328.923</v>
      </c>
      <c r="AG222" s="9">
        <f t="shared" si="78"/>
        <v>-62224.25099999993</v>
      </c>
      <c r="AI222" s="21">
        <f t="shared" si="79"/>
        <v>-0.0677581304928582</v>
      </c>
    </row>
    <row r="223" spans="1:35" ht="12.75" outlineLevel="1">
      <c r="A223" s="1" t="s">
        <v>611</v>
      </c>
      <c r="B223" s="16" t="s">
        <v>612</v>
      </c>
      <c r="C223" s="1" t="s">
        <v>1184</v>
      </c>
      <c r="E223" s="5">
        <v>3872.715</v>
      </c>
      <c r="G223" s="5">
        <v>4041.302</v>
      </c>
      <c r="I223" s="9">
        <f t="shared" si="72"/>
        <v>-168.587</v>
      </c>
      <c r="K223" s="21">
        <f t="shared" si="73"/>
        <v>-0.04171601132506306</v>
      </c>
      <c r="M223" s="9">
        <v>11553.378</v>
      </c>
      <c r="O223" s="9">
        <v>10607.884</v>
      </c>
      <c r="Q223" s="9">
        <f t="shared" si="74"/>
        <v>945.4940000000006</v>
      </c>
      <c r="S223" s="21">
        <f t="shared" si="75"/>
        <v>0.08913125369772149</v>
      </c>
      <c r="U223" s="9">
        <v>27214.569</v>
      </c>
      <c r="W223" s="9">
        <v>25565.185</v>
      </c>
      <c r="Y223" s="9">
        <f t="shared" si="76"/>
        <v>1649.3839999999982</v>
      </c>
      <c r="AA223" s="21">
        <f t="shared" si="77"/>
        <v>0.06451680283166338</v>
      </c>
      <c r="AC223" s="9">
        <v>50700.113</v>
      </c>
      <c r="AE223" s="9">
        <v>43241.912</v>
      </c>
      <c r="AG223" s="9">
        <f t="shared" si="78"/>
        <v>7458.201000000001</v>
      </c>
      <c r="AI223" s="21">
        <f t="shared" si="79"/>
        <v>0.17247620780505732</v>
      </c>
    </row>
    <row r="224" spans="1:35" ht="12.75" outlineLevel="1">
      <c r="A224" s="1" t="s">
        <v>613</v>
      </c>
      <c r="B224" s="16" t="s">
        <v>614</v>
      </c>
      <c r="C224" s="1" t="s">
        <v>1185</v>
      </c>
      <c r="E224" s="5">
        <v>9874.475</v>
      </c>
      <c r="G224" s="5">
        <v>11970.181</v>
      </c>
      <c r="I224" s="9">
        <f t="shared" si="72"/>
        <v>-2095.706</v>
      </c>
      <c r="K224" s="21">
        <f t="shared" si="73"/>
        <v>-0.175077218966029</v>
      </c>
      <c r="M224" s="9">
        <v>31696.347</v>
      </c>
      <c r="O224" s="9">
        <v>25888.129</v>
      </c>
      <c r="Q224" s="9">
        <f t="shared" si="74"/>
        <v>5808.218000000001</v>
      </c>
      <c r="S224" s="21">
        <f t="shared" si="75"/>
        <v>0.2243583535913314</v>
      </c>
      <c r="U224" s="9">
        <v>78817.467</v>
      </c>
      <c r="W224" s="9">
        <v>56601.508</v>
      </c>
      <c r="Y224" s="9">
        <f t="shared" si="76"/>
        <v>22215.959000000003</v>
      </c>
      <c r="AA224" s="21">
        <f t="shared" si="77"/>
        <v>0.39249765218269456</v>
      </c>
      <c r="AC224" s="9">
        <v>146780.653</v>
      </c>
      <c r="AE224" s="9">
        <v>88101.544</v>
      </c>
      <c r="AG224" s="9">
        <f t="shared" si="78"/>
        <v>58679.109</v>
      </c>
      <c r="AI224" s="21">
        <f t="shared" si="79"/>
        <v>0.6660395077752553</v>
      </c>
    </row>
    <row r="225" spans="1:35" ht="12.75" outlineLevel="1">
      <c r="A225" s="1" t="s">
        <v>615</v>
      </c>
      <c r="B225" s="16" t="s">
        <v>616</v>
      </c>
      <c r="C225" s="1" t="s">
        <v>1186</v>
      </c>
      <c r="E225" s="5">
        <v>36845.203</v>
      </c>
      <c r="G225" s="5">
        <v>46562.182</v>
      </c>
      <c r="I225" s="9">
        <f t="shared" si="72"/>
        <v>-9716.979</v>
      </c>
      <c r="K225" s="21">
        <f t="shared" si="73"/>
        <v>-0.20868822255795486</v>
      </c>
      <c r="M225" s="9">
        <v>115800.566</v>
      </c>
      <c r="O225" s="9">
        <v>122161.522</v>
      </c>
      <c r="Q225" s="9">
        <f t="shared" si="74"/>
        <v>-6360.955999999991</v>
      </c>
      <c r="S225" s="21">
        <f t="shared" si="75"/>
        <v>-0.052070045427233556</v>
      </c>
      <c r="U225" s="9">
        <v>302186.454</v>
      </c>
      <c r="W225" s="9">
        <v>303119.003</v>
      </c>
      <c r="Y225" s="9">
        <f t="shared" si="76"/>
        <v>-932.5489999999991</v>
      </c>
      <c r="AA225" s="21">
        <f t="shared" si="77"/>
        <v>-0.003076511174721695</v>
      </c>
      <c r="AC225" s="9">
        <v>550247.138</v>
      </c>
      <c r="AE225" s="9">
        <v>612710.6270000001</v>
      </c>
      <c r="AG225" s="9">
        <f t="shared" si="78"/>
        <v>-62463.48900000006</v>
      </c>
      <c r="AI225" s="21">
        <f t="shared" si="79"/>
        <v>-0.10194614920560216</v>
      </c>
    </row>
    <row r="226" spans="1:35" ht="12.75" outlineLevel="1">
      <c r="A226" s="1" t="s">
        <v>617</v>
      </c>
      <c r="B226" s="16" t="s">
        <v>618</v>
      </c>
      <c r="C226" s="1" t="s">
        <v>1187</v>
      </c>
      <c r="E226" s="5">
        <v>205573.948</v>
      </c>
      <c r="G226" s="5">
        <v>275386.566</v>
      </c>
      <c r="I226" s="9">
        <f t="shared" si="72"/>
        <v>-69812.61799999999</v>
      </c>
      <c r="K226" s="21">
        <f t="shared" si="73"/>
        <v>-0.2535077110478947</v>
      </c>
      <c r="M226" s="9">
        <v>680394.977</v>
      </c>
      <c r="O226" s="9">
        <v>730616.409</v>
      </c>
      <c r="Q226" s="9">
        <f t="shared" si="74"/>
        <v>-50221.43200000003</v>
      </c>
      <c r="S226" s="21">
        <f t="shared" si="75"/>
        <v>-0.06873843973575473</v>
      </c>
      <c r="U226" s="9">
        <v>1655745.623</v>
      </c>
      <c r="W226" s="9">
        <v>1781846.794</v>
      </c>
      <c r="Y226" s="9">
        <f t="shared" si="76"/>
        <v>-126101.17100000009</v>
      </c>
      <c r="AA226" s="21">
        <f t="shared" si="77"/>
        <v>-0.07076992894373392</v>
      </c>
      <c r="AC226" s="9">
        <v>3040223.755</v>
      </c>
      <c r="AE226" s="9">
        <v>3206617.45</v>
      </c>
      <c r="AG226" s="9">
        <f t="shared" si="78"/>
        <v>-166393.6950000003</v>
      </c>
      <c r="AI226" s="21">
        <f t="shared" si="79"/>
        <v>-0.05189072210656132</v>
      </c>
    </row>
    <row r="227" spans="1:35" ht="12.75" outlineLevel="1">
      <c r="A227" s="1" t="s">
        <v>619</v>
      </c>
      <c r="B227" s="16" t="s">
        <v>620</v>
      </c>
      <c r="C227" s="1" t="s">
        <v>1188</v>
      </c>
      <c r="E227" s="5">
        <v>3122.37</v>
      </c>
      <c r="G227" s="5">
        <v>4347.5</v>
      </c>
      <c r="I227" s="9">
        <f t="shared" si="72"/>
        <v>-1225.13</v>
      </c>
      <c r="K227" s="21">
        <f t="shared" si="73"/>
        <v>-0.2818010350776308</v>
      </c>
      <c r="M227" s="9">
        <v>10646.89</v>
      </c>
      <c r="O227" s="9">
        <v>10259.15</v>
      </c>
      <c r="Q227" s="9">
        <f t="shared" si="74"/>
        <v>387.7399999999998</v>
      </c>
      <c r="S227" s="21">
        <f t="shared" si="75"/>
        <v>0.03779455412972808</v>
      </c>
      <c r="U227" s="9">
        <v>24572.32</v>
      </c>
      <c r="W227" s="9">
        <v>23871.13</v>
      </c>
      <c r="Y227" s="9">
        <f t="shared" si="76"/>
        <v>701.1899999999987</v>
      </c>
      <c r="AA227" s="21">
        <f t="shared" si="77"/>
        <v>0.02937397601202786</v>
      </c>
      <c r="AC227" s="9">
        <v>44203.770000000004</v>
      </c>
      <c r="AE227" s="9">
        <v>40552.97</v>
      </c>
      <c r="AG227" s="9">
        <f t="shared" si="78"/>
        <v>3650.800000000003</v>
      </c>
      <c r="AI227" s="21">
        <f t="shared" si="79"/>
        <v>0.09002546545912674</v>
      </c>
    </row>
    <row r="228" spans="1:35" ht="12.75" outlineLevel="1">
      <c r="A228" s="1" t="s">
        <v>621</v>
      </c>
      <c r="B228" s="16" t="s">
        <v>622</v>
      </c>
      <c r="C228" s="1" t="s">
        <v>1189</v>
      </c>
      <c r="E228" s="5">
        <v>61080.700000000004</v>
      </c>
      <c r="G228" s="5">
        <v>81385.24</v>
      </c>
      <c r="I228" s="9">
        <f t="shared" si="72"/>
        <v>-20304.54</v>
      </c>
      <c r="K228" s="21">
        <f t="shared" si="73"/>
        <v>-0.24948676197305555</v>
      </c>
      <c r="M228" s="9">
        <v>189483.49</v>
      </c>
      <c r="O228" s="9">
        <v>208303.9</v>
      </c>
      <c r="Q228" s="9">
        <f t="shared" si="74"/>
        <v>-18820.410000000003</v>
      </c>
      <c r="S228" s="21">
        <f t="shared" si="75"/>
        <v>-0.09035073275152315</v>
      </c>
      <c r="U228" s="9">
        <v>319303.85000000003</v>
      </c>
      <c r="W228" s="9">
        <v>341752.97000000003</v>
      </c>
      <c r="Y228" s="9">
        <f t="shared" si="76"/>
        <v>-22449.119999999995</v>
      </c>
      <c r="AA228" s="21">
        <f t="shared" si="77"/>
        <v>-0.06568814895741797</v>
      </c>
      <c r="AC228" s="9">
        <v>669526.89</v>
      </c>
      <c r="AE228" s="9">
        <v>612623.9</v>
      </c>
      <c r="AG228" s="9">
        <f t="shared" si="78"/>
        <v>56902.98999999999</v>
      </c>
      <c r="AI228" s="21">
        <f t="shared" si="79"/>
        <v>0.0928840516995827</v>
      </c>
    </row>
    <row r="229" spans="1:35" ht="12.75" outlineLevel="1">
      <c r="A229" s="1" t="s">
        <v>623</v>
      </c>
      <c r="B229" s="16" t="s">
        <v>624</v>
      </c>
      <c r="C229" s="1" t="s">
        <v>1190</v>
      </c>
      <c r="E229" s="5">
        <v>17523.600000000002</v>
      </c>
      <c r="G229" s="5">
        <v>21412.79</v>
      </c>
      <c r="I229" s="9">
        <f t="shared" si="72"/>
        <v>-3889.1899999999987</v>
      </c>
      <c r="K229" s="21">
        <f t="shared" si="73"/>
        <v>-0.18162929725645274</v>
      </c>
      <c r="M229" s="9">
        <v>32638.81</v>
      </c>
      <c r="O229" s="9">
        <v>35740.91</v>
      </c>
      <c r="Q229" s="9">
        <f t="shared" si="74"/>
        <v>-3102.100000000002</v>
      </c>
      <c r="S229" s="21">
        <f t="shared" si="75"/>
        <v>-0.08679409673676473</v>
      </c>
      <c r="U229" s="9">
        <v>71101.44</v>
      </c>
      <c r="W229" s="9">
        <v>72695.63</v>
      </c>
      <c r="Y229" s="9">
        <f t="shared" si="76"/>
        <v>-1594.1900000000023</v>
      </c>
      <c r="AA229" s="21">
        <f t="shared" si="77"/>
        <v>-0.021929653818255682</v>
      </c>
      <c r="AC229" s="9">
        <v>134225.38</v>
      </c>
      <c r="AE229" s="9">
        <v>126369.85</v>
      </c>
      <c r="AG229" s="9">
        <f t="shared" si="78"/>
        <v>7855.529999999999</v>
      </c>
      <c r="AI229" s="21">
        <f t="shared" si="79"/>
        <v>0.06216300802762683</v>
      </c>
    </row>
    <row r="230" spans="1:35" ht="12.75" outlineLevel="1">
      <c r="A230" s="1" t="s">
        <v>625</v>
      </c>
      <c r="B230" s="16" t="s">
        <v>626</v>
      </c>
      <c r="C230" s="1" t="s">
        <v>1191</v>
      </c>
      <c r="E230" s="5">
        <v>10108.94</v>
      </c>
      <c r="G230" s="5">
        <v>11662.12</v>
      </c>
      <c r="I230" s="9">
        <f t="shared" si="72"/>
        <v>-1553.1800000000003</v>
      </c>
      <c r="K230" s="21">
        <f t="shared" si="73"/>
        <v>-0.13318161706447887</v>
      </c>
      <c r="M230" s="9">
        <v>33499.47</v>
      </c>
      <c r="O230" s="9">
        <v>33766.66</v>
      </c>
      <c r="Q230" s="9">
        <f t="shared" si="74"/>
        <v>-267.1900000000023</v>
      </c>
      <c r="S230" s="21">
        <f t="shared" si="75"/>
        <v>-0.007912834731063193</v>
      </c>
      <c r="U230" s="9">
        <v>77320.11</v>
      </c>
      <c r="W230" s="9">
        <v>77895.23</v>
      </c>
      <c r="Y230" s="9">
        <f t="shared" si="76"/>
        <v>-575.1199999999953</v>
      </c>
      <c r="AA230" s="21">
        <f t="shared" si="77"/>
        <v>-0.007383250553339343</v>
      </c>
      <c r="AC230" s="9">
        <v>129399.5</v>
      </c>
      <c r="AE230" s="9">
        <v>132749.61</v>
      </c>
      <c r="AG230" s="9">
        <f t="shared" si="78"/>
        <v>-3350.109999999986</v>
      </c>
      <c r="AI230" s="21">
        <f t="shared" si="79"/>
        <v>-0.02523630766222203</v>
      </c>
    </row>
    <row r="231" spans="1:35" ht="12.75" outlineLevel="1">
      <c r="A231" s="1" t="s">
        <v>627</v>
      </c>
      <c r="B231" s="16" t="s">
        <v>628</v>
      </c>
      <c r="C231" s="1" t="s">
        <v>1192</v>
      </c>
      <c r="E231" s="5">
        <v>35803.741</v>
      </c>
      <c r="G231" s="5">
        <v>65654.859</v>
      </c>
      <c r="I231" s="9">
        <f aca="true" t="shared" si="80" ref="I231:I262">+E231-G231</f>
        <v>-29851.117999999995</v>
      </c>
      <c r="K231" s="21">
        <f aca="true" t="shared" si="81" ref="K231:K262">IF(G231&lt;0,IF(I231=0,0,IF(OR(G231=0,E231=0),"N.M.",IF(ABS(I231/G231)&gt;=10,"N.M.",I231/(-G231)))),IF(I231=0,0,IF(OR(G231=0,E231=0),"N.M.",IF(ABS(I231/G231)&gt;=10,"N.M.",I231/G231))))</f>
        <v>-0.45466730802056854</v>
      </c>
      <c r="M231" s="9">
        <v>125363.526</v>
      </c>
      <c r="O231" s="9">
        <v>164283.80000000002</v>
      </c>
      <c r="Q231" s="9">
        <f aca="true" t="shared" si="82" ref="Q231:Q262">(+M231-O231)</f>
        <v>-38920.27400000002</v>
      </c>
      <c r="S231" s="21">
        <f aca="true" t="shared" si="83" ref="S231:S262">IF(O231&lt;0,IF(Q231=0,0,IF(OR(O231=0,M231=0),"N.M.",IF(ABS(Q231/O231)&gt;=10,"N.M.",Q231/(-O231)))),IF(Q231=0,0,IF(OR(O231=0,M231=0),"N.M.",IF(ABS(Q231/O231)&gt;=10,"N.M.",Q231/O231))))</f>
        <v>-0.23690877615443529</v>
      </c>
      <c r="U231" s="9">
        <v>289928.415</v>
      </c>
      <c r="W231" s="9">
        <v>357742.108</v>
      </c>
      <c r="Y231" s="9">
        <f aca="true" t="shared" si="84" ref="Y231:Y262">(+U231-W231)</f>
        <v>-67813.69300000003</v>
      </c>
      <c r="AA231" s="21">
        <f aca="true" t="shared" si="85" ref="AA231:AA262">IF(W231&lt;0,IF(Y231=0,0,IF(OR(W231=0,U231=0),"N.M.",IF(ABS(Y231/W231)&gt;=10,"N.M.",Y231/(-W231)))),IF(Y231=0,0,IF(OR(W231=0,U231=0),"N.M.",IF(ABS(Y231/W231)&gt;=10,"N.M.",Y231/W231))))</f>
        <v>-0.18956027675668538</v>
      </c>
      <c r="AC231" s="9">
        <v>550272.854</v>
      </c>
      <c r="AE231" s="9">
        <v>604880.2590000001</v>
      </c>
      <c r="AG231" s="9">
        <f aca="true" t="shared" si="86" ref="AG231:AG262">(+AC231-AE231)</f>
        <v>-54607.40500000003</v>
      </c>
      <c r="AI231" s="21">
        <f aca="true" t="shared" si="87" ref="AI231:AI262">IF(AE231&lt;0,IF(AG231=0,0,IF(OR(AE231=0,AC231=0),"N.M.",IF(ABS(AG231/AE231)&gt;=10,"N.M.",AG231/(-AE231)))),IF(AG231=0,0,IF(OR(AE231=0,AC231=0),"N.M.",IF(ABS(AG231/AE231)&gt;=10,"N.M.",AG231/AE231))))</f>
        <v>-0.09027804129412004</v>
      </c>
    </row>
    <row r="232" spans="1:35" ht="12.75" outlineLevel="1">
      <c r="A232" s="1" t="s">
        <v>629</v>
      </c>
      <c r="B232" s="16" t="s">
        <v>630</v>
      </c>
      <c r="C232" s="1" t="s">
        <v>1193</v>
      </c>
      <c r="E232" s="5">
        <v>58704.579</v>
      </c>
      <c r="G232" s="5">
        <v>66261.888</v>
      </c>
      <c r="I232" s="9">
        <f t="shared" si="80"/>
        <v>-7557.309000000008</v>
      </c>
      <c r="K232" s="21">
        <f t="shared" si="81"/>
        <v>-0.11405212299414118</v>
      </c>
      <c r="M232" s="9">
        <v>195638.608</v>
      </c>
      <c r="O232" s="9">
        <v>165462.084</v>
      </c>
      <c r="Q232" s="9">
        <f t="shared" si="82"/>
        <v>30176.524000000005</v>
      </c>
      <c r="S232" s="21">
        <f t="shared" si="83"/>
        <v>0.18237727502573947</v>
      </c>
      <c r="U232" s="9">
        <v>471296.235</v>
      </c>
      <c r="W232" s="9">
        <v>353224.126</v>
      </c>
      <c r="Y232" s="9">
        <f t="shared" si="84"/>
        <v>118072.109</v>
      </c>
      <c r="AA232" s="21">
        <f t="shared" si="85"/>
        <v>0.33426966141038733</v>
      </c>
      <c r="AC232" s="9">
        <v>815851.8829999999</v>
      </c>
      <c r="AE232" s="9">
        <v>554324.61</v>
      </c>
      <c r="AG232" s="9">
        <f t="shared" si="86"/>
        <v>261527.27299999993</v>
      </c>
      <c r="AI232" s="21">
        <f t="shared" si="87"/>
        <v>0.47179444730047243</v>
      </c>
    </row>
    <row r="233" spans="1:35" ht="12.75" outlineLevel="1">
      <c r="A233" s="1" t="s">
        <v>631</v>
      </c>
      <c r="B233" s="16" t="s">
        <v>632</v>
      </c>
      <c r="C233" s="1" t="s">
        <v>1194</v>
      </c>
      <c r="E233" s="5">
        <v>16612.943</v>
      </c>
      <c r="G233" s="5">
        <v>19709.61</v>
      </c>
      <c r="I233" s="9">
        <f t="shared" si="80"/>
        <v>-3096.6670000000013</v>
      </c>
      <c r="K233" s="21">
        <f t="shared" si="81"/>
        <v>-0.15711457507276913</v>
      </c>
      <c r="M233" s="9">
        <v>43689.313</v>
      </c>
      <c r="O233" s="9">
        <v>40379.274</v>
      </c>
      <c r="Q233" s="9">
        <f t="shared" si="82"/>
        <v>3310.0390000000043</v>
      </c>
      <c r="S233" s="21">
        <f t="shared" si="83"/>
        <v>0.08197371255362354</v>
      </c>
      <c r="U233" s="9">
        <v>95313.599</v>
      </c>
      <c r="W233" s="9">
        <v>71055.096</v>
      </c>
      <c r="Y233" s="9">
        <f t="shared" si="84"/>
        <v>24258.502999999997</v>
      </c>
      <c r="AA233" s="21">
        <f t="shared" si="85"/>
        <v>0.3414041267356812</v>
      </c>
      <c r="AC233" s="9">
        <v>194974.698</v>
      </c>
      <c r="AE233" s="9">
        <v>124298.89800000002</v>
      </c>
      <c r="AG233" s="9">
        <f t="shared" si="86"/>
        <v>70675.79999999999</v>
      </c>
      <c r="AI233" s="21">
        <f t="shared" si="87"/>
        <v>0.5685955478060633</v>
      </c>
    </row>
    <row r="234" spans="1:35" ht="12.75" outlineLevel="1">
      <c r="A234" s="1" t="s">
        <v>633</v>
      </c>
      <c r="B234" s="16" t="s">
        <v>634</v>
      </c>
      <c r="C234" s="1" t="s">
        <v>1195</v>
      </c>
      <c r="E234" s="5">
        <v>0</v>
      </c>
      <c r="G234" s="5">
        <v>0</v>
      </c>
      <c r="I234" s="9">
        <f t="shared" si="80"/>
        <v>0</v>
      </c>
      <c r="K234" s="21">
        <f t="shared" si="81"/>
        <v>0</v>
      </c>
      <c r="M234" s="9">
        <v>0</v>
      </c>
      <c r="O234" s="9">
        <v>-1341.53</v>
      </c>
      <c r="Q234" s="9">
        <f t="shared" si="82"/>
        <v>1341.53</v>
      </c>
      <c r="S234" s="21" t="str">
        <f t="shared" si="83"/>
        <v>N.M.</v>
      </c>
      <c r="U234" s="9">
        <v>0</v>
      </c>
      <c r="W234" s="9">
        <v>-1341.53</v>
      </c>
      <c r="Y234" s="9">
        <f t="shared" si="84"/>
        <v>1341.53</v>
      </c>
      <c r="AA234" s="21" t="str">
        <f t="shared" si="85"/>
        <v>N.M.</v>
      </c>
      <c r="AC234" s="9">
        <v>0</v>
      </c>
      <c r="AE234" s="9">
        <v>-1341.53</v>
      </c>
      <c r="AG234" s="9">
        <f t="shared" si="86"/>
        <v>1341.53</v>
      </c>
      <c r="AI234" s="21" t="str">
        <f t="shared" si="87"/>
        <v>N.M.</v>
      </c>
    </row>
    <row r="235" spans="1:35" ht="12.75" outlineLevel="1">
      <c r="A235" s="1" t="s">
        <v>635</v>
      </c>
      <c r="B235" s="16" t="s">
        <v>636</v>
      </c>
      <c r="C235" s="1" t="s">
        <v>1196</v>
      </c>
      <c r="E235" s="5">
        <v>-578.3100000000001</v>
      </c>
      <c r="G235" s="5">
        <v>-0.45</v>
      </c>
      <c r="I235" s="9">
        <f t="shared" si="80"/>
        <v>-577.86</v>
      </c>
      <c r="K235" s="21" t="str">
        <f t="shared" si="81"/>
        <v>N.M.</v>
      </c>
      <c r="M235" s="9">
        <v>3485.36</v>
      </c>
      <c r="O235" s="9">
        <v>131.26</v>
      </c>
      <c r="Q235" s="9">
        <f t="shared" si="82"/>
        <v>3354.1000000000004</v>
      </c>
      <c r="S235" s="21" t="str">
        <f t="shared" si="83"/>
        <v>N.M.</v>
      </c>
      <c r="U235" s="9">
        <v>6136.1</v>
      </c>
      <c r="W235" s="9">
        <v>4543.57</v>
      </c>
      <c r="Y235" s="9">
        <f t="shared" si="84"/>
        <v>1592.5300000000007</v>
      </c>
      <c r="AA235" s="21">
        <f t="shared" si="85"/>
        <v>0.35050191809524245</v>
      </c>
      <c r="AC235" s="9">
        <v>2830.13</v>
      </c>
      <c r="AE235" s="9">
        <v>2297.0999999999995</v>
      </c>
      <c r="AG235" s="9">
        <f t="shared" si="86"/>
        <v>533.0300000000007</v>
      </c>
      <c r="AI235" s="21">
        <f t="shared" si="87"/>
        <v>0.23204475207870828</v>
      </c>
    </row>
    <row r="236" spans="1:35" ht="12.75" outlineLevel="1">
      <c r="A236" s="1" t="s">
        <v>637</v>
      </c>
      <c r="B236" s="16" t="s">
        <v>638</v>
      </c>
      <c r="C236" s="1" t="s">
        <v>1197</v>
      </c>
      <c r="E236" s="5">
        <v>67.02</v>
      </c>
      <c r="G236" s="5">
        <v>162.9</v>
      </c>
      <c r="I236" s="9">
        <f t="shared" si="80"/>
        <v>-95.88000000000001</v>
      </c>
      <c r="K236" s="21">
        <f t="shared" si="81"/>
        <v>-0.5885819521178638</v>
      </c>
      <c r="M236" s="9">
        <v>589.6800000000001</v>
      </c>
      <c r="O236" s="9">
        <v>485.75</v>
      </c>
      <c r="Q236" s="9">
        <f t="shared" si="82"/>
        <v>103.93000000000006</v>
      </c>
      <c r="S236" s="21">
        <f t="shared" si="83"/>
        <v>0.21395779722079272</v>
      </c>
      <c r="U236" s="9">
        <v>1157.81</v>
      </c>
      <c r="W236" s="9">
        <v>887.7</v>
      </c>
      <c r="Y236" s="9">
        <f t="shared" si="84"/>
        <v>270.1099999999999</v>
      </c>
      <c r="AA236" s="21">
        <f t="shared" si="85"/>
        <v>0.3042807254703164</v>
      </c>
      <c r="AC236" s="9">
        <v>3158.41</v>
      </c>
      <c r="AE236" s="9">
        <v>2113.74</v>
      </c>
      <c r="AG236" s="9">
        <f t="shared" si="86"/>
        <v>1044.67</v>
      </c>
      <c r="AI236" s="21">
        <f t="shared" si="87"/>
        <v>0.4942282399916736</v>
      </c>
    </row>
    <row r="237" spans="1:35" ht="12.75" outlineLevel="1">
      <c r="A237" s="1" t="s">
        <v>639</v>
      </c>
      <c r="B237" s="16" t="s">
        <v>640</v>
      </c>
      <c r="C237" s="1" t="s">
        <v>1198</v>
      </c>
      <c r="E237" s="5">
        <v>10130.465</v>
      </c>
      <c r="G237" s="5">
        <v>14020.995</v>
      </c>
      <c r="I237" s="9">
        <f t="shared" si="80"/>
        <v>-3890.5300000000007</v>
      </c>
      <c r="K237" s="21">
        <f t="shared" si="81"/>
        <v>-0.27747888077843263</v>
      </c>
      <c r="M237" s="9">
        <v>38174.575</v>
      </c>
      <c r="O237" s="9">
        <v>55521.648</v>
      </c>
      <c r="Q237" s="9">
        <f t="shared" si="82"/>
        <v>-17347.073000000004</v>
      </c>
      <c r="S237" s="21">
        <f t="shared" si="83"/>
        <v>-0.31243800616292955</v>
      </c>
      <c r="U237" s="9">
        <v>125048.986</v>
      </c>
      <c r="W237" s="9">
        <v>154998.859</v>
      </c>
      <c r="Y237" s="9">
        <f t="shared" si="84"/>
        <v>-29949.872999999992</v>
      </c>
      <c r="AA237" s="21">
        <f t="shared" si="85"/>
        <v>-0.1932264094924724</v>
      </c>
      <c r="AC237" s="9">
        <v>244866.435</v>
      </c>
      <c r="AE237" s="9">
        <v>332102.86199999996</v>
      </c>
      <c r="AG237" s="9">
        <f t="shared" si="86"/>
        <v>-87236.42699999997</v>
      </c>
      <c r="AI237" s="21">
        <f t="shared" si="87"/>
        <v>-0.262678937708161</v>
      </c>
    </row>
    <row r="238" spans="1:35" ht="12.75" outlineLevel="1">
      <c r="A238" s="1" t="s">
        <v>641</v>
      </c>
      <c r="B238" s="16" t="s">
        <v>642</v>
      </c>
      <c r="C238" s="1" t="s">
        <v>1199</v>
      </c>
      <c r="E238" s="5">
        <v>56.31</v>
      </c>
      <c r="G238" s="5">
        <v>119.08</v>
      </c>
      <c r="I238" s="9">
        <f t="shared" si="80"/>
        <v>-62.769999999999996</v>
      </c>
      <c r="K238" s="21">
        <f t="shared" si="81"/>
        <v>-0.527124622102788</v>
      </c>
      <c r="M238" s="9">
        <v>556.34</v>
      </c>
      <c r="O238" s="9">
        <v>352.69</v>
      </c>
      <c r="Q238" s="9">
        <f t="shared" si="82"/>
        <v>203.65000000000003</v>
      </c>
      <c r="S238" s="21">
        <f t="shared" si="83"/>
        <v>0.5774192633757692</v>
      </c>
      <c r="U238" s="9">
        <v>2023.227</v>
      </c>
      <c r="W238" s="9">
        <v>841.27</v>
      </c>
      <c r="Y238" s="9">
        <f t="shared" si="84"/>
        <v>1181.957</v>
      </c>
      <c r="AA238" s="21">
        <f t="shared" si="85"/>
        <v>1.4049674896287756</v>
      </c>
      <c r="AC238" s="9">
        <v>4081.714</v>
      </c>
      <c r="AE238" s="9">
        <v>1947.766</v>
      </c>
      <c r="AG238" s="9">
        <f t="shared" si="86"/>
        <v>2133.948</v>
      </c>
      <c r="AI238" s="21">
        <f t="shared" si="87"/>
        <v>1.0955874576309474</v>
      </c>
    </row>
    <row r="239" spans="1:35" ht="12.75" outlineLevel="1">
      <c r="A239" s="1" t="s">
        <v>643</v>
      </c>
      <c r="B239" s="16" t="s">
        <v>644</v>
      </c>
      <c r="C239" s="1" t="s">
        <v>1200</v>
      </c>
      <c r="E239" s="5">
        <v>35973.163</v>
      </c>
      <c r="G239" s="5">
        <v>38788.828</v>
      </c>
      <c r="I239" s="9">
        <f t="shared" si="80"/>
        <v>-2815.665000000001</v>
      </c>
      <c r="K239" s="21">
        <f t="shared" si="81"/>
        <v>-0.07258958687795364</v>
      </c>
      <c r="M239" s="9">
        <v>115056.567</v>
      </c>
      <c r="O239" s="9">
        <v>121983.861</v>
      </c>
      <c r="Q239" s="9">
        <f t="shared" si="82"/>
        <v>-6927.294000000009</v>
      </c>
      <c r="S239" s="21">
        <f t="shared" si="83"/>
        <v>-0.056788610749089245</v>
      </c>
      <c r="U239" s="9">
        <v>257597.558</v>
      </c>
      <c r="W239" s="9">
        <v>306994.156</v>
      </c>
      <c r="Y239" s="9">
        <f t="shared" si="84"/>
        <v>-49396.59800000003</v>
      </c>
      <c r="AA239" s="21">
        <f t="shared" si="85"/>
        <v>-0.16090403362596917</v>
      </c>
      <c r="AC239" s="9">
        <v>462897.31999999995</v>
      </c>
      <c r="AE239" s="9">
        <v>660169.2609999999</v>
      </c>
      <c r="AG239" s="9">
        <f t="shared" si="86"/>
        <v>-197271.941</v>
      </c>
      <c r="AI239" s="21">
        <f t="shared" si="87"/>
        <v>-0.2988202460399016</v>
      </c>
    </row>
    <row r="240" spans="1:35" ht="12.75" outlineLevel="1">
      <c r="A240" s="1" t="s">
        <v>645</v>
      </c>
      <c r="B240" s="16" t="s">
        <v>646</v>
      </c>
      <c r="C240" s="1" t="s">
        <v>1201</v>
      </c>
      <c r="E240" s="5">
        <v>33803.225</v>
      </c>
      <c r="G240" s="5">
        <v>28699.105</v>
      </c>
      <c r="I240" s="9">
        <f t="shared" si="80"/>
        <v>5104.119999999999</v>
      </c>
      <c r="K240" s="21">
        <f t="shared" si="81"/>
        <v>0.1778494486152094</v>
      </c>
      <c r="M240" s="9">
        <v>93588.203</v>
      </c>
      <c r="O240" s="9">
        <v>75515.242</v>
      </c>
      <c r="Q240" s="9">
        <f t="shared" si="82"/>
        <v>18072.960999999996</v>
      </c>
      <c r="S240" s="21">
        <f t="shared" si="83"/>
        <v>0.23932865102915243</v>
      </c>
      <c r="U240" s="9">
        <v>514860.758</v>
      </c>
      <c r="W240" s="9">
        <v>513569.145</v>
      </c>
      <c r="Y240" s="9">
        <f t="shared" si="84"/>
        <v>1291.612999999954</v>
      </c>
      <c r="AA240" s="21">
        <f t="shared" si="85"/>
        <v>0.0025149739087225614</v>
      </c>
      <c r="AC240" s="9">
        <v>842528.4180000001</v>
      </c>
      <c r="AE240" s="9">
        <v>855712.829</v>
      </c>
      <c r="AG240" s="9">
        <f t="shared" si="86"/>
        <v>-13184.410999999964</v>
      </c>
      <c r="AI240" s="21">
        <f t="shared" si="87"/>
        <v>-0.015407518215436225</v>
      </c>
    </row>
    <row r="241" spans="1:35" ht="12.75" outlineLevel="1">
      <c r="A241" s="1" t="s">
        <v>647</v>
      </c>
      <c r="B241" s="16" t="s">
        <v>648</v>
      </c>
      <c r="C241" s="1" t="s">
        <v>1202</v>
      </c>
      <c r="E241" s="5">
        <v>14099.31</v>
      </c>
      <c r="G241" s="5">
        <v>20028.021</v>
      </c>
      <c r="I241" s="9">
        <f t="shared" si="80"/>
        <v>-5928.711000000001</v>
      </c>
      <c r="K241" s="21">
        <f t="shared" si="81"/>
        <v>-0.29602081004408776</v>
      </c>
      <c r="M241" s="9">
        <v>66175.339</v>
      </c>
      <c r="O241" s="9">
        <v>69656.909</v>
      </c>
      <c r="Q241" s="9">
        <f t="shared" si="82"/>
        <v>-3481.5699999999924</v>
      </c>
      <c r="S241" s="21">
        <f t="shared" si="83"/>
        <v>-0.04998168954065981</v>
      </c>
      <c r="U241" s="9">
        <v>169197.964</v>
      </c>
      <c r="W241" s="9">
        <v>218822.656</v>
      </c>
      <c r="Y241" s="9">
        <f t="shared" si="84"/>
        <v>-49624.69199999998</v>
      </c>
      <c r="AA241" s="21">
        <f t="shared" si="85"/>
        <v>-0.22678041162246007</v>
      </c>
      <c r="AC241" s="9">
        <v>220779.43300000002</v>
      </c>
      <c r="AE241" s="9">
        <v>239001.33599999998</v>
      </c>
      <c r="AG241" s="9">
        <f t="shared" si="86"/>
        <v>-18221.902999999962</v>
      </c>
      <c r="AI241" s="21">
        <f t="shared" si="87"/>
        <v>-0.07624184577779917</v>
      </c>
    </row>
    <row r="242" spans="1:35" ht="12.75" outlineLevel="1">
      <c r="A242" s="1" t="s">
        <v>649</v>
      </c>
      <c r="B242" s="16" t="s">
        <v>650</v>
      </c>
      <c r="C242" s="1" t="s">
        <v>1203</v>
      </c>
      <c r="E242" s="5">
        <v>4596.17</v>
      </c>
      <c r="G242" s="5">
        <v>2059.187</v>
      </c>
      <c r="I242" s="9">
        <f t="shared" si="80"/>
        <v>2536.983</v>
      </c>
      <c r="K242" s="21">
        <f t="shared" si="81"/>
        <v>1.2320313793744815</v>
      </c>
      <c r="M242" s="9">
        <v>9403.777</v>
      </c>
      <c r="O242" s="9">
        <v>10689.462</v>
      </c>
      <c r="Q242" s="9">
        <f t="shared" si="82"/>
        <v>-1285.6849999999995</v>
      </c>
      <c r="S242" s="21">
        <f t="shared" si="83"/>
        <v>-0.12027593156699556</v>
      </c>
      <c r="U242" s="9">
        <v>25261.571</v>
      </c>
      <c r="W242" s="9">
        <v>45526.398</v>
      </c>
      <c r="Y242" s="9">
        <f t="shared" si="84"/>
        <v>-20264.827</v>
      </c>
      <c r="AA242" s="21">
        <f t="shared" si="85"/>
        <v>-0.44512256383648013</v>
      </c>
      <c r="AC242" s="9">
        <v>90576.414</v>
      </c>
      <c r="AE242" s="9">
        <v>72620.282</v>
      </c>
      <c r="AG242" s="9">
        <f t="shared" si="86"/>
        <v>17956.131999999998</v>
      </c>
      <c r="AI242" s="21">
        <f t="shared" si="87"/>
        <v>0.24726056558138945</v>
      </c>
    </row>
    <row r="243" spans="1:35" ht="12.75" outlineLevel="1">
      <c r="A243" s="1" t="s">
        <v>651</v>
      </c>
      <c r="B243" s="16" t="s">
        <v>652</v>
      </c>
      <c r="C243" s="1" t="s">
        <v>1204</v>
      </c>
      <c r="E243" s="5">
        <v>0</v>
      </c>
      <c r="G243" s="5">
        <v>0</v>
      </c>
      <c r="I243" s="9">
        <f t="shared" si="80"/>
        <v>0</v>
      </c>
      <c r="K243" s="21">
        <f t="shared" si="81"/>
        <v>0</v>
      </c>
      <c r="M243" s="9">
        <v>0</v>
      </c>
      <c r="O243" s="9">
        <v>0</v>
      </c>
      <c r="Q243" s="9">
        <f t="shared" si="82"/>
        <v>0</v>
      </c>
      <c r="S243" s="21">
        <f t="shared" si="83"/>
        <v>0</v>
      </c>
      <c r="U243" s="9">
        <v>1.3800000000000001</v>
      </c>
      <c r="W243" s="9">
        <v>0</v>
      </c>
      <c r="Y243" s="9">
        <f t="shared" si="84"/>
        <v>1.3800000000000001</v>
      </c>
      <c r="AA243" s="21" t="str">
        <f t="shared" si="85"/>
        <v>N.M.</v>
      </c>
      <c r="AC243" s="9">
        <v>68</v>
      </c>
      <c r="AE243" s="9">
        <v>0</v>
      </c>
      <c r="AG243" s="9">
        <f t="shared" si="86"/>
        <v>68</v>
      </c>
      <c r="AI243" s="21" t="str">
        <f t="shared" si="87"/>
        <v>N.M.</v>
      </c>
    </row>
    <row r="244" spans="1:35" ht="12.75" outlineLevel="1">
      <c r="A244" s="1" t="s">
        <v>653</v>
      </c>
      <c r="B244" s="16" t="s">
        <v>654</v>
      </c>
      <c r="C244" s="1" t="s">
        <v>1205</v>
      </c>
      <c r="E244" s="5">
        <v>0</v>
      </c>
      <c r="G244" s="5">
        <v>2.689</v>
      </c>
      <c r="I244" s="9">
        <f t="shared" si="80"/>
        <v>-2.689</v>
      </c>
      <c r="K244" s="21" t="str">
        <f t="shared" si="81"/>
        <v>N.M.</v>
      </c>
      <c r="M244" s="9">
        <v>0</v>
      </c>
      <c r="O244" s="9">
        <v>7.2780000000000005</v>
      </c>
      <c r="Q244" s="9">
        <f t="shared" si="82"/>
        <v>-7.2780000000000005</v>
      </c>
      <c r="S244" s="21" t="str">
        <f t="shared" si="83"/>
        <v>N.M.</v>
      </c>
      <c r="U244" s="9">
        <v>0</v>
      </c>
      <c r="W244" s="9">
        <v>17.81</v>
      </c>
      <c r="Y244" s="9">
        <f t="shared" si="84"/>
        <v>-17.81</v>
      </c>
      <c r="AA244" s="21" t="str">
        <f t="shared" si="85"/>
        <v>N.M.</v>
      </c>
      <c r="AC244" s="9">
        <v>4.811</v>
      </c>
      <c r="AE244" s="9">
        <v>24.689</v>
      </c>
      <c r="AG244" s="9">
        <f t="shared" si="86"/>
        <v>-19.878</v>
      </c>
      <c r="AI244" s="21">
        <f t="shared" si="87"/>
        <v>-0.8051358904775406</v>
      </c>
    </row>
    <row r="245" spans="1:35" ht="12.75" outlineLevel="1">
      <c r="A245" s="1" t="s">
        <v>655</v>
      </c>
      <c r="B245" s="16" t="s">
        <v>656</v>
      </c>
      <c r="C245" s="1" t="s">
        <v>1206</v>
      </c>
      <c r="E245" s="5">
        <v>638771.728</v>
      </c>
      <c r="G245" s="5">
        <v>728127.229</v>
      </c>
      <c r="I245" s="9">
        <f t="shared" si="80"/>
        <v>-89355.50100000005</v>
      </c>
      <c r="K245" s="21">
        <f t="shared" si="81"/>
        <v>-0.1227196256933279</v>
      </c>
      <c r="M245" s="9">
        <v>1476159.107</v>
      </c>
      <c r="O245" s="9">
        <v>1743829.019</v>
      </c>
      <c r="Q245" s="9">
        <f t="shared" si="82"/>
        <v>-267669.912</v>
      </c>
      <c r="S245" s="21">
        <f t="shared" si="83"/>
        <v>-0.15349550276064078</v>
      </c>
      <c r="U245" s="9">
        <v>3683540.456</v>
      </c>
      <c r="W245" s="9">
        <v>3991797.114</v>
      </c>
      <c r="Y245" s="9">
        <f t="shared" si="84"/>
        <v>-308256.6580000003</v>
      </c>
      <c r="AA245" s="21">
        <f t="shared" si="85"/>
        <v>-0.07722252639516294</v>
      </c>
      <c r="AC245" s="9">
        <v>6524477.958</v>
      </c>
      <c r="AE245" s="9">
        <v>6986779.8149999995</v>
      </c>
      <c r="AG245" s="9">
        <f t="shared" si="86"/>
        <v>-462301.85699999984</v>
      </c>
      <c r="AI245" s="21">
        <f t="shared" si="87"/>
        <v>-0.06616808733652642</v>
      </c>
    </row>
    <row r="246" spans="1:35" ht="12.75" outlineLevel="1">
      <c r="A246" s="1" t="s">
        <v>657</v>
      </c>
      <c r="B246" s="16" t="s">
        <v>658</v>
      </c>
      <c r="C246" s="1" t="s">
        <v>1207</v>
      </c>
      <c r="E246" s="5">
        <v>0</v>
      </c>
      <c r="G246" s="5">
        <v>0</v>
      </c>
      <c r="I246" s="9">
        <f t="shared" si="80"/>
        <v>0</v>
      </c>
      <c r="K246" s="21">
        <f t="shared" si="81"/>
        <v>0</v>
      </c>
      <c r="M246" s="9">
        <v>0</v>
      </c>
      <c r="O246" s="9">
        <v>51.63</v>
      </c>
      <c r="Q246" s="9">
        <f t="shared" si="82"/>
        <v>-51.63</v>
      </c>
      <c r="S246" s="21" t="str">
        <f t="shared" si="83"/>
        <v>N.M.</v>
      </c>
      <c r="U246" s="9">
        <v>289.48</v>
      </c>
      <c r="W246" s="9">
        <v>137.38</v>
      </c>
      <c r="Y246" s="9">
        <f t="shared" si="84"/>
        <v>152.10000000000002</v>
      </c>
      <c r="AA246" s="21">
        <f t="shared" si="85"/>
        <v>1.1071480564856604</v>
      </c>
      <c r="AC246" s="9">
        <v>305.78000000000003</v>
      </c>
      <c r="AE246" s="9">
        <v>137.38</v>
      </c>
      <c r="AG246" s="9">
        <f t="shared" si="86"/>
        <v>168.40000000000003</v>
      </c>
      <c r="AI246" s="21">
        <f t="shared" si="87"/>
        <v>1.225797059251711</v>
      </c>
    </row>
    <row r="247" spans="1:35" ht="12.75" outlineLevel="1">
      <c r="A247" s="1" t="s">
        <v>659</v>
      </c>
      <c r="B247" s="16" t="s">
        <v>660</v>
      </c>
      <c r="C247" s="1" t="s">
        <v>1208</v>
      </c>
      <c r="E247" s="5">
        <v>130420.152</v>
      </c>
      <c r="G247" s="5">
        <v>-81818.335</v>
      </c>
      <c r="I247" s="9">
        <f t="shared" si="80"/>
        <v>212238.48700000002</v>
      </c>
      <c r="K247" s="21">
        <f t="shared" si="81"/>
        <v>2.5940210956382823</v>
      </c>
      <c r="M247" s="9">
        <v>333308.325</v>
      </c>
      <c r="O247" s="9">
        <v>76642.821</v>
      </c>
      <c r="Q247" s="9">
        <f t="shared" si="82"/>
        <v>256665.50400000002</v>
      </c>
      <c r="S247" s="21">
        <f t="shared" si="83"/>
        <v>3.348852516793452</v>
      </c>
      <c r="U247" s="9">
        <v>711167.076</v>
      </c>
      <c r="W247" s="9">
        <v>345283.647</v>
      </c>
      <c r="Y247" s="9">
        <f t="shared" si="84"/>
        <v>365883.429</v>
      </c>
      <c r="AA247" s="21">
        <f t="shared" si="85"/>
        <v>1.0596604622865329</v>
      </c>
      <c r="AC247" s="9">
        <v>1041774.388</v>
      </c>
      <c r="AE247" s="9">
        <v>865902.718</v>
      </c>
      <c r="AG247" s="9">
        <f t="shared" si="86"/>
        <v>175871.67000000004</v>
      </c>
      <c r="AI247" s="21">
        <f t="shared" si="87"/>
        <v>0.20310788538257024</v>
      </c>
    </row>
    <row r="248" spans="1:35" ht="12.75" outlineLevel="1">
      <c r="A248" s="1" t="s">
        <v>661</v>
      </c>
      <c r="B248" s="16" t="s">
        <v>662</v>
      </c>
      <c r="C248" s="1" t="s">
        <v>1209</v>
      </c>
      <c r="E248" s="5">
        <v>8.72</v>
      </c>
      <c r="G248" s="5">
        <v>0</v>
      </c>
      <c r="I248" s="9">
        <f t="shared" si="80"/>
        <v>8.72</v>
      </c>
      <c r="K248" s="21" t="str">
        <f t="shared" si="81"/>
        <v>N.M.</v>
      </c>
      <c r="M248" s="9">
        <v>13.56</v>
      </c>
      <c r="O248" s="9">
        <v>0</v>
      </c>
      <c r="Q248" s="9">
        <f t="shared" si="82"/>
        <v>13.56</v>
      </c>
      <c r="S248" s="21" t="str">
        <f t="shared" si="83"/>
        <v>N.M.</v>
      </c>
      <c r="U248" s="9">
        <v>115.93</v>
      </c>
      <c r="W248" s="9">
        <v>241.42000000000002</v>
      </c>
      <c r="Y248" s="9">
        <f t="shared" si="84"/>
        <v>-125.49000000000001</v>
      </c>
      <c r="AA248" s="21">
        <f t="shared" si="85"/>
        <v>-0.5197995195095684</v>
      </c>
      <c r="AC248" s="9">
        <v>367.75</v>
      </c>
      <c r="AE248" s="9">
        <v>659.1300000000001</v>
      </c>
      <c r="AG248" s="9">
        <f t="shared" si="86"/>
        <v>-291.3800000000001</v>
      </c>
      <c r="AI248" s="21">
        <f t="shared" si="87"/>
        <v>-0.4420675739232019</v>
      </c>
    </row>
    <row r="249" spans="1:35" ht="12.75" outlineLevel="1">
      <c r="A249" s="1" t="s">
        <v>663</v>
      </c>
      <c r="B249" s="16" t="s">
        <v>664</v>
      </c>
      <c r="C249" s="1" t="s">
        <v>1210</v>
      </c>
      <c r="E249" s="5">
        <v>0</v>
      </c>
      <c r="G249" s="5">
        <v>0.6900000000000001</v>
      </c>
      <c r="I249" s="9">
        <f t="shared" si="80"/>
        <v>-0.6900000000000001</v>
      </c>
      <c r="K249" s="21" t="str">
        <f t="shared" si="81"/>
        <v>N.M.</v>
      </c>
      <c r="M249" s="9">
        <v>0</v>
      </c>
      <c r="O249" s="9">
        <v>0.6900000000000001</v>
      </c>
      <c r="Q249" s="9">
        <f t="shared" si="82"/>
        <v>-0.6900000000000001</v>
      </c>
      <c r="S249" s="21" t="str">
        <f t="shared" si="83"/>
        <v>N.M.</v>
      </c>
      <c r="U249" s="9">
        <v>0</v>
      </c>
      <c r="W249" s="9">
        <v>0.6900000000000001</v>
      </c>
      <c r="Y249" s="9">
        <f t="shared" si="84"/>
        <v>-0.6900000000000001</v>
      </c>
      <c r="AA249" s="21" t="str">
        <f t="shared" si="85"/>
        <v>N.M.</v>
      </c>
      <c r="AC249" s="9">
        <v>0</v>
      </c>
      <c r="AE249" s="9">
        <v>0.6900000000000001</v>
      </c>
      <c r="AG249" s="9">
        <f t="shared" si="86"/>
        <v>-0.6900000000000001</v>
      </c>
      <c r="AI249" s="21" t="str">
        <f t="shared" si="87"/>
        <v>N.M.</v>
      </c>
    </row>
    <row r="250" spans="1:35" ht="12.75" outlineLevel="1">
      <c r="A250" s="1" t="s">
        <v>665</v>
      </c>
      <c r="B250" s="16" t="s">
        <v>666</v>
      </c>
      <c r="C250" s="1" t="s">
        <v>1211</v>
      </c>
      <c r="E250" s="5">
        <v>0.32</v>
      </c>
      <c r="G250" s="5">
        <v>0</v>
      </c>
      <c r="I250" s="9">
        <f t="shared" si="80"/>
        <v>0.32</v>
      </c>
      <c r="K250" s="21" t="str">
        <f t="shared" si="81"/>
        <v>N.M.</v>
      </c>
      <c r="M250" s="9">
        <v>198.52</v>
      </c>
      <c r="O250" s="9">
        <v>-43.6</v>
      </c>
      <c r="Q250" s="9">
        <f t="shared" si="82"/>
        <v>242.12</v>
      </c>
      <c r="S250" s="21">
        <f t="shared" si="83"/>
        <v>5.553211009174312</v>
      </c>
      <c r="U250" s="9">
        <v>198.52</v>
      </c>
      <c r="W250" s="9">
        <v>-88.91</v>
      </c>
      <c r="Y250" s="9">
        <f t="shared" si="84"/>
        <v>287.43</v>
      </c>
      <c r="AA250" s="21">
        <f t="shared" si="85"/>
        <v>3.2328197053199865</v>
      </c>
      <c r="AC250" s="9">
        <v>-2500.55</v>
      </c>
      <c r="AE250" s="9">
        <v>-89.08</v>
      </c>
      <c r="AG250" s="9">
        <f t="shared" si="86"/>
        <v>-2411.4700000000003</v>
      </c>
      <c r="AI250" s="21" t="str">
        <f t="shared" si="87"/>
        <v>N.M.</v>
      </c>
    </row>
    <row r="251" spans="1:35" ht="12.75" outlineLevel="1">
      <c r="A251" s="1" t="s">
        <v>667</v>
      </c>
      <c r="B251" s="16" t="s">
        <v>668</v>
      </c>
      <c r="C251" s="1" t="s">
        <v>1212</v>
      </c>
      <c r="E251" s="5">
        <v>-20429.760000000002</v>
      </c>
      <c r="G251" s="5">
        <v>-54080.520000000004</v>
      </c>
      <c r="I251" s="9">
        <f t="shared" si="80"/>
        <v>33650.76</v>
      </c>
      <c r="K251" s="21">
        <f t="shared" si="81"/>
        <v>0.6222344015922924</v>
      </c>
      <c r="M251" s="9">
        <v>-94614</v>
      </c>
      <c r="O251" s="9">
        <v>-132782.17</v>
      </c>
      <c r="Q251" s="9">
        <f t="shared" si="82"/>
        <v>38168.17000000001</v>
      </c>
      <c r="S251" s="21">
        <f t="shared" si="83"/>
        <v>0.28744951223496357</v>
      </c>
      <c r="U251" s="9">
        <v>-233543.73</v>
      </c>
      <c r="W251" s="9">
        <v>-243609.38</v>
      </c>
      <c r="Y251" s="9">
        <f t="shared" si="84"/>
        <v>10065.649999999994</v>
      </c>
      <c r="AA251" s="21">
        <f t="shared" si="85"/>
        <v>0.04131881128715156</v>
      </c>
      <c r="AC251" s="9">
        <v>-487836.15</v>
      </c>
      <c r="AE251" s="9">
        <v>-338823.38</v>
      </c>
      <c r="AG251" s="9">
        <f t="shared" si="86"/>
        <v>-149012.77000000002</v>
      </c>
      <c r="AI251" s="21">
        <f t="shared" si="87"/>
        <v>-0.43979482761785804</v>
      </c>
    </row>
    <row r="252" spans="1:35" ht="12.75" outlineLevel="1">
      <c r="A252" s="1" t="s">
        <v>669</v>
      </c>
      <c r="B252" s="16" t="s">
        <v>670</v>
      </c>
      <c r="C252" s="1" t="s">
        <v>1213</v>
      </c>
      <c r="E252" s="5">
        <v>-705.0500000000001</v>
      </c>
      <c r="G252" s="5">
        <v>-1444.54</v>
      </c>
      <c r="I252" s="9">
        <f t="shared" si="80"/>
        <v>739.4899999999999</v>
      </c>
      <c r="K252" s="21">
        <f t="shared" si="81"/>
        <v>0.5119207498580862</v>
      </c>
      <c r="M252" s="9">
        <v>-1661.2</v>
      </c>
      <c r="O252" s="9">
        <v>-4251.45</v>
      </c>
      <c r="Q252" s="9">
        <f t="shared" si="82"/>
        <v>2590.25</v>
      </c>
      <c r="S252" s="21">
        <f t="shared" si="83"/>
        <v>0.6092627221300968</v>
      </c>
      <c r="U252" s="9">
        <v>-4747.45</v>
      </c>
      <c r="W252" s="9">
        <v>-12311.95</v>
      </c>
      <c r="Y252" s="9">
        <f t="shared" si="84"/>
        <v>7564.500000000001</v>
      </c>
      <c r="AA252" s="21">
        <f t="shared" si="85"/>
        <v>0.6144030799345351</v>
      </c>
      <c r="AC252" s="9">
        <v>-18798.170000000002</v>
      </c>
      <c r="AE252" s="9">
        <v>-19645.48</v>
      </c>
      <c r="AG252" s="9">
        <f t="shared" si="86"/>
        <v>847.3099999999977</v>
      </c>
      <c r="AI252" s="21">
        <f t="shared" si="87"/>
        <v>0.043130022783866705</v>
      </c>
    </row>
    <row r="253" spans="1:35" ht="12.75" outlineLevel="1">
      <c r="A253" s="1" t="s">
        <v>671</v>
      </c>
      <c r="B253" s="16" t="s">
        <v>672</v>
      </c>
      <c r="C253" s="1" t="s">
        <v>1214</v>
      </c>
      <c r="E253" s="5">
        <v>-55480.01</v>
      </c>
      <c r="G253" s="5">
        <v>-41051.54</v>
      </c>
      <c r="I253" s="9">
        <f t="shared" si="80"/>
        <v>-14428.470000000001</v>
      </c>
      <c r="K253" s="21">
        <f t="shared" si="81"/>
        <v>-0.35147207632161914</v>
      </c>
      <c r="M253" s="9">
        <v>-161037.17</v>
      </c>
      <c r="O253" s="9">
        <v>-113490.25</v>
      </c>
      <c r="Q253" s="9">
        <f t="shared" si="82"/>
        <v>-47546.92000000001</v>
      </c>
      <c r="S253" s="21">
        <f t="shared" si="83"/>
        <v>-0.41895158394663873</v>
      </c>
      <c r="U253" s="9">
        <v>-378354.26</v>
      </c>
      <c r="W253" s="9">
        <v>-262168.08</v>
      </c>
      <c r="Y253" s="9">
        <f t="shared" si="84"/>
        <v>-116186.18</v>
      </c>
      <c r="AA253" s="21">
        <f t="shared" si="85"/>
        <v>-0.44317439407573944</v>
      </c>
      <c r="AC253" s="9">
        <v>-575144.97</v>
      </c>
      <c r="AE253" s="9">
        <v>-422147.15</v>
      </c>
      <c r="AG253" s="9">
        <f t="shared" si="86"/>
        <v>-152997.81999999995</v>
      </c>
      <c r="AI253" s="21">
        <f t="shared" si="87"/>
        <v>-0.36242769849328593</v>
      </c>
    </row>
    <row r="254" spans="1:35" ht="12.75" outlineLevel="1">
      <c r="A254" s="1" t="s">
        <v>673</v>
      </c>
      <c r="B254" s="16" t="s">
        <v>674</v>
      </c>
      <c r="C254" s="1" t="s">
        <v>1215</v>
      </c>
      <c r="E254" s="5">
        <v>9334.99</v>
      </c>
      <c r="G254" s="5">
        <v>140856.844</v>
      </c>
      <c r="I254" s="9">
        <f t="shared" si="80"/>
        <v>-131521.85400000002</v>
      </c>
      <c r="K254" s="21">
        <f t="shared" si="81"/>
        <v>-0.933727110909854</v>
      </c>
      <c r="M254" s="9">
        <v>86092.071</v>
      </c>
      <c r="O254" s="9">
        <v>458038.578</v>
      </c>
      <c r="Q254" s="9">
        <f t="shared" si="82"/>
        <v>-371946.507</v>
      </c>
      <c r="S254" s="21">
        <f t="shared" si="83"/>
        <v>-0.812041877835015</v>
      </c>
      <c r="U254" s="9">
        <v>383162.196</v>
      </c>
      <c r="W254" s="9">
        <v>1002850.993</v>
      </c>
      <c r="Y254" s="9">
        <f t="shared" si="84"/>
        <v>-619688.797</v>
      </c>
      <c r="AA254" s="21">
        <f t="shared" si="85"/>
        <v>-0.6179270911885112</v>
      </c>
      <c r="AC254" s="9">
        <v>872541.479</v>
      </c>
      <c r="AE254" s="9">
        <v>1649885.755</v>
      </c>
      <c r="AG254" s="9">
        <f t="shared" si="86"/>
        <v>-777344.2759999998</v>
      </c>
      <c r="AI254" s="21">
        <f t="shared" si="87"/>
        <v>-0.4711503651960435</v>
      </c>
    </row>
    <row r="255" spans="1:35" ht="12.75" outlineLevel="1">
      <c r="A255" s="1" t="s">
        <v>675</v>
      </c>
      <c r="B255" s="16" t="s">
        <v>676</v>
      </c>
      <c r="C255" s="1" t="s">
        <v>1216</v>
      </c>
      <c r="E255" s="5">
        <v>0</v>
      </c>
      <c r="G255" s="5">
        <v>0</v>
      </c>
      <c r="I255" s="9">
        <f t="shared" si="80"/>
        <v>0</v>
      </c>
      <c r="K255" s="21">
        <f t="shared" si="81"/>
        <v>0</v>
      </c>
      <c r="M255" s="9">
        <v>0</v>
      </c>
      <c r="O255" s="9">
        <v>0</v>
      </c>
      <c r="Q255" s="9">
        <f t="shared" si="82"/>
        <v>0</v>
      </c>
      <c r="S255" s="21">
        <f t="shared" si="83"/>
        <v>0</v>
      </c>
      <c r="U255" s="9">
        <v>0</v>
      </c>
      <c r="W255" s="9">
        <v>-323.89</v>
      </c>
      <c r="Y255" s="9">
        <f t="shared" si="84"/>
        <v>323.89</v>
      </c>
      <c r="AA255" s="21" t="str">
        <f t="shared" si="85"/>
        <v>N.M.</v>
      </c>
      <c r="AC255" s="9">
        <v>0</v>
      </c>
      <c r="AE255" s="9">
        <v>-1.6599999999999682</v>
      </c>
      <c r="AG255" s="9">
        <f t="shared" si="86"/>
        <v>1.6599999999999682</v>
      </c>
      <c r="AI255" s="21" t="str">
        <f t="shared" si="87"/>
        <v>N.M.</v>
      </c>
    </row>
    <row r="256" spans="1:35" ht="12.75" outlineLevel="1">
      <c r="A256" s="1" t="s">
        <v>677</v>
      </c>
      <c r="B256" s="16" t="s">
        <v>678</v>
      </c>
      <c r="C256" s="1" t="s">
        <v>1217</v>
      </c>
      <c r="E256" s="5">
        <v>451906.74</v>
      </c>
      <c r="G256" s="5">
        <v>367026.49</v>
      </c>
      <c r="I256" s="9">
        <f t="shared" si="80"/>
        <v>84880.25</v>
      </c>
      <c r="K256" s="21">
        <f t="shared" si="81"/>
        <v>0.23126464250577664</v>
      </c>
      <c r="M256" s="9">
        <v>1075179.63</v>
      </c>
      <c r="O256" s="9">
        <v>981942.53</v>
      </c>
      <c r="Q256" s="9">
        <f t="shared" si="82"/>
        <v>93237.09999999986</v>
      </c>
      <c r="S256" s="21">
        <f t="shared" si="83"/>
        <v>0.09495168724385515</v>
      </c>
      <c r="U256" s="9">
        <v>2967923.49</v>
      </c>
      <c r="W256" s="9">
        <v>2300861.17</v>
      </c>
      <c r="Y256" s="9">
        <f t="shared" si="84"/>
        <v>667062.3200000003</v>
      </c>
      <c r="AA256" s="21">
        <f t="shared" si="85"/>
        <v>0.2899185438467808</v>
      </c>
      <c r="AC256" s="9">
        <v>5053754.350000001</v>
      </c>
      <c r="AE256" s="9">
        <v>4435759.199999999</v>
      </c>
      <c r="AG256" s="9">
        <f t="shared" si="86"/>
        <v>617995.1500000013</v>
      </c>
      <c r="AI256" s="21">
        <f t="shared" si="87"/>
        <v>0.13932116738888833</v>
      </c>
    </row>
    <row r="257" spans="1:35" ht="12.75" outlineLevel="1">
      <c r="A257" s="1" t="s">
        <v>679</v>
      </c>
      <c r="B257" s="16" t="s">
        <v>680</v>
      </c>
      <c r="C257" s="1" t="s">
        <v>1218</v>
      </c>
      <c r="E257" s="5">
        <v>31344.14</v>
      </c>
      <c r="G257" s="5">
        <v>31750.530000000002</v>
      </c>
      <c r="I257" s="9">
        <f t="shared" si="80"/>
        <v>-406.39000000000306</v>
      </c>
      <c r="K257" s="21">
        <f t="shared" si="81"/>
        <v>-0.012799471378903061</v>
      </c>
      <c r="M257" s="9">
        <v>92069.99</v>
      </c>
      <c r="O257" s="9">
        <v>231353.96</v>
      </c>
      <c r="Q257" s="9">
        <f t="shared" si="82"/>
        <v>-139283.96999999997</v>
      </c>
      <c r="S257" s="21">
        <f t="shared" si="83"/>
        <v>-0.6020384090248552</v>
      </c>
      <c r="U257" s="9">
        <v>210715.318</v>
      </c>
      <c r="W257" s="9">
        <v>335561.371</v>
      </c>
      <c r="Y257" s="9">
        <f t="shared" si="84"/>
        <v>-124846.05299999999</v>
      </c>
      <c r="AA257" s="21">
        <f t="shared" si="85"/>
        <v>-0.3720513258959119</v>
      </c>
      <c r="AC257" s="9">
        <v>376497.858</v>
      </c>
      <c r="AE257" s="9">
        <v>491451.831</v>
      </c>
      <c r="AG257" s="9">
        <f t="shared" si="86"/>
        <v>-114953.973</v>
      </c>
      <c r="AI257" s="21">
        <f t="shared" si="87"/>
        <v>-0.23390689737810744</v>
      </c>
    </row>
    <row r="258" spans="1:35" ht="12.75" outlineLevel="1">
      <c r="A258" s="1" t="s">
        <v>681</v>
      </c>
      <c r="B258" s="16" t="s">
        <v>682</v>
      </c>
      <c r="C258" s="1" t="s">
        <v>1219</v>
      </c>
      <c r="E258" s="5">
        <v>82959.188</v>
      </c>
      <c r="G258" s="5">
        <v>84076.95</v>
      </c>
      <c r="I258" s="9">
        <f t="shared" si="80"/>
        <v>-1117.7620000000024</v>
      </c>
      <c r="K258" s="21">
        <f t="shared" si="81"/>
        <v>-0.013294511753816027</v>
      </c>
      <c r="M258" s="9">
        <v>248584.512</v>
      </c>
      <c r="O258" s="9">
        <v>248343.84</v>
      </c>
      <c r="Q258" s="9">
        <f t="shared" si="82"/>
        <v>240.67199999999139</v>
      </c>
      <c r="S258" s="21">
        <f t="shared" si="83"/>
        <v>0.0009691079915652081</v>
      </c>
      <c r="U258" s="9">
        <v>561738.532</v>
      </c>
      <c r="W258" s="9">
        <v>542520.41</v>
      </c>
      <c r="Y258" s="9">
        <f t="shared" si="84"/>
        <v>19218.121999999974</v>
      </c>
      <c r="AA258" s="21">
        <f t="shared" si="85"/>
        <v>0.0354237769598382</v>
      </c>
      <c r="AC258" s="9">
        <v>954888.452</v>
      </c>
      <c r="AE258" s="9">
        <v>945302.9400000001</v>
      </c>
      <c r="AG258" s="9">
        <f t="shared" si="86"/>
        <v>9585.511999999988</v>
      </c>
      <c r="AI258" s="21">
        <f t="shared" si="87"/>
        <v>0.01014014829997248</v>
      </c>
    </row>
    <row r="259" spans="1:35" ht="12.75" outlineLevel="1">
      <c r="A259" s="1" t="s">
        <v>683</v>
      </c>
      <c r="B259" s="16" t="s">
        <v>684</v>
      </c>
      <c r="C259" s="1" t="s">
        <v>1220</v>
      </c>
      <c r="E259" s="5">
        <v>0</v>
      </c>
      <c r="G259" s="5">
        <v>0</v>
      </c>
      <c r="I259" s="9">
        <f t="shared" si="80"/>
        <v>0</v>
      </c>
      <c r="K259" s="21">
        <f t="shared" si="81"/>
        <v>0</v>
      </c>
      <c r="M259" s="9">
        <v>0</v>
      </c>
      <c r="O259" s="9">
        <v>0</v>
      </c>
      <c r="Q259" s="9">
        <f t="shared" si="82"/>
        <v>0</v>
      </c>
      <c r="S259" s="21">
        <f t="shared" si="83"/>
        <v>0</v>
      </c>
      <c r="U259" s="9">
        <v>1334.318</v>
      </c>
      <c r="W259" s="9">
        <v>4442.9490000000005</v>
      </c>
      <c r="Y259" s="9">
        <f t="shared" si="84"/>
        <v>-3108.6310000000003</v>
      </c>
      <c r="AA259" s="21">
        <f t="shared" si="85"/>
        <v>-0.6996773989528127</v>
      </c>
      <c r="AC259" s="9">
        <v>2752.2219999999998</v>
      </c>
      <c r="AE259" s="9">
        <v>4516.469000000001</v>
      </c>
      <c r="AG259" s="9">
        <f t="shared" si="86"/>
        <v>-1764.2470000000012</v>
      </c>
      <c r="AI259" s="21">
        <f t="shared" si="87"/>
        <v>-0.390625287143563</v>
      </c>
    </row>
    <row r="260" spans="1:35" ht="12.75" outlineLevel="1">
      <c r="A260" s="1" t="s">
        <v>685</v>
      </c>
      <c r="B260" s="16" t="s">
        <v>686</v>
      </c>
      <c r="C260" s="1" t="s">
        <v>1221</v>
      </c>
      <c r="E260" s="5">
        <v>8589.916000000001</v>
      </c>
      <c r="G260" s="5">
        <v>2986.328</v>
      </c>
      <c r="I260" s="9">
        <f t="shared" si="80"/>
        <v>5603.588000000002</v>
      </c>
      <c r="K260" s="21">
        <f t="shared" si="81"/>
        <v>1.8764141112429717</v>
      </c>
      <c r="M260" s="9">
        <v>29832.423000000003</v>
      </c>
      <c r="O260" s="9">
        <v>13599.759</v>
      </c>
      <c r="Q260" s="9">
        <f t="shared" si="82"/>
        <v>16232.664000000002</v>
      </c>
      <c r="S260" s="21">
        <f t="shared" si="83"/>
        <v>1.1935993865773653</v>
      </c>
      <c r="U260" s="9">
        <v>60557.928</v>
      </c>
      <c r="W260" s="9">
        <v>41243.561</v>
      </c>
      <c r="Y260" s="9">
        <f t="shared" si="84"/>
        <v>19314.367</v>
      </c>
      <c r="AA260" s="21">
        <f t="shared" si="85"/>
        <v>0.4683001790267334</v>
      </c>
      <c r="AC260" s="9">
        <v>119677.031</v>
      </c>
      <c r="AE260" s="9">
        <v>44909.641</v>
      </c>
      <c r="AG260" s="9">
        <f t="shared" si="86"/>
        <v>74767.39</v>
      </c>
      <c r="AI260" s="21">
        <f t="shared" si="87"/>
        <v>1.6648405183198858</v>
      </c>
    </row>
    <row r="261" spans="1:35" ht="12.75" outlineLevel="1">
      <c r="A261" s="1" t="s">
        <v>687</v>
      </c>
      <c r="B261" s="16" t="s">
        <v>688</v>
      </c>
      <c r="C261" s="1" t="s">
        <v>1222</v>
      </c>
      <c r="E261" s="5">
        <v>0</v>
      </c>
      <c r="G261" s="5">
        <v>0</v>
      </c>
      <c r="I261" s="9">
        <f t="shared" si="80"/>
        <v>0</v>
      </c>
      <c r="K261" s="21">
        <f t="shared" si="81"/>
        <v>0</v>
      </c>
      <c r="M261" s="9">
        <v>0</v>
      </c>
      <c r="O261" s="9">
        <v>0</v>
      </c>
      <c r="Q261" s="9">
        <f t="shared" si="82"/>
        <v>0</v>
      </c>
      <c r="S261" s="21">
        <f t="shared" si="83"/>
        <v>0</v>
      </c>
      <c r="U261" s="9">
        <v>0</v>
      </c>
      <c r="W261" s="9">
        <v>0</v>
      </c>
      <c r="Y261" s="9">
        <f t="shared" si="84"/>
        <v>0</v>
      </c>
      <c r="AA261" s="21">
        <f t="shared" si="85"/>
        <v>0</v>
      </c>
      <c r="AC261" s="9">
        <v>43.82</v>
      </c>
      <c r="AE261" s="9">
        <v>34.230000000000004</v>
      </c>
      <c r="AG261" s="9">
        <f t="shared" si="86"/>
        <v>9.589999999999996</v>
      </c>
      <c r="AI261" s="21">
        <f t="shared" si="87"/>
        <v>0.28016359918200395</v>
      </c>
    </row>
    <row r="262" spans="1:35" ht="12.75" outlineLevel="1">
      <c r="A262" s="1" t="s">
        <v>689</v>
      </c>
      <c r="B262" s="16" t="s">
        <v>690</v>
      </c>
      <c r="C262" s="1" t="s">
        <v>1223</v>
      </c>
      <c r="E262" s="5">
        <v>12382.64</v>
      </c>
      <c r="G262" s="5">
        <v>151380.36000000002</v>
      </c>
      <c r="I262" s="9">
        <f t="shared" si="80"/>
        <v>-138997.72000000003</v>
      </c>
      <c r="K262" s="21">
        <f t="shared" si="81"/>
        <v>-0.9182018063637847</v>
      </c>
      <c r="M262" s="9">
        <v>89783.62</v>
      </c>
      <c r="O262" s="9">
        <v>184538.09</v>
      </c>
      <c r="Q262" s="9">
        <f t="shared" si="82"/>
        <v>-94754.47</v>
      </c>
      <c r="S262" s="21">
        <f t="shared" si="83"/>
        <v>-0.5134683576707659</v>
      </c>
      <c r="U262" s="9">
        <v>229320.14</v>
      </c>
      <c r="W262" s="9">
        <v>318693.48</v>
      </c>
      <c r="Y262" s="9">
        <f t="shared" si="84"/>
        <v>-89373.33999999997</v>
      </c>
      <c r="AA262" s="21">
        <f t="shared" si="85"/>
        <v>-0.2804366753910371</v>
      </c>
      <c r="AC262" s="9">
        <v>305856.57</v>
      </c>
      <c r="AE262" s="9">
        <v>1581410.41</v>
      </c>
      <c r="AG262" s="9">
        <f t="shared" si="86"/>
        <v>-1275553.8399999999</v>
      </c>
      <c r="AI262" s="21">
        <f t="shared" si="87"/>
        <v>-0.8065925403893097</v>
      </c>
    </row>
    <row r="263" spans="1:35" ht="12.75" outlineLevel="1">
      <c r="A263" s="1" t="s">
        <v>691</v>
      </c>
      <c r="B263" s="16" t="s">
        <v>692</v>
      </c>
      <c r="C263" s="1" t="s">
        <v>1224</v>
      </c>
      <c r="E263" s="5">
        <v>43.12</v>
      </c>
      <c r="G263" s="5">
        <v>1095.162</v>
      </c>
      <c r="I263" s="9">
        <f aca="true" t="shared" si="88" ref="I263:I294">+E263-G263</f>
        <v>-1052.0420000000001</v>
      </c>
      <c r="K263" s="21">
        <f aca="true" t="shared" si="89" ref="K263:K294">IF(G263&lt;0,IF(I263=0,0,IF(OR(G263=0,E263=0),"N.M.",IF(ABS(I263/G263)&gt;=10,"N.M.",I263/(-G263)))),IF(I263=0,0,IF(OR(G263=0,E263=0),"N.M.",IF(ABS(I263/G263)&gt;=10,"N.M.",I263/G263))))</f>
        <v>-0.9606268296379897</v>
      </c>
      <c r="M263" s="9">
        <v>663.225</v>
      </c>
      <c r="O263" s="9">
        <v>7112.045</v>
      </c>
      <c r="Q263" s="9">
        <f aca="true" t="shared" si="90" ref="Q263:Q294">(+M263-O263)</f>
        <v>-6448.82</v>
      </c>
      <c r="S263" s="21">
        <f aca="true" t="shared" si="91" ref="S263:S294">IF(O263&lt;0,IF(Q263=0,0,IF(OR(O263=0,M263=0),"N.M.",IF(ABS(Q263/O263)&gt;=10,"N.M.",Q263/(-O263)))),IF(Q263=0,0,IF(OR(O263=0,M263=0),"N.M.",IF(ABS(Q263/O263)&gt;=10,"N.M.",Q263/O263))))</f>
        <v>-0.9067462312176033</v>
      </c>
      <c r="U263" s="9">
        <v>11903.282</v>
      </c>
      <c r="W263" s="9">
        <v>28675.98</v>
      </c>
      <c r="Y263" s="9">
        <f aca="true" t="shared" si="92" ref="Y263:Y294">(+U263-W263)</f>
        <v>-16772.698</v>
      </c>
      <c r="AA263" s="21">
        <f aca="true" t="shared" si="93" ref="AA263:AA294">IF(W263&lt;0,IF(Y263=0,0,IF(OR(W263=0,U263=0),"N.M.",IF(ABS(Y263/W263)&gt;=10,"N.M.",Y263/(-W263)))),IF(Y263=0,0,IF(OR(W263=0,U263=0),"N.M.",IF(ABS(Y263/W263)&gt;=10,"N.M.",Y263/W263))))</f>
        <v>-0.5849040904617733</v>
      </c>
      <c r="AC263" s="9">
        <v>62794.596</v>
      </c>
      <c r="AE263" s="9">
        <v>60072.959</v>
      </c>
      <c r="AG263" s="9">
        <f aca="true" t="shared" si="94" ref="AG263:AG294">(+AC263-AE263)</f>
        <v>2721.636999999995</v>
      </c>
      <c r="AI263" s="21">
        <f aca="true" t="shared" si="95" ref="AI263:AI294">IF(AE263&lt;0,IF(AG263=0,0,IF(OR(AE263=0,AC263=0),"N.M.",IF(ABS(AG263/AE263)&gt;=10,"N.M.",AG263/(-AE263)))),IF(AG263=0,0,IF(OR(AE263=0,AC263=0),"N.M.",IF(ABS(AG263/AE263)&gt;=10,"N.M.",AG263/AE263))))</f>
        <v>0.045305525902261536</v>
      </c>
    </row>
    <row r="264" spans="1:35" ht="12.75" outlineLevel="1">
      <c r="A264" s="1" t="s">
        <v>693</v>
      </c>
      <c r="B264" s="16" t="s">
        <v>694</v>
      </c>
      <c r="C264" s="1" t="s">
        <v>1225</v>
      </c>
      <c r="E264" s="5">
        <v>0</v>
      </c>
      <c r="G264" s="5">
        <v>0</v>
      </c>
      <c r="I264" s="9">
        <f t="shared" si="88"/>
        <v>0</v>
      </c>
      <c r="K264" s="21">
        <f t="shared" si="89"/>
        <v>0</v>
      </c>
      <c r="M264" s="9">
        <v>0</v>
      </c>
      <c r="O264" s="9">
        <v>0</v>
      </c>
      <c r="Q264" s="9">
        <f t="shared" si="90"/>
        <v>0</v>
      </c>
      <c r="S264" s="21">
        <f t="shared" si="91"/>
        <v>0</v>
      </c>
      <c r="U264" s="9">
        <v>0</v>
      </c>
      <c r="W264" s="9">
        <v>0</v>
      </c>
      <c r="Y264" s="9">
        <f t="shared" si="92"/>
        <v>0</v>
      </c>
      <c r="AA264" s="21">
        <f t="shared" si="93"/>
        <v>0</v>
      </c>
      <c r="AC264" s="9">
        <v>198.17000000000002</v>
      </c>
      <c r="AE264" s="9">
        <v>0</v>
      </c>
      <c r="AG264" s="9">
        <f t="shared" si="94"/>
        <v>198.17000000000002</v>
      </c>
      <c r="AI264" s="21" t="str">
        <f t="shared" si="95"/>
        <v>N.M.</v>
      </c>
    </row>
    <row r="265" spans="1:35" ht="12.75" outlineLevel="1">
      <c r="A265" s="1" t="s">
        <v>695</v>
      </c>
      <c r="B265" s="16" t="s">
        <v>696</v>
      </c>
      <c r="C265" s="1" t="s">
        <v>1226</v>
      </c>
      <c r="E265" s="5">
        <v>-10411.984</v>
      </c>
      <c r="G265" s="5">
        <v>-9766.561</v>
      </c>
      <c r="I265" s="9">
        <f t="shared" si="88"/>
        <v>-645.4230000000007</v>
      </c>
      <c r="K265" s="21">
        <f t="shared" si="89"/>
        <v>-0.0660849811924587</v>
      </c>
      <c r="M265" s="9">
        <v>-32645.214</v>
      </c>
      <c r="O265" s="9">
        <v>-34453.956</v>
      </c>
      <c r="Q265" s="9">
        <f t="shared" si="90"/>
        <v>1808.7419999999984</v>
      </c>
      <c r="S265" s="21">
        <f t="shared" si="91"/>
        <v>0.05249736779137927</v>
      </c>
      <c r="U265" s="9">
        <v>-85571.32</v>
      </c>
      <c r="W265" s="9">
        <v>-57337.943</v>
      </c>
      <c r="Y265" s="9">
        <f t="shared" si="92"/>
        <v>-28233.377000000008</v>
      </c>
      <c r="AA265" s="21">
        <f t="shared" si="93"/>
        <v>-0.4924030323166635</v>
      </c>
      <c r="AC265" s="9">
        <v>-151674.419</v>
      </c>
      <c r="AE265" s="9">
        <v>-104669.013</v>
      </c>
      <c r="AG265" s="9">
        <f t="shared" si="94"/>
        <v>-47005.40599999999</v>
      </c>
      <c r="AI265" s="21">
        <f t="shared" si="95"/>
        <v>-0.4490861684154792</v>
      </c>
    </row>
    <row r="266" spans="1:35" ht="12.75" outlineLevel="1">
      <c r="A266" s="1" t="s">
        <v>697</v>
      </c>
      <c r="B266" s="16" t="s">
        <v>698</v>
      </c>
      <c r="C266" s="1" t="s">
        <v>1227</v>
      </c>
      <c r="E266" s="5">
        <v>738.57</v>
      </c>
      <c r="G266" s="5">
        <v>669.38</v>
      </c>
      <c r="I266" s="9">
        <f t="shared" si="88"/>
        <v>69.19000000000005</v>
      </c>
      <c r="K266" s="21">
        <f t="shared" si="89"/>
        <v>0.10336430726941356</v>
      </c>
      <c r="M266" s="9">
        <v>2150.71</v>
      </c>
      <c r="O266" s="9">
        <v>2015.69</v>
      </c>
      <c r="Q266" s="9">
        <f t="shared" si="90"/>
        <v>135.01999999999998</v>
      </c>
      <c r="S266" s="21">
        <f t="shared" si="91"/>
        <v>0.06698450654614548</v>
      </c>
      <c r="U266" s="9">
        <v>5003.39</v>
      </c>
      <c r="W266" s="9">
        <v>14933.94</v>
      </c>
      <c r="Y266" s="9">
        <f t="shared" si="92"/>
        <v>-9930.55</v>
      </c>
      <c r="AA266" s="21">
        <f t="shared" si="93"/>
        <v>-0.6649651732898351</v>
      </c>
      <c r="AC266" s="9">
        <v>8318.85</v>
      </c>
      <c r="AE266" s="9">
        <v>18623.99</v>
      </c>
      <c r="AG266" s="9">
        <f t="shared" si="94"/>
        <v>-10305.140000000001</v>
      </c>
      <c r="AI266" s="21">
        <f t="shared" si="95"/>
        <v>-0.5533261132550007</v>
      </c>
    </row>
    <row r="267" spans="1:35" ht="12.75" outlineLevel="1">
      <c r="A267" s="1" t="s">
        <v>699</v>
      </c>
      <c r="B267" s="16" t="s">
        <v>700</v>
      </c>
      <c r="C267" s="1" t="s">
        <v>1228</v>
      </c>
      <c r="E267" s="5">
        <v>351.37</v>
      </c>
      <c r="G267" s="5">
        <v>1937.7</v>
      </c>
      <c r="I267" s="9">
        <f t="shared" si="88"/>
        <v>-1586.33</v>
      </c>
      <c r="K267" s="21">
        <f t="shared" si="89"/>
        <v>-0.8186664602363627</v>
      </c>
      <c r="M267" s="9">
        <v>2084.66</v>
      </c>
      <c r="O267" s="9">
        <v>3713</v>
      </c>
      <c r="Q267" s="9">
        <f t="shared" si="90"/>
        <v>-1628.3400000000001</v>
      </c>
      <c r="S267" s="21">
        <f t="shared" si="91"/>
        <v>-0.4385510368973876</v>
      </c>
      <c r="U267" s="9">
        <v>7628.400000000001</v>
      </c>
      <c r="W267" s="9">
        <v>9958.67</v>
      </c>
      <c r="Y267" s="9">
        <f t="shared" si="92"/>
        <v>-2330.2699999999995</v>
      </c>
      <c r="AA267" s="21">
        <f t="shared" si="93"/>
        <v>-0.23399409760540307</v>
      </c>
      <c r="AC267" s="9">
        <v>17728.75</v>
      </c>
      <c r="AE267" s="9">
        <v>18939.59</v>
      </c>
      <c r="AG267" s="9">
        <f t="shared" si="94"/>
        <v>-1210.8400000000001</v>
      </c>
      <c r="AI267" s="21">
        <f t="shared" si="95"/>
        <v>-0.06393169017914327</v>
      </c>
    </row>
    <row r="268" spans="1:35" ht="12.75" outlineLevel="1">
      <c r="A268" s="1" t="s">
        <v>701</v>
      </c>
      <c r="B268" s="16" t="s">
        <v>702</v>
      </c>
      <c r="C268" s="1" t="s">
        <v>1229</v>
      </c>
      <c r="E268" s="5">
        <v>2344</v>
      </c>
      <c r="G268" s="5">
        <v>2247</v>
      </c>
      <c r="I268" s="9">
        <f t="shared" si="88"/>
        <v>97</v>
      </c>
      <c r="K268" s="21">
        <f t="shared" si="89"/>
        <v>0.04316866933689364</v>
      </c>
      <c r="M268" s="9">
        <v>4769</v>
      </c>
      <c r="O268" s="9">
        <v>6286</v>
      </c>
      <c r="Q268" s="9">
        <f t="shared" si="90"/>
        <v>-1517</v>
      </c>
      <c r="S268" s="21">
        <f t="shared" si="91"/>
        <v>-0.24132993954820237</v>
      </c>
      <c r="U268" s="9">
        <v>9297</v>
      </c>
      <c r="W268" s="9">
        <v>12042.23</v>
      </c>
      <c r="Y268" s="9">
        <f t="shared" si="92"/>
        <v>-2745.2299999999996</v>
      </c>
      <c r="AA268" s="21">
        <f t="shared" si="93"/>
        <v>-0.22796691310496475</v>
      </c>
      <c r="AC268" s="9">
        <v>14031.32</v>
      </c>
      <c r="AE268" s="9">
        <v>14876.41</v>
      </c>
      <c r="AG268" s="9">
        <f t="shared" si="94"/>
        <v>-845.0900000000001</v>
      </c>
      <c r="AI268" s="21">
        <f t="shared" si="95"/>
        <v>-0.05680738834167653</v>
      </c>
    </row>
    <row r="269" spans="1:35" ht="12.75" outlineLevel="1">
      <c r="A269" s="1" t="s">
        <v>703</v>
      </c>
      <c r="B269" s="16" t="s">
        <v>704</v>
      </c>
      <c r="C269" s="1" t="s">
        <v>1230</v>
      </c>
      <c r="E269" s="5">
        <v>82608.33</v>
      </c>
      <c r="G269" s="5">
        <v>84499.99</v>
      </c>
      <c r="I269" s="9">
        <f t="shared" si="88"/>
        <v>-1891.6600000000035</v>
      </c>
      <c r="K269" s="21">
        <f t="shared" si="89"/>
        <v>-0.02238651152503099</v>
      </c>
      <c r="M269" s="9">
        <v>247632.99</v>
      </c>
      <c r="O269" s="9">
        <v>253551.97</v>
      </c>
      <c r="Q269" s="9">
        <f t="shared" si="90"/>
        <v>-5918.9800000000105</v>
      </c>
      <c r="S269" s="21">
        <f t="shared" si="91"/>
        <v>-0.023344247729568068</v>
      </c>
      <c r="U269" s="9">
        <v>577682.3200000001</v>
      </c>
      <c r="W269" s="9">
        <v>591551.96</v>
      </c>
      <c r="Y269" s="9">
        <f t="shared" si="92"/>
        <v>-13869.639999999898</v>
      </c>
      <c r="AA269" s="21">
        <f t="shared" si="93"/>
        <v>-0.023446190593299526</v>
      </c>
      <c r="AC269" s="9">
        <v>1000182.27</v>
      </c>
      <c r="AE269" s="9">
        <v>1186307.3599999999</v>
      </c>
      <c r="AG269" s="9">
        <f t="shared" si="94"/>
        <v>-186125.08999999985</v>
      </c>
      <c r="AI269" s="21">
        <f t="shared" si="95"/>
        <v>-0.15689449149164839</v>
      </c>
    </row>
    <row r="270" spans="1:35" ht="12.75" outlineLevel="1">
      <c r="A270" s="1" t="s">
        <v>705</v>
      </c>
      <c r="B270" s="16" t="s">
        <v>706</v>
      </c>
      <c r="C270" s="1" t="s">
        <v>1231</v>
      </c>
      <c r="E270" s="5">
        <v>12269.04</v>
      </c>
      <c r="G270" s="5">
        <v>12667.85</v>
      </c>
      <c r="I270" s="9">
        <f t="shared" si="88"/>
        <v>-398.8099999999995</v>
      </c>
      <c r="K270" s="21">
        <f t="shared" si="89"/>
        <v>-0.031482058912917305</v>
      </c>
      <c r="M270" s="9">
        <v>36785.200000000004</v>
      </c>
      <c r="O270" s="9">
        <v>37827.14</v>
      </c>
      <c r="Q270" s="9">
        <f t="shared" si="90"/>
        <v>-1041.939999999995</v>
      </c>
      <c r="S270" s="21">
        <f t="shared" si="91"/>
        <v>-0.027544773408721756</v>
      </c>
      <c r="U270" s="9">
        <v>84864.41</v>
      </c>
      <c r="W270" s="9">
        <v>84910.75</v>
      </c>
      <c r="Y270" s="9">
        <f t="shared" si="92"/>
        <v>-46.33999999999651</v>
      </c>
      <c r="AA270" s="21">
        <f t="shared" si="93"/>
        <v>-0.0005457495075711439</v>
      </c>
      <c r="AC270" s="9">
        <v>146587.76</v>
      </c>
      <c r="AE270" s="9">
        <v>139717.05</v>
      </c>
      <c r="AG270" s="9">
        <f t="shared" si="94"/>
        <v>6870.710000000021</v>
      </c>
      <c r="AI270" s="21">
        <f t="shared" si="95"/>
        <v>0.04917588798217556</v>
      </c>
    </row>
    <row r="271" spans="1:35" ht="12.75" outlineLevel="1">
      <c r="A271" s="1" t="s">
        <v>707</v>
      </c>
      <c r="B271" s="16" t="s">
        <v>708</v>
      </c>
      <c r="C271" s="1" t="s">
        <v>1232</v>
      </c>
      <c r="E271" s="5">
        <v>353204.37</v>
      </c>
      <c r="G271" s="5">
        <v>315845.8</v>
      </c>
      <c r="I271" s="9">
        <f t="shared" si="88"/>
        <v>37358.57000000001</v>
      </c>
      <c r="K271" s="21">
        <f t="shared" si="89"/>
        <v>0.11828104093833132</v>
      </c>
      <c r="M271" s="9">
        <v>1056805.67</v>
      </c>
      <c r="O271" s="9">
        <v>945331.39</v>
      </c>
      <c r="Q271" s="9">
        <f t="shared" si="90"/>
        <v>111474.27999999991</v>
      </c>
      <c r="S271" s="21">
        <f t="shared" si="91"/>
        <v>0.11792084889934726</v>
      </c>
      <c r="U271" s="9">
        <v>2454295.22</v>
      </c>
      <c r="W271" s="9">
        <v>2209155.33</v>
      </c>
      <c r="Y271" s="9">
        <f t="shared" si="92"/>
        <v>245139.89000000013</v>
      </c>
      <c r="AA271" s="21">
        <f t="shared" si="93"/>
        <v>0.11096543854161678</v>
      </c>
      <c r="AC271" s="9">
        <v>4034969.0500000003</v>
      </c>
      <c r="AE271" s="9">
        <v>3647167.2800000003</v>
      </c>
      <c r="AG271" s="9">
        <f t="shared" si="94"/>
        <v>387801.77</v>
      </c>
      <c r="AI271" s="21">
        <f t="shared" si="95"/>
        <v>0.10632958135114658</v>
      </c>
    </row>
    <row r="272" spans="1:35" ht="12.75" outlineLevel="1">
      <c r="A272" s="1" t="s">
        <v>709</v>
      </c>
      <c r="B272" s="16" t="s">
        <v>710</v>
      </c>
      <c r="C272" s="1" t="s">
        <v>1233</v>
      </c>
      <c r="E272" s="5">
        <v>3.2</v>
      </c>
      <c r="G272" s="5">
        <v>0</v>
      </c>
      <c r="I272" s="9">
        <f t="shared" si="88"/>
        <v>3.2</v>
      </c>
      <c r="K272" s="21" t="str">
        <f t="shared" si="89"/>
        <v>N.M.</v>
      </c>
      <c r="M272" s="9">
        <v>83.2</v>
      </c>
      <c r="O272" s="9">
        <v>33.21</v>
      </c>
      <c r="Q272" s="9">
        <f t="shared" si="90"/>
        <v>49.99</v>
      </c>
      <c r="S272" s="21">
        <f t="shared" si="91"/>
        <v>1.5052694971394158</v>
      </c>
      <c r="U272" s="9">
        <v>323.2</v>
      </c>
      <c r="W272" s="9">
        <v>33.2</v>
      </c>
      <c r="Y272" s="9">
        <f t="shared" si="92"/>
        <v>290</v>
      </c>
      <c r="AA272" s="21">
        <f t="shared" si="93"/>
        <v>8.734939759036143</v>
      </c>
      <c r="AC272" s="9">
        <v>370.43899999999996</v>
      </c>
      <c r="AE272" s="9">
        <v>206.18</v>
      </c>
      <c r="AG272" s="9">
        <f t="shared" si="94"/>
        <v>164.25899999999996</v>
      </c>
      <c r="AI272" s="21">
        <f t="shared" si="95"/>
        <v>0.7966776602968277</v>
      </c>
    </row>
    <row r="273" spans="1:35" ht="12.75" outlineLevel="1">
      <c r="A273" s="1" t="s">
        <v>711</v>
      </c>
      <c r="B273" s="16" t="s">
        <v>712</v>
      </c>
      <c r="C273" s="1" t="s">
        <v>1234</v>
      </c>
      <c r="E273" s="5">
        <v>6234.12</v>
      </c>
      <c r="G273" s="5">
        <v>16351.02</v>
      </c>
      <c r="I273" s="9">
        <f t="shared" si="88"/>
        <v>-10116.900000000001</v>
      </c>
      <c r="K273" s="21">
        <f t="shared" si="89"/>
        <v>-0.618732042404694</v>
      </c>
      <c r="M273" s="9">
        <v>31457.670000000002</v>
      </c>
      <c r="O273" s="9">
        <v>57939.3</v>
      </c>
      <c r="Q273" s="9">
        <f t="shared" si="90"/>
        <v>-26481.63</v>
      </c>
      <c r="S273" s="21">
        <f t="shared" si="91"/>
        <v>-0.45705816259430126</v>
      </c>
      <c r="U273" s="9">
        <v>95102</v>
      </c>
      <c r="W273" s="9">
        <v>106781.33</v>
      </c>
      <c r="Y273" s="9">
        <f t="shared" si="92"/>
        <v>-11679.330000000002</v>
      </c>
      <c r="AA273" s="21">
        <f t="shared" si="93"/>
        <v>-0.10937614281447891</v>
      </c>
      <c r="AC273" s="9">
        <v>168856.51</v>
      </c>
      <c r="AE273" s="9">
        <v>125698.65</v>
      </c>
      <c r="AG273" s="9">
        <f t="shared" si="94"/>
        <v>43157.860000000015</v>
      </c>
      <c r="AI273" s="21">
        <f t="shared" si="95"/>
        <v>0.34334386248380566</v>
      </c>
    </row>
    <row r="274" spans="1:35" ht="12.75" outlineLevel="1">
      <c r="A274" s="1" t="s">
        <v>713</v>
      </c>
      <c r="B274" s="16" t="s">
        <v>714</v>
      </c>
      <c r="C274" s="1" t="s">
        <v>1235</v>
      </c>
      <c r="E274" s="5">
        <v>22696.74</v>
      </c>
      <c r="G274" s="5">
        <v>21846.38</v>
      </c>
      <c r="I274" s="9">
        <f t="shared" si="88"/>
        <v>850.3600000000006</v>
      </c>
      <c r="K274" s="21">
        <f t="shared" si="89"/>
        <v>0.03892452662637932</v>
      </c>
      <c r="M274" s="9">
        <v>67773.04000000001</v>
      </c>
      <c r="O274" s="9">
        <v>65281.840000000004</v>
      </c>
      <c r="Q274" s="9">
        <f t="shared" si="90"/>
        <v>2491.2000000000044</v>
      </c>
      <c r="S274" s="21">
        <f t="shared" si="91"/>
        <v>0.03816068909822401</v>
      </c>
      <c r="U274" s="9">
        <v>157453.82</v>
      </c>
      <c r="W274" s="9">
        <v>152512.1</v>
      </c>
      <c r="Y274" s="9">
        <f t="shared" si="92"/>
        <v>4941.720000000001</v>
      </c>
      <c r="AA274" s="21">
        <f t="shared" si="93"/>
        <v>0.03240215038675621</v>
      </c>
      <c r="AC274" s="9">
        <v>266948.09</v>
      </c>
      <c r="AE274" s="9">
        <v>256514.87</v>
      </c>
      <c r="AG274" s="9">
        <f t="shared" si="94"/>
        <v>10433.22000000003</v>
      </c>
      <c r="AI274" s="21">
        <f t="shared" si="95"/>
        <v>0.04067296371551493</v>
      </c>
    </row>
    <row r="275" spans="1:35" ht="12.75" outlineLevel="1">
      <c r="A275" s="1" t="s">
        <v>715</v>
      </c>
      <c r="B275" s="16" t="s">
        <v>716</v>
      </c>
      <c r="C275" s="1" t="s">
        <v>1236</v>
      </c>
      <c r="E275" s="5">
        <v>0.01</v>
      </c>
      <c r="G275" s="5">
        <v>0</v>
      </c>
      <c r="I275" s="9">
        <f t="shared" si="88"/>
        <v>0.01</v>
      </c>
      <c r="K275" s="21" t="str">
        <f t="shared" si="89"/>
        <v>N.M.</v>
      </c>
      <c r="M275" s="9">
        <v>4.203</v>
      </c>
      <c r="O275" s="9">
        <v>577.215</v>
      </c>
      <c r="Q275" s="9">
        <f t="shared" si="90"/>
        <v>-573.0120000000001</v>
      </c>
      <c r="S275" s="21">
        <f t="shared" si="91"/>
        <v>-0.9927184844468699</v>
      </c>
      <c r="U275" s="9">
        <v>4005.4</v>
      </c>
      <c r="W275" s="9">
        <v>844.6700000000001</v>
      </c>
      <c r="Y275" s="9">
        <f t="shared" si="92"/>
        <v>3160.73</v>
      </c>
      <c r="AA275" s="21">
        <f t="shared" si="93"/>
        <v>3.7419702368972496</v>
      </c>
      <c r="AC275" s="9">
        <v>4056.655</v>
      </c>
      <c r="AE275" s="9">
        <v>1707.366</v>
      </c>
      <c r="AG275" s="9">
        <f t="shared" si="94"/>
        <v>2349.289</v>
      </c>
      <c r="AI275" s="21">
        <f t="shared" si="95"/>
        <v>1.3759726971252797</v>
      </c>
    </row>
    <row r="276" spans="1:35" ht="12.75" outlineLevel="1">
      <c r="A276" s="1" t="s">
        <v>717</v>
      </c>
      <c r="B276" s="16" t="s">
        <v>718</v>
      </c>
      <c r="C276" s="1" t="s">
        <v>1237</v>
      </c>
      <c r="E276" s="5">
        <v>74.36</v>
      </c>
      <c r="G276" s="5">
        <v>80.16</v>
      </c>
      <c r="I276" s="9">
        <f t="shared" si="88"/>
        <v>-5.799999999999997</v>
      </c>
      <c r="K276" s="21">
        <f t="shared" si="89"/>
        <v>-0.07235528942115765</v>
      </c>
      <c r="M276" s="9">
        <v>313.463</v>
      </c>
      <c r="O276" s="9">
        <v>148.98</v>
      </c>
      <c r="Q276" s="9">
        <f t="shared" si="90"/>
        <v>164.48300000000003</v>
      </c>
      <c r="S276" s="21">
        <f t="shared" si="91"/>
        <v>1.1040609477782255</v>
      </c>
      <c r="U276" s="9">
        <v>629.773</v>
      </c>
      <c r="W276" s="9">
        <v>413.86</v>
      </c>
      <c r="Y276" s="9">
        <f t="shared" si="92"/>
        <v>215.913</v>
      </c>
      <c r="AA276" s="21">
        <f t="shared" si="93"/>
        <v>0.5217054076257672</v>
      </c>
      <c r="AC276" s="9">
        <v>657.443</v>
      </c>
      <c r="AE276" s="9">
        <v>558.753</v>
      </c>
      <c r="AG276" s="9">
        <f t="shared" si="94"/>
        <v>98.68999999999994</v>
      </c>
      <c r="AI276" s="21">
        <f t="shared" si="95"/>
        <v>0.17662544988572756</v>
      </c>
    </row>
    <row r="277" spans="1:35" ht="12.75" outlineLevel="1">
      <c r="A277" s="1" t="s">
        <v>719</v>
      </c>
      <c r="B277" s="16" t="s">
        <v>720</v>
      </c>
      <c r="C277" s="1" t="s">
        <v>1238</v>
      </c>
      <c r="E277" s="5">
        <v>-1.96</v>
      </c>
      <c r="G277" s="5">
        <v>-34.17</v>
      </c>
      <c r="I277" s="9">
        <f t="shared" si="88"/>
        <v>32.21</v>
      </c>
      <c r="K277" s="21">
        <f t="shared" si="89"/>
        <v>0.9426397424641498</v>
      </c>
      <c r="M277" s="9">
        <v>1125.787</v>
      </c>
      <c r="O277" s="9">
        <v>6617.9130000000005</v>
      </c>
      <c r="Q277" s="9">
        <f t="shared" si="90"/>
        <v>-5492.126</v>
      </c>
      <c r="S277" s="21">
        <f t="shared" si="91"/>
        <v>-0.8298879117933402</v>
      </c>
      <c r="U277" s="9">
        <v>12792.526</v>
      </c>
      <c r="W277" s="9">
        <v>13848.655</v>
      </c>
      <c r="Y277" s="9">
        <f t="shared" si="92"/>
        <v>-1056.1290000000008</v>
      </c>
      <c r="AA277" s="21">
        <f t="shared" si="93"/>
        <v>-0.0762622074129221</v>
      </c>
      <c r="AC277" s="9">
        <v>16488.648</v>
      </c>
      <c r="AE277" s="9">
        <v>17216.711</v>
      </c>
      <c r="AG277" s="9">
        <f t="shared" si="94"/>
        <v>-728.0629999999983</v>
      </c>
      <c r="AI277" s="21">
        <f t="shared" si="95"/>
        <v>-0.04228815828993112</v>
      </c>
    </row>
    <row r="278" spans="1:35" ht="12.75" outlineLevel="1">
      <c r="A278" s="1" t="s">
        <v>721</v>
      </c>
      <c r="B278" s="16" t="s">
        <v>722</v>
      </c>
      <c r="C278" s="1" t="s">
        <v>1239</v>
      </c>
      <c r="E278" s="5">
        <v>228214.416</v>
      </c>
      <c r="G278" s="5">
        <v>220916.67</v>
      </c>
      <c r="I278" s="9">
        <f t="shared" si="88"/>
        <v>7297.745999999985</v>
      </c>
      <c r="K278" s="21">
        <f t="shared" si="89"/>
        <v>0.033033930848224285</v>
      </c>
      <c r="M278" s="9">
        <v>656041.248</v>
      </c>
      <c r="O278" s="9">
        <v>662580.01</v>
      </c>
      <c r="Q278" s="9">
        <f t="shared" si="90"/>
        <v>-6538.761999999988</v>
      </c>
      <c r="S278" s="21">
        <f t="shared" si="91"/>
        <v>-0.009868637600461245</v>
      </c>
      <c r="U278" s="9">
        <v>1511694.92</v>
      </c>
      <c r="W278" s="9">
        <v>1546246.6800000002</v>
      </c>
      <c r="Y278" s="9">
        <f t="shared" si="92"/>
        <v>-34551.76000000024</v>
      </c>
      <c r="AA278" s="21">
        <f t="shared" si="93"/>
        <v>-0.02234556778482476</v>
      </c>
      <c r="AC278" s="9">
        <v>2616278.27</v>
      </c>
      <c r="AE278" s="9">
        <v>2793838.83</v>
      </c>
      <c r="AG278" s="9">
        <f t="shared" si="94"/>
        <v>-177560.56000000006</v>
      </c>
      <c r="AI278" s="21">
        <f t="shared" si="95"/>
        <v>-0.06355433180087917</v>
      </c>
    </row>
    <row r="279" spans="1:35" ht="12.75" outlineLevel="1">
      <c r="A279" s="1" t="s">
        <v>723</v>
      </c>
      <c r="B279" s="16" t="s">
        <v>724</v>
      </c>
      <c r="C279" s="1" t="s">
        <v>1240</v>
      </c>
      <c r="E279" s="5">
        <v>0</v>
      </c>
      <c r="G279" s="5">
        <v>0</v>
      </c>
      <c r="I279" s="9">
        <f t="shared" si="88"/>
        <v>0</v>
      </c>
      <c r="K279" s="21">
        <f t="shared" si="89"/>
        <v>0</v>
      </c>
      <c r="M279" s="9">
        <v>0</v>
      </c>
      <c r="O279" s="9">
        <v>0</v>
      </c>
      <c r="Q279" s="9">
        <f t="shared" si="90"/>
        <v>0</v>
      </c>
      <c r="S279" s="21">
        <f t="shared" si="91"/>
        <v>0</v>
      </c>
      <c r="U279" s="9">
        <v>0</v>
      </c>
      <c r="W279" s="9">
        <v>0</v>
      </c>
      <c r="Y279" s="9">
        <f t="shared" si="92"/>
        <v>0</v>
      </c>
      <c r="AA279" s="21">
        <f t="shared" si="93"/>
        <v>0</v>
      </c>
      <c r="AC279" s="9">
        <v>0</v>
      </c>
      <c r="AE279" s="9">
        <v>-5760.67</v>
      </c>
      <c r="AG279" s="9">
        <f t="shared" si="94"/>
        <v>5760.67</v>
      </c>
      <c r="AI279" s="21" t="str">
        <f t="shared" si="95"/>
        <v>N.M.</v>
      </c>
    </row>
    <row r="280" spans="1:35" ht="12.75" outlineLevel="1">
      <c r="A280" s="1" t="s">
        <v>725</v>
      </c>
      <c r="B280" s="16" t="s">
        <v>726</v>
      </c>
      <c r="C280" s="1" t="s">
        <v>1241</v>
      </c>
      <c r="E280" s="5">
        <v>122155.231</v>
      </c>
      <c r="G280" s="5">
        <v>109028.64199999999</v>
      </c>
      <c r="I280" s="9">
        <f t="shared" si="88"/>
        <v>13126.589000000007</v>
      </c>
      <c r="K280" s="21">
        <f t="shared" si="89"/>
        <v>0.12039578554046383</v>
      </c>
      <c r="M280" s="9">
        <v>386603.917</v>
      </c>
      <c r="O280" s="9">
        <v>355595.574</v>
      </c>
      <c r="Q280" s="9">
        <f t="shared" si="90"/>
        <v>31008.342999999993</v>
      </c>
      <c r="S280" s="21">
        <f t="shared" si="91"/>
        <v>0.08720115003456143</v>
      </c>
      <c r="U280" s="9">
        <v>883608.824</v>
      </c>
      <c r="W280" s="9">
        <v>786348.6900000001</v>
      </c>
      <c r="Y280" s="9">
        <f t="shared" si="92"/>
        <v>97260.13399999996</v>
      </c>
      <c r="AA280" s="21">
        <f t="shared" si="93"/>
        <v>0.1236857582861872</v>
      </c>
      <c r="AC280" s="9">
        <v>1569303.82</v>
      </c>
      <c r="AE280" s="9">
        <v>1378134.17</v>
      </c>
      <c r="AG280" s="9">
        <f t="shared" si="94"/>
        <v>191169.65000000014</v>
      </c>
      <c r="AI280" s="21">
        <f t="shared" si="95"/>
        <v>0.13871628333546082</v>
      </c>
    </row>
    <row r="281" spans="1:35" ht="12.75" outlineLevel="1">
      <c r="A281" s="1" t="s">
        <v>727</v>
      </c>
      <c r="B281" s="16" t="s">
        <v>728</v>
      </c>
      <c r="C281" s="1" t="s">
        <v>1242</v>
      </c>
      <c r="E281" s="5">
        <v>85.17</v>
      </c>
      <c r="G281" s="5">
        <v>0</v>
      </c>
      <c r="I281" s="9">
        <f t="shared" si="88"/>
        <v>85.17</v>
      </c>
      <c r="K281" s="21" t="str">
        <f t="shared" si="89"/>
        <v>N.M.</v>
      </c>
      <c r="M281" s="9">
        <v>85.17</v>
      </c>
      <c r="O281" s="9">
        <v>0</v>
      </c>
      <c r="Q281" s="9">
        <f t="shared" si="90"/>
        <v>85.17</v>
      </c>
      <c r="S281" s="21" t="str">
        <f t="shared" si="91"/>
        <v>N.M.</v>
      </c>
      <c r="U281" s="9">
        <v>85.17</v>
      </c>
      <c r="W281" s="9">
        <v>0</v>
      </c>
      <c r="Y281" s="9">
        <f t="shared" si="92"/>
        <v>85.17</v>
      </c>
      <c r="AA281" s="21" t="str">
        <f t="shared" si="93"/>
        <v>N.M.</v>
      </c>
      <c r="AC281" s="9">
        <v>-386.52</v>
      </c>
      <c r="AE281" s="9">
        <v>-5810.01</v>
      </c>
      <c r="AG281" s="9">
        <f t="shared" si="94"/>
        <v>5423.49</v>
      </c>
      <c r="AI281" s="21">
        <f t="shared" si="95"/>
        <v>0.9334734363624159</v>
      </c>
    </row>
    <row r="282" spans="1:35" ht="12.75" outlineLevel="1">
      <c r="A282" s="1" t="s">
        <v>729</v>
      </c>
      <c r="B282" s="16" t="s">
        <v>730</v>
      </c>
      <c r="C282" s="1" t="s">
        <v>1243</v>
      </c>
      <c r="E282" s="5">
        <v>436.92</v>
      </c>
      <c r="G282" s="5">
        <v>333.33</v>
      </c>
      <c r="I282" s="9">
        <f t="shared" si="88"/>
        <v>103.59000000000003</v>
      </c>
      <c r="K282" s="21">
        <f t="shared" si="89"/>
        <v>0.3107731077310774</v>
      </c>
      <c r="M282" s="9">
        <v>1310.76</v>
      </c>
      <c r="O282" s="9">
        <v>1124.99</v>
      </c>
      <c r="Q282" s="9">
        <f t="shared" si="90"/>
        <v>185.76999999999998</v>
      </c>
      <c r="S282" s="21">
        <f t="shared" si="91"/>
        <v>0.1651303567142819</v>
      </c>
      <c r="U282" s="9">
        <v>3058.4300000000003</v>
      </c>
      <c r="W282" s="9">
        <v>2458.32</v>
      </c>
      <c r="Y282" s="9">
        <f t="shared" si="92"/>
        <v>600.1100000000001</v>
      </c>
      <c r="AA282" s="21">
        <f t="shared" si="93"/>
        <v>0.24411386638029225</v>
      </c>
      <c r="AC282" s="9">
        <v>4725.08</v>
      </c>
      <c r="AE282" s="9">
        <v>5326.620000000001</v>
      </c>
      <c r="AG282" s="9">
        <f t="shared" si="94"/>
        <v>-601.5400000000009</v>
      </c>
      <c r="AI282" s="21">
        <f t="shared" si="95"/>
        <v>-0.11293090177260641</v>
      </c>
    </row>
    <row r="283" spans="1:35" ht="12.75" outlineLevel="1">
      <c r="A283" s="1" t="s">
        <v>731</v>
      </c>
      <c r="B283" s="16" t="s">
        <v>732</v>
      </c>
      <c r="C283" s="1" t="s">
        <v>1244</v>
      </c>
      <c r="E283" s="5">
        <v>-28876.178</v>
      </c>
      <c r="G283" s="5">
        <v>-28982.878</v>
      </c>
      <c r="I283" s="9">
        <f t="shared" si="88"/>
        <v>106.70000000000073</v>
      </c>
      <c r="K283" s="21">
        <f t="shared" si="89"/>
        <v>0.0036814839437270767</v>
      </c>
      <c r="M283" s="9">
        <v>-89188.679</v>
      </c>
      <c r="O283" s="9">
        <v>-98518.89600000001</v>
      </c>
      <c r="Q283" s="9">
        <f t="shared" si="90"/>
        <v>9330.217000000004</v>
      </c>
      <c r="S283" s="21">
        <f t="shared" si="91"/>
        <v>0.09470484728127691</v>
      </c>
      <c r="U283" s="9">
        <v>-182362.021</v>
      </c>
      <c r="W283" s="9">
        <v>-211622.852</v>
      </c>
      <c r="Y283" s="9">
        <f t="shared" si="92"/>
        <v>29260.831000000006</v>
      </c>
      <c r="AA283" s="21">
        <f t="shared" si="93"/>
        <v>0.13826876787389675</v>
      </c>
      <c r="AC283" s="9">
        <v>-341563.765</v>
      </c>
      <c r="AE283" s="9">
        <v>-472611.177</v>
      </c>
      <c r="AG283" s="9">
        <f t="shared" si="94"/>
        <v>131047.41200000001</v>
      </c>
      <c r="AI283" s="21">
        <f t="shared" si="95"/>
        <v>0.277283776553596</v>
      </c>
    </row>
    <row r="284" spans="1:35" ht="12.75" outlineLevel="1">
      <c r="A284" s="1" t="s">
        <v>733</v>
      </c>
      <c r="B284" s="16" t="s">
        <v>734</v>
      </c>
      <c r="C284" s="1" t="s">
        <v>1245</v>
      </c>
      <c r="E284" s="5">
        <v>-112500.346</v>
      </c>
      <c r="G284" s="5">
        <v>-121181.483</v>
      </c>
      <c r="I284" s="9">
        <f t="shared" si="88"/>
        <v>8681.136999999988</v>
      </c>
      <c r="K284" s="21">
        <f t="shared" si="89"/>
        <v>0.07163748771749219</v>
      </c>
      <c r="M284" s="9">
        <v>-346583.626</v>
      </c>
      <c r="O284" s="9">
        <v>-388546.994</v>
      </c>
      <c r="Q284" s="9">
        <f t="shared" si="90"/>
        <v>41963.36800000002</v>
      </c>
      <c r="S284" s="21">
        <f t="shared" si="91"/>
        <v>0.10800075318559797</v>
      </c>
      <c r="U284" s="9">
        <v>-914954.524</v>
      </c>
      <c r="W284" s="9">
        <v>-968061.72</v>
      </c>
      <c r="Y284" s="9">
        <f t="shared" si="92"/>
        <v>53107.195999999996</v>
      </c>
      <c r="AA284" s="21">
        <f t="shared" si="93"/>
        <v>0.05485930793751456</v>
      </c>
      <c r="AC284" s="9">
        <v>-1606615.549</v>
      </c>
      <c r="AE284" s="9">
        <v>-1643618.827</v>
      </c>
      <c r="AG284" s="9">
        <f t="shared" si="94"/>
        <v>37003.27799999993</v>
      </c>
      <c r="AI284" s="21">
        <f t="shared" si="95"/>
        <v>0.022513296508984277</v>
      </c>
    </row>
    <row r="285" spans="1:35" ht="12.75" outlineLevel="1">
      <c r="A285" s="1" t="s">
        <v>735</v>
      </c>
      <c r="B285" s="16" t="s">
        <v>736</v>
      </c>
      <c r="C285" s="1" t="s">
        <v>1246</v>
      </c>
      <c r="E285" s="5">
        <v>-42362.483</v>
      </c>
      <c r="G285" s="5">
        <v>-46155.601</v>
      </c>
      <c r="I285" s="9">
        <f t="shared" si="88"/>
        <v>3793.118000000002</v>
      </c>
      <c r="K285" s="21">
        <f t="shared" si="89"/>
        <v>0.08218109867099341</v>
      </c>
      <c r="M285" s="9">
        <v>-137271.209</v>
      </c>
      <c r="O285" s="9">
        <v>-131556.198</v>
      </c>
      <c r="Q285" s="9">
        <f t="shared" si="90"/>
        <v>-5715.010999999999</v>
      </c>
      <c r="S285" s="21">
        <f t="shared" si="91"/>
        <v>-0.04344159444315956</v>
      </c>
      <c r="U285" s="9">
        <v>-326035.062</v>
      </c>
      <c r="W285" s="9">
        <v>-332803.592</v>
      </c>
      <c r="Y285" s="9">
        <f t="shared" si="92"/>
        <v>6768.530000000028</v>
      </c>
      <c r="AA285" s="21">
        <f t="shared" si="93"/>
        <v>0.02033791149706109</v>
      </c>
      <c r="AC285" s="9">
        <v>-567195.6229999999</v>
      </c>
      <c r="AE285" s="9">
        <v>-562975.1410000001</v>
      </c>
      <c r="AG285" s="9">
        <f t="shared" si="94"/>
        <v>-4220.4819999998435</v>
      </c>
      <c r="AI285" s="21">
        <f t="shared" si="95"/>
        <v>-0.0074967466458698276</v>
      </c>
    </row>
    <row r="286" spans="1:35" ht="12.75" outlineLevel="1">
      <c r="A286" s="1" t="s">
        <v>737</v>
      </c>
      <c r="B286" s="16" t="s">
        <v>738</v>
      </c>
      <c r="C286" s="1" t="s">
        <v>1247</v>
      </c>
      <c r="E286" s="5">
        <v>-48195.217000000004</v>
      </c>
      <c r="G286" s="5">
        <v>-48206.357</v>
      </c>
      <c r="I286" s="9">
        <f t="shared" si="88"/>
        <v>11.139999999999418</v>
      </c>
      <c r="K286" s="21">
        <f t="shared" si="89"/>
        <v>0.0002310898539792048</v>
      </c>
      <c r="M286" s="9">
        <v>-146414.699</v>
      </c>
      <c r="O286" s="9">
        <v>-162862.114</v>
      </c>
      <c r="Q286" s="9">
        <f t="shared" si="90"/>
        <v>16447.415000000008</v>
      </c>
      <c r="S286" s="21">
        <f t="shared" si="91"/>
        <v>0.10098981645295362</v>
      </c>
      <c r="U286" s="9">
        <v>-345318.328</v>
      </c>
      <c r="W286" s="9">
        <v>-401089.927</v>
      </c>
      <c r="Y286" s="9">
        <f t="shared" si="92"/>
        <v>55771.599000000046</v>
      </c>
      <c r="AA286" s="21">
        <f t="shared" si="93"/>
        <v>0.13905011132328945</v>
      </c>
      <c r="AC286" s="9">
        <v>-620661.1359999999</v>
      </c>
      <c r="AE286" s="9">
        <v>-767770.363</v>
      </c>
      <c r="AG286" s="9">
        <f t="shared" si="94"/>
        <v>147109.22700000007</v>
      </c>
      <c r="AI286" s="21">
        <f t="shared" si="95"/>
        <v>0.19160576402712756</v>
      </c>
    </row>
    <row r="287" spans="1:35" ht="12.75" outlineLevel="1">
      <c r="A287" s="1" t="s">
        <v>739</v>
      </c>
      <c r="B287" s="16" t="s">
        <v>740</v>
      </c>
      <c r="C287" s="1" t="s">
        <v>1248</v>
      </c>
      <c r="E287" s="5">
        <v>-54635.270000000004</v>
      </c>
      <c r="G287" s="5">
        <v>-61856.049</v>
      </c>
      <c r="I287" s="9">
        <f t="shared" si="88"/>
        <v>7220.778999999995</v>
      </c>
      <c r="K287" s="21">
        <f t="shared" si="89"/>
        <v>0.11673521210512484</v>
      </c>
      <c r="M287" s="9">
        <v>-228340.772</v>
      </c>
      <c r="O287" s="9">
        <v>-174426.847</v>
      </c>
      <c r="Q287" s="9">
        <f t="shared" si="90"/>
        <v>-53913.92499999999</v>
      </c>
      <c r="S287" s="21">
        <f t="shared" si="91"/>
        <v>-0.3090918968454437</v>
      </c>
      <c r="U287" s="9">
        <v>-501169.823</v>
      </c>
      <c r="W287" s="9">
        <v>-508218.753</v>
      </c>
      <c r="Y287" s="9">
        <f t="shared" si="92"/>
        <v>7048.930000000051</v>
      </c>
      <c r="AA287" s="21">
        <f t="shared" si="93"/>
        <v>0.013869873865122902</v>
      </c>
      <c r="AC287" s="9">
        <v>-912592.198</v>
      </c>
      <c r="AE287" s="9">
        <v>-951047.922</v>
      </c>
      <c r="AG287" s="9">
        <f t="shared" si="94"/>
        <v>38455.724000000046</v>
      </c>
      <c r="AI287" s="21">
        <f t="shared" si="95"/>
        <v>0.04043510648667402</v>
      </c>
    </row>
    <row r="288" spans="1:35" ht="12.75" outlineLevel="1">
      <c r="A288" s="1" t="s">
        <v>741</v>
      </c>
      <c r="B288" s="16" t="s">
        <v>742</v>
      </c>
      <c r="C288" s="1" t="s">
        <v>1249</v>
      </c>
      <c r="E288" s="5">
        <v>-78798.91</v>
      </c>
      <c r="G288" s="5">
        <v>-78750</v>
      </c>
      <c r="I288" s="9">
        <f t="shared" si="88"/>
        <v>-48.91000000000349</v>
      </c>
      <c r="K288" s="21">
        <f t="shared" si="89"/>
        <v>-0.0006210793650794094</v>
      </c>
      <c r="M288" s="9">
        <v>-239534.73</v>
      </c>
      <c r="O288" s="9">
        <v>-236549</v>
      </c>
      <c r="Q288" s="9">
        <f t="shared" si="90"/>
        <v>-2985.7300000000105</v>
      </c>
      <c r="S288" s="21">
        <f t="shared" si="91"/>
        <v>-0.012622036026362447</v>
      </c>
      <c r="U288" s="9">
        <v>-561006.39</v>
      </c>
      <c r="W288" s="9">
        <v>-551549</v>
      </c>
      <c r="Y288" s="9">
        <f t="shared" si="92"/>
        <v>-9457.390000000014</v>
      </c>
      <c r="AA288" s="21">
        <f t="shared" si="93"/>
        <v>-0.01714696246389716</v>
      </c>
      <c r="AC288" s="9">
        <v>-954756.39</v>
      </c>
      <c r="AE288" s="9">
        <v>-944911.2</v>
      </c>
      <c r="AG288" s="9">
        <f t="shared" si="94"/>
        <v>-9845.19000000006</v>
      </c>
      <c r="AI288" s="21">
        <f t="shared" si="95"/>
        <v>-0.010419169547360706</v>
      </c>
    </row>
    <row r="289" spans="1:35" ht="12.75" outlineLevel="1">
      <c r="A289" s="1" t="s">
        <v>743</v>
      </c>
      <c r="B289" s="16" t="s">
        <v>744</v>
      </c>
      <c r="C289" s="1" t="s">
        <v>1250</v>
      </c>
      <c r="E289" s="5">
        <v>-47747.727</v>
      </c>
      <c r="G289" s="5">
        <v>-40168.011</v>
      </c>
      <c r="I289" s="9">
        <f t="shared" si="88"/>
        <v>-7579.716</v>
      </c>
      <c r="K289" s="21">
        <f t="shared" si="89"/>
        <v>-0.18870030681877678</v>
      </c>
      <c r="M289" s="9">
        <v>-106047.381</v>
      </c>
      <c r="O289" s="9">
        <v>-113530.875</v>
      </c>
      <c r="Q289" s="9">
        <f t="shared" si="90"/>
        <v>7483.494000000006</v>
      </c>
      <c r="S289" s="21">
        <f t="shared" si="91"/>
        <v>0.065915936964284</v>
      </c>
      <c r="U289" s="9">
        <v>-1765.621</v>
      </c>
      <c r="W289" s="9">
        <v>33056.961</v>
      </c>
      <c r="Y289" s="9">
        <f t="shared" si="92"/>
        <v>-34822.582</v>
      </c>
      <c r="AA289" s="21">
        <f t="shared" si="93"/>
        <v>-1.0534114736076314</v>
      </c>
      <c r="AC289" s="9">
        <v>-15761.499</v>
      </c>
      <c r="AE289" s="9">
        <v>-16580.314999999995</v>
      </c>
      <c r="AG289" s="9">
        <f t="shared" si="94"/>
        <v>818.8159999999953</v>
      </c>
      <c r="AI289" s="21">
        <f t="shared" si="95"/>
        <v>0.049384827730956586</v>
      </c>
    </row>
    <row r="290" spans="1:35" ht="12.75" outlineLevel="1">
      <c r="A290" s="1" t="s">
        <v>745</v>
      </c>
      <c r="B290" s="16" t="s">
        <v>746</v>
      </c>
      <c r="C290" s="1" t="s">
        <v>1251</v>
      </c>
      <c r="E290" s="5">
        <v>17177.84</v>
      </c>
      <c r="G290" s="5">
        <v>8755.61</v>
      </c>
      <c r="I290" s="9">
        <f t="shared" si="88"/>
        <v>8422.23</v>
      </c>
      <c r="K290" s="21">
        <f t="shared" si="89"/>
        <v>0.9619238408289085</v>
      </c>
      <c r="M290" s="9">
        <v>44178.26</v>
      </c>
      <c r="O290" s="9">
        <v>36741.86</v>
      </c>
      <c r="Q290" s="9">
        <f t="shared" si="90"/>
        <v>7436.4000000000015</v>
      </c>
      <c r="S290" s="21">
        <f t="shared" si="91"/>
        <v>0.2023958504006058</v>
      </c>
      <c r="U290" s="9">
        <v>102225.99</v>
      </c>
      <c r="W290" s="9">
        <v>93682.19</v>
      </c>
      <c r="Y290" s="9">
        <f t="shared" si="92"/>
        <v>8543.800000000003</v>
      </c>
      <c r="AA290" s="21">
        <f t="shared" si="93"/>
        <v>0.09119983211323308</v>
      </c>
      <c r="AC290" s="9">
        <v>177293.33000000002</v>
      </c>
      <c r="AE290" s="9">
        <v>163731.33000000002</v>
      </c>
      <c r="AG290" s="9">
        <f t="shared" si="94"/>
        <v>13562</v>
      </c>
      <c r="AI290" s="21">
        <f t="shared" si="95"/>
        <v>0.08283081802364886</v>
      </c>
    </row>
    <row r="291" spans="1:35" ht="12.75" outlineLevel="1">
      <c r="A291" s="1" t="s">
        <v>747</v>
      </c>
      <c r="B291" s="16" t="s">
        <v>748</v>
      </c>
      <c r="C291" s="1" t="s">
        <v>1252</v>
      </c>
      <c r="E291" s="5">
        <v>0</v>
      </c>
      <c r="G291" s="5">
        <v>0</v>
      </c>
      <c r="I291" s="9">
        <f t="shared" si="88"/>
        <v>0</v>
      </c>
      <c r="K291" s="21">
        <f t="shared" si="89"/>
        <v>0</v>
      </c>
      <c r="M291" s="9">
        <v>0</v>
      </c>
      <c r="O291" s="9">
        <v>0</v>
      </c>
      <c r="Q291" s="9">
        <f t="shared" si="90"/>
        <v>0</v>
      </c>
      <c r="S291" s="21">
        <f t="shared" si="91"/>
        <v>0</v>
      </c>
      <c r="U291" s="9">
        <v>28.84</v>
      </c>
      <c r="W291" s="9">
        <v>0</v>
      </c>
      <c r="Y291" s="9">
        <f t="shared" si="92"/>
        <v>28.84</v>
      </c>
      <c r="AA291" s="21" t="str">
        <f t="shared" si="93"/>
        <v>N.M.</v>
      </c>
      <c r="AC291" s="9">
        <v>1135</v>
      </c>
      <c r="AE291" s="9">
        <v>0</v>
      </c>
      <c r="AG291" s="9">
        <f t="shared" si="94"/>
        <v>1135</v>
      </c>
      <c r="AI291" s="21" t="str">
        <f t="shared" si="95"/>
        <v>N.M.</v>
      </c>
    </row>
    <row r="292" spans="1:35" ht="12.75" outlineLevel="1">
      <c r="A292" s="1" t="s">
        <v>749</v>
      </c>
      <c r="B292" s="16" t="s">
        <v>750</v>
      </c>
      <c r="C292" s="1" t="s">
        <v>1253</v>
      </c>
      <c r="E292" s="5">
        <v>25.54</v>
      </c>
      <c r="G292" s="5">
        <v>0</v>
      </c>
      <c r="I292" s="9">
        <f t="shared" si="88"/>
        <v>25.54</v>
      </c>
      <c r="K292" s="21" t="str">
        <f t="shared" si="89"/>
        <v>N.M.</v>
      </c>
      <c r="M292" s="9">
        <v>25.54</v>
      </c>
      <c r="O292" s="9">
        <v>985.13</v>
      </c>
      <c r="Q292" s="9">
        <f t="shared" si="90"/>
        <v>-959.59</v>
      </c>
      <c r="S292" s="21">
        <f t="shared" si="91"/>
        <v>-0.9740744876310741</v>
      </c>
      <c r="U292" s="9">
        <v>77.60000000000001</v>
      </c>
      <c r="W292" s="9">
        <v>985.13</v>
      </c>
      <c r="Y292" s="9">
        <f t="shared" si="92"/>
        <v>-907.53</v>
      </c>
      <c r="AA292" s="21">
        <f t="shared" si="93"/>
        <v>-0.921228670327774</v>
      </c>
      <c r="AC292" s="9">
        <v>77.60000000000001</v>
      </c>
      <c r="AE292" s="9">
        <v>985.13</v>
      </c>
      <c r="AG292" s="9">
        <f t="shared" si="94"/>
        <v>-907.53</v>
      </c>
      <c r="AI292" s="21">
        <f t="shared" si="95"/>
        <v>-0.921228670327774</v>
      </c>
    </row>
    <row r="293" spans="1:35" ht="12.75" outlineLevel="1">
      <c r="A293" s="1" t="s">
        <v>751</v>
      </c>
      <c r="B293" s="16" t="s">
        <v>752</v>
      </c>
      <c r="C293" s="1" t="s">
        <v>1254</v>
      </c>
      <c r="E293" s="5">
        <v>0</v>
      </c>
      <c r="G293" s="5">
        <v>1306.88</v>
      </c>
      <c r="I293" s="9">
        <f t="shared" si="88"/>
        <v>-1306.88</v>
      </c>
      <c r="K293" s="21" t="str">
        <f t="shared" si="89"/>
        <v>N.M.</v>
      </c>
      <c r="M293" s="9">
        <v>1675.65</v>
      </c>
      <c r="O293" s="9">
        <v>3407.73</v>
      </c>
      <c r="Q293" s="9">
        <f t="shared" si="90"/>
        <v>-1732.08</v>
      </c>
      <c r="S293" s="21">
        <f t="shared" si="91"/>
        <v>-0.5082797052583391</v>
      </c>
      <c r="U293" s="9">
        <v>5139.01</v>
      </c>
      <c r="W293" s="9">
        <v>12352.73</v>
      </c>
      <c r="Y293" s="9">
        <f t="shared" si="92"/>
        <v>-7213.719999999999</v>
      </c>
      <c r="AA293" s="21">
        <f t="shared" si="93"/>
        <v>-0.5839777927632192</v>
      </c>
      <c r="AC293" s="9">
        <v>10941.084</v>
      </c>
      <c r="AE293" s="9">
        <v>19387.63</v>
      </c>
      <c r="AG293" s="9">
        <f t="shared" si="94"/>
        <v>-8446.546</v>
      </c>
      <c r="AI293" s="21">
        <f t="shared" si="95"/>
        <v>-0.43566676277605876</v>
      </c>
    </row>
    <row r="294" spans="1:35" ht="12.75" outlineLevel="1">
      <c r="A294" s="1" t="s">
        <v>753</v>
      </c>
      <c r="B294" s="16" t="s">
        <v>754</v>
      </c>
      <c r="C294" s="1" t="s">
        <v>1255</v>
      </c>
      <c r="E294" s="5">
        <v>0</v>
      </c>
      <c r="G294" s="5">
        <v>0</v>
      </c>
      <c r="I294" s="9">
        <f t="shared" si="88"/>
        <v>0</v>
      </c>
      <c r="K294" s="21">
        <f t="shared" si="89"/>
        <v>0</v>
      </c>
      <c r="M294" s="9">
        <v>1500</v>
      </c>
      <c r="O294" s="9">
        <v>0</v>
      </c>
      <c r="Q294" s="9">
        <f t="shared" si="90"/>
        <v>1500</v>
      </c>
      <c r="S294" s="21" t="str">
        <f t="shared" si="91"/>
        <v>N.M.</v>
      </c>
      <c r="U294" s="9">
        <v>2072.5</v>
      </c>
      <c r="W294" s="9">
        <v>35</v>
      </c>
      <c r="Y294" s="9">
        <f t="shared" si="92"/>
        <v>2037.5</v>
      </c>
      <c r="AA294" s="21" t="str">
        <f t="shared" si="93"/>
        <v>N.M.</v>
      </c>
      <c r="AC294" s="9">
        <v>2072.5</v>
      </c>
      <c r="AE294" s="9">
        <v>35</v>
      </c>
      <c r="AG294" s="9">
        <f t="shared" si="94"/>
        <v>2037.5</v>
      </c>
      <c r="AI294" s="21" t="str">
        <f t="shared" si="95"/>
        <v>N.M.</v>
      </c>
    </row>
    <row r="295" spans="1:35" ht="12.75" outlineLevel="1">
      <c r="A295" s="1" t="s">
        <v>755</v>
      </c>
      <c r="B295" s="16" t="s">
        <v>756</v>
      </c>
      <c r="C295" s="1" t="s">
        <v>1256</v>
      </c>
      <c r="E295" s="5">
        <v>0</v>
      </c>
      <c r="G295" s="5">
        <v>0</v>
      </c>
      <c r="I295" s="9">
        <f aca="true" t="shared" si="96" ref="I295:I314">+E295-G295</f>
        <v>0</v>
      </c>
      <c r="K295" s="21">
        <f aca="true" t="shared" si="97" ref="K295:K314">IF(G295&lt;0,IF(I295=0,0,IF(OR(G295=0,E295=0),"N.M.",IF(ABS(I295/G295)&gt;=10,"N.M.",I295/(-G295)))),IF(I295=0,0,IF(OR(G295=0,E295=0),"N.M.",IF(ABS(I295/G295)&gt;=10,"N.M.",I295/G295))))</f>
        <v>0</v>
      </c>
      <c r="M295" s="9">
        <v>0</v>
      </c>
      <c r="O295" s="9">
        <v>0</v>
      </c>
      <c r="Q295" s="9">
        <f aca="true" t="shared" si="98" ref="Q295:Q314">(+M295-O295)</f>
        <v>0</v>
      </c>
      <c r="S295" s="21">
        <f aca="true" t="shared" si="99" ref="S295:S314">IF(O295&lt;0,IF(Q295=0,0,IF(OR(O295=0,M295=0),"N.M.",IF(ABS(Q295/O295)&gt;=10,"N.M.",Q295/(-O295)))),IF(Q295=0,0,IF(OR(O295=0,M295=0),"N.M.",IF(ABS(Q295/O295)&gt;=10,"N.M.",Q295/O295))))</f>
        <v>0</v>
      </c>
      <c r="U295" s="9">
        <v>0</v>
      </c>
      <c r="W295" s="9">
        <v>0</v>
      </c>
      <c r="Y295" s="9">
        <f aca="true" t="shared" si="100" ref="Y295:Y314">(+U295-W295)</f>
        <v>0</v>
      </c>
      <c r="AA295" s="21">
        <f aca="true" t="shared" si="101" ref="AA295:AA314">IF(W295&lt;0,IF(Y295=0,0,IF(OR(W295=0,U295=0),"N.M.",IF(ABS(Y295/W295)&gt;=10,"N.M.",Y295/(-W295)))),IF(Y295=0,0,IF(OR(W295=0,U295=0),"N.M.",IF(ABS(Y295/W295)&gt;=10,"N.M.",Y295/W295))))</f>
        <v>0</v>
      </c>
      <c r="AC295" s="9">
        <v>74.38</v>
      </c>
      <c r="AE295" s="9">
        <v>0</v>
      </c>
      <c r="AG295" s="9">
        <f aca="true" t="shared" si="102" ref="AG295:AG314">(+AC295-AE295)</f>
        <v>74.38</v>
      </c>
      <c r="AI295" s="21" t="str">
        <f aca="true" t="shared" si="103" ref="AI295:AI314">IF(AE295&lt;0,IF(AG295=0,0,IF(OR(AE295=0,AC295=0),"N.M.",IF(ABS(AG295/AE295)&gt;=10,"N.M.",AG295/(-AE295)))),IF(AG295=0,0,IF(OR(AE295=0,AC295=0),"N.M.",IF(ABS(AG295/AE295)&gt;=10,"N.M.",AG295/AE295))))</f>
        <v>N.M.</v>
      </c>
    </row>
    <row r="296" spans="1:35" ht="12.75" outlineLevel="1">
      <c r="A296" s="1" t="s">
        <v>757</v>
      </c>
      <c r="B296" s="16" t="s">
        <v>758</v>
      </c>
      <c r="C296" s="1" t="s">
        <v>1257</v>
      </c>
      <c r="E296" s="5">
        <v>0</v>
      </c>
      <c r="G296" s="5">
        <v>4.96</v>
      </c>
      <c r="I296" s="9">
        <f t="shared" si="96"/>
        <v>-4.96</v>
      </c>
      <c r="K296" s="21" t="str">
        <f t="shared" si="97"/>
        <v>N.M.</v>
      </c>
      <c r="M296" s="9">
        <v>0</v>
      </c>
      <c r="O296" s="9">
        <v>4.96</v>
      </c>
      <c r="Q296" s="9">
        <f t="shared" si="98"/>
        <v>-4.96</v>
      </c>
      <c r="S296" s="21" t="str">
        <f t="shared" si="99"/>
        <v>N.M.</v>
      </c>
      <c r="U296" s="9">
        <v>0</v>
      </c>
      <c r="W296" s="9">
        <v>12.58</v>
      </c>
      <c r="Y296" s="9">
        <f t="shared" si="100"/>
        <v>-12.58</v>
      </c>
      <c r="AA296" s="21" t="str">
        <f t="shared" si="101"/>
        <v>N.M.</v>
      </c>
      <c r="AC296" s="9">
        <v>0.56</v>
      </c>
      <c r="AE296" s="9">
        <v>12.58</v>
      </c>
      <c r="AG296" s="9">
        <f t="shared" si="102"/>
        <v>-12.02</v>
      </c>
      <c r="AI296" s="21">
        <f t="shared" si="103"/>
        <v>-0.9554848966613672</v>
      </c>
    </row>
    <row r="297" spans="1:35" ht="12.75" outlineLevel="1">
      <c r="A297" s="1" t="s">
        <v>759</v>
      </c>
      <c r="B297" s="16" t="s">
        <v>760</v>
      </c>
      <c r="C297" s="1" t="s">
        <v>1258</v>
      </c>
      <c r="E297" s="5">
        <v>0</v>
      </c>
      <c r="G297" s="5">
        <v>0</v>
      </c>
      <c r="I297" s="9">
        <f t="shared" si="96"/>
        <v>0</v>
      </c>
      <c r="K297" s="21">
        <f t="shared" si="97"/>
        <v>0</v>
      </c>
      <c r="M297" s="9">
        <v>0</v>
      </c>
      <c r="O297" s="9">
        <v>0</v>
      </c>
      <c r="Q297" s="9">
        <f t="shared" si="98"/>
        <v>0</v>
      </c>
      <c r="S297" s="21">
        <f t="shared" si="99"/>
        <v>0</v>
      </c>
      <c r="U297" s="9">
        <v>30</v>
      </c>
      <c r="W297" s="9">
        <v>0</v>
      </c>
      <c r="Y297" s="9">
        <f t="shared" si="100"/>
        <v>30</v>
      </c>
      <c r="AA297" s="21" t="str">
        <f t="shared" si="101"/>
        <v>N.M.</v>
      </c>
      <c r="AC297" s="9">
        <v>280</v>
      </c>
      <c r="AE297" s="9">
        <v>0</v>
      </c>
      <c r="AG297" s="9">
        <f t="shared" si="102"/>
        <v>280</v>
      </c>
      <c r="AI297" s="21" t="str">
        <f t="shared" si="103"/>
        <v>N.M.</v>
      </c>
    </row>
    <row r="298" spans="1:35" ht="12.75" outlineLevel="1">
      <c r="A298" s="1" t="s">
        <v>761</v>
      </c>
      <c r="B298" s="16" t="s">
        <v>762</v>
      </c>
      <c r="C298" s="1" t="s">
        <v>1259</v>
      </c>
      <c r="E298" s="5">
        <v>0</v>
      </c>
      <c r="G298" s="5">
        <v>0</v>
      </c>
      <c r="I298" s="9">
        <f t="shared" si="96"/>
        <v>0</v>
      </c>
      <c r="K298" s="21">
        <f t="shared" si="97"/>
        <v>0</v>
      </c>
      <c r="M298" s="9">
        <v>150.42000000000002</v>
      </c>
      <c r="O298" s="9">
        <v>0</v>
      </c>
      <c r="Q298" s="9">
        <f t="shared" si="98"/>
        <v>150.42000000000002</v>
      </c>
      <c r="S298" s="21" t="str">
        <f t="shared" si="99"/>
        <v>N.M.</v>
      </c>
      <c r="U298" s="9">
        <v>150.42000000000002</v>
      </c>
      <c r="W298" s="9">
        <v>115.37</v>
      </c>
      <c r="Y298" s="9">
        <f t="shared" si="100"/>
        <v>35.05000000000001</v>
      </c>
      <c r="AA298" s="21">
        <f t="shared" si="101"/>
        <v>0.3038051486521627</v>
      </c>
      <c r="AC298" s="9">
        <v>150.42000000000002</v>
      </c>
      <c r="AE298" s="9">
        <v>645.01</v>
      </c>
      <c r="AG298" s="9">
        <f t="shared" si="102"/>
        <v>-494.59</v>
      </c>
      <c r="AI298" s="21">
        <f t="shared" si="103"/>
        <v>-0.766794313266461</v>
      </c>
    </row>
    <row r="299" spans="1:35" ht="12.75" outlineLevel="1">
      <c r="A299" s="1" t="s">
        <v>763</v>
      </c>
      <c r="B299" s="16" t="s">
        <v>764</v>
      </c>
      <c r="C299" s="1" t="s">
        <v>1260</v>
      </c>
      <c r="E299" s="5">
        <v>0</v>
      </c>
      <c r="G299" s="5">
        <v>0</v>
      </c>
      <c r="I299" s="9">
        <f t="shared" si="96"/>
        <v>0</v>
      </c>
      <c r="K299" s="21">
        <f t="shared" si="97"/>
        <v>0</v>
      </c>
      <c r="M299" s="9">
        <v>12.44</v>
      </c>
      <c r="O299" s="9">
        <v>55.82</v>
      </c>
      <c r="Q299" s="9">
        <f t="shared" si="98"/>
        <v>-43.38</v>
      </c>
      <c r="S299" s="21">
        <f t="shared" si="99"/>
        <v>-0.777140809745611</v>
      </c>
      <c r="U299" s="9">
        <v>200.81900000000002</v>
      </c>
      <c r="W299" s="9">
        <v>792.6260000000001</v>
      </c>
      <c r="Y299" s="9">
        <f t="shared" si="100"/>
        <v>-591.807</v>
      </c>
      <c r="AA299" s="21">
        <f t="shared" si="101"/>
        <v>-0.746640912612001</v>
      </c>
      <c r="AC299" s="9">
        <v>1372.676</v>
      </c>
      <c r="AE299" s="9">
        <v>433.7660000000001</v>
      </c>
      <c r="AG299" s="9">
        <f t="shared" si="102"/>
        <v>938.9099999999999</v>
      </c>
      <c r="AI299" s="21">
        <f t="shared" si="103"/>
        <v>2.1645541605381697</v>
      </c>
    </row>
    <row r="300" spans="1:35" ht="12.75" outlineLevel="1">
      <c r="A300" s="1" t="s">
        <v>765</v>
      </c>
      <c r="B300" s="16" t="s">
        <v>766</v>
      </c>
      <c r="C300" s="1" t="s">
        <v>1261</v>
      </c>
      <c r="E300" s="5">
        <v>72.69</v>
      </c>
      <c r="G300" s="5">
        <v>52.963</v>
      </c>
      <c r="I300" s="9">
        <f t="shared" si="96"/>
        <v>19.726999999999997</v>
      </c>
      <c r="K300" s="21">
        <f t="shared" si="97"/>
        <v>0.37246757170099876</v>
      </c>
      <c r="M300" s="9">
        <v>266.17</v>
      </c>
      <c r="O300" s="9">
        <v>320.81</v>
      </c>
      <c r="Q300" s="9">
        <f t="shared" si="98"/>
        <v>-54.639999999999986</v>
      </c>
      <c r="S300" s="21">
        <f t="shared" si="99"/>
        <v>-0.17031888033415413</v>
      </c>
      <c r="U300" s="9">
        <v>696.217</v>
      </c>
      <c r="W300" s="9">
        <v>487.492</v>
      </c>
      <c r="Y300" s="9">
        <f t="shared" si="100"/>
        <v>208.72499999999997</v>
      </c>
      <c r="AA300" s="21">
        <f t="shared" si="101"/>
        <v>0.4281608723835467</v>
      </c>
      <c r="AC300" s="9">
        <v>1229.1660000000002</v>
      </c>
      <c r="AE300" s="9">
        <v>1140.6870000000001</v>
      </c>
      <c r="AG300" s="9">
        <f t="shared" si="102"/>
        <v>88.47900000000004</v>
      </c>
      <c r="AI300" s="21">
        <f t="shared" si="103"/>
        <v>0.07756641392424042</v>
      </c>
    </row>
    <row r="301" spans="1:35" ht="12.75" outlineLevel="1">
      <c r="A301" s="1" t="s">
        <v>767</v>
      </c>
      <c r="B301" s="16" t="s">
        <v>768</v>
      </c>
      <c r="C301" s="1" t="s">
        <v>1262</v>
      </c>
      <c r="E301" s="5">
        <v>2.38</v>
      </c>
      <c r="G301" s="5">
        <v>0</v>
      </c>
      <c r="I301" s="9">
        <f t="shared" si="96"/>
        <v>2.38</v>
      </c>
      <c r="K301" s="21" t="str">
        <f t="shared" si="97"/>
        <v>N.M.</v>
      </c>
      <c r="M301" s="9">
        <v>4.33</v>
      </c>
      <c r="O301" s="9">
        <v>0</v>
      </c>
      <c r="Q301" s="9">
        <f t="shared" si="98"/>
        <v>4.33</v>
      </c>
      <c r="S301" s="21" t="str">
        <f t="shared" si="99"/>
        <v>N.M.</v>
      </c>
      <c r="U301" s="9">
        <v>4.33</v>
      </c>
      <c r="W301" s="9">
        <v>0.8200000000000001</v>
      </c>
      <c r="Y301" s="9">
        <f t="shared" si="100"/>
        <v>3.51</v>
      </c>
      <c r="AA301" s="21">
        <f t="shared" si="101"/>
        <v>4.280487804878049</v>
      </c>
      <c r="AC301" s="9">
        <v>6.03</v>
      </c>
      <c r="AE301" s="9">
        <v>0.8200000000000001</v>
      </c>
      <c r="AG301" s="9">
        <f t="shared" si="102"/>
        <v>5.21</v>
      </c>
      <c r="AI301" s="21">
        <f t="shared" si="103"/>
        <v>6.353658536585366</v>
      </c>
    </row>
    <row r="302" spans="1:35" ht="12.75" outlineLevel="1">
      <c r="A302" s="1" t="s">
        <v>769</v>
      </c>
      <c r="B302" s="16" t="s">
        <v>770</v>
      </c>
      <c r="C302" s="1" t="s">
        <v>1263</v>
      </c>
      <c r="E302" s="5">
        <v>0</v>
      </c>
      <c r="G302" s="5">
        <v>0</v>
      </c>
      <c r="I302" s="9">
        <f t="shared" si="96"/>
        <v>0</v>
      </c>
      <c r="K302" s="21">
        <f t="shared" si="97"/>
        <v>0</v>
      </c>
      <c r="M302" s="9">
        <v>0</v>
      </c>
      <c r="O302" s="9">
        <v>0</v>
      </c>
      <c r="Q302" s="9">
        <f t="shared" si="98"/>
        <v>0</v>
      </c>
      <c r="S302" s="21">
        <f t="shared" si="99"/>
        <v>0</v>
      </c>
      <c r="U302" s="9">
        <v>0</v>
      </c>
      <c r="W302" s="9">
        <v>0</v>
      </c>
      <c r="Y302" s="9">
        <f t="shared" si="100"/>
        <v>0</v>
      </c>
      <c r="AA302" s="21">
        <f t="shared" si="101"/>
        <v>0</v>
      </c>
      <c r="AC302" s="9">
        <v>338.32</v>
      </c>
      <c r="AE302" s="9">
        <v>0</v>
      </c>
      <c r="AG302" s="9">
        <f t="shared" si="102"/>
        <v>338.32</v>
      </c>
      <c r="AI302" s="21" t="str">
        <f t="shared" si="103"/>
        <v>N.M.</v>
      </c>
    </row>
    <row r="303" spans="1:35" ht="12.75" outlineLevel="1">
      <c r="A303" s="1" t="s">
        <v>771</v>
      </c>
      <c r="B303" s="16" t="s">
        <v>772</v>
      </c>
      <c r="C303" s="1" t="s">
        <v>1264</v>
      </c>
      <c r="E303" s="5">
        <v>3552.79</v>
      </c>
      <c r="G303" s="5">
        <v>3475.1130000000003</v>
      </c>
      <c r="I303" s="9">
        <f t="shared" si="96"/>
        <v>77.67699999999968</v>
      </c>
      <c r="K303" s="21">
        <f t="shared" si="97"/>
        <v>0.022352366671241963</v>
      </c>
      <c r="M303" s="9">
        <v>3552.79</v>
      </c>
      <c r="O303" s="9">
        <v>4858.866</v>
      </c>
      <c r="Q303" s="9">
        <f t="shared" si="98"/>
        <v>-1306.076</v>
      </c>
      <c r="S303" s="21">
        <f t="shared" si="99"/>
        <v>-0.2688026383110792</v>
      </c>
      <c r="U303" s="9">
        <v>26058.013</v>
      </c>
      <c r="W303" s="9">
        <v>26735.265</v>
      </c>
      <c r="Y303" s="9">
        <f t="shared" si="100"/>
        <v>-677.2520000000004</v>
      </c>
      <c r="AA303" s="21">
        <f t="shared" si="101"/>
        <v>-0.025331785564870982</v>
      </c>
      <c r="AC303" s="9">
        <v>29514.273999999998</v>
      </c>
      <c r="AE303" s="9">
        <v>54652.842000000004</v>
      </c>
      <c r="AG303" s="9">
        <f t="shared" si="102"/>
        <v>-25138.568000000007</v>
      </c>
      <c r="AI303" s="21">
        <f t="shared" si="103"/>
        <v>-0.45996817512253074</v>
      </c>
    </row>
    <row r="304" spans="1:35" ht="12.75" outlineLevel="1">
      <c r="A304" s="1" t="s">
        <v>773</v>
      </c>
      <c r="B304" s="16" t="s">
        <v>774</v>
      </c>
      <c r="C304" s="1" t="s">
        <v>1265</v>
      </c>
      <c r="E304" s="5">
        <v>0</v>
      </c>
      <c r="G304" s="5">
        <v>21.73</v>
      </c>
      <c r="I304" s="9">
        <f t="shared" si="96"/>
        <v>-21.73</v>
      </c>
      <c r="K304" s="21" t="str">
        <f t="shared" si="97"/>
        <v>N.M.</v>
      </c>
      <c r="M304" s="9">
        <v>45.17</v>
      </c>
      <c r="O304" s="9">
        <v>58.9</v>
      </c>
      <c r="Q304" s="9">
        <f t="shared" si="98"/>
        <v>-13.729999999999997</v>
      </c>
      <c r="S304" s="21">
        <f t="shared" si="99"/>
        <v>-0.23310696095076397</v>
      </c>
      <c r="U304" s="9">
        <v>128.15</v>
      </c>
      <c r="W304" s="9">
        <v>135.66</v>
      </c>
      <c r="Y304" s="9">
        <f t="shared" si="100"/>
        <v>-7.509999999999991</v>
      </c>
      <c r="AA304" s="21">
        <f t="shared" si="101"/>
        <v>-0.05535898569954291</v>
      </c>
      <c r="AC304" s="9">
        <v>262.46000000000004</v>
      </c>
      <c r="AE304" s="9">
        <v>227.75</v>
      </c>
      <c r="AG304" s="9">
        <f t="shared" si="102"/>
        <v>34.710000000000036</v>
      </c>
      <c r="AI304" s="21">
        <f t="shared" si="103"/>
        <v>0.15240395170142718</v>
      </c>
    </row>
    <row r="305" spans="1:35" ht="12.75" outlineLevel="1">
      <c r="A305" s="1" t="s">
        <v>775</v>
      </c>
      <c r="B305" s="16" t="s">
        <v>776</v>
      </c>
      <c r="C305" s="1" t="s">
        <v>1266</v>
      </c>
      <c r="E305" s="5">
        <v>7776.38</v>
      </c>
      <c r="G305" s="5">
        <v>3292.331</v>
      </c>
      <c r="I305" s="9">
        <f t="shared" si="96"/>
        <v>4484.049</v>
      </c>
      <c r="K305" s="21">
        <f t="shared" si="97"/>
        <v>1.3619678580312853</v>
      </c>
      <c r="M305" s="9">
        <v>20212.822</v>
      </c>
      <c r="O305" s="9">
        <v>14588.463</v>
      </c>
      <c r="Q305" s="9">
        <f t="shared" si="98"/>
        <v>5624.359</v>
      </c>
      <c r="S305" s="21">
        <f t="shared" si="99"/>
        <v>0.38553472014152557</v>
      </c>
      <c r="U305" s="9">
        <v>47011.929000000004</v>
      </c>
      <c r="W305" s="9">
        <v>35755.105</v>
      </c>
      <c r="Y305" s="9">
        <f t="shared" si="100"/>
        <v>11256.824</v>
      </c>
      <c r="AA305" s="21">
        <f t="shared" si="101"/>
        <v>0.31483123878394426</v>
      </c>
      <c r="AC305" s="9">
        <v>75712.194</v>
      </c>
      <c r="AE305" s="9">
        <v>60048.79000000001</v>
      </c>
      <c r="AG305" s="9">
        <f t="shared" si="102"/>
        <v>15663.403999999995</v>
      </c>
      <c r="AI305" s="21">
        <f t="shared" si="103"/>
        <v>0.26084462318058355</v>
      </c>
    </row>
    <row r="306" spans="1:35" ht="12.75" outlineLevel="1">
      <c r="A306" s="1" t="s">
        <v>777</v>
      </c>
      <c r="B306" s="16" t="s">
        <v>778</v>
      </c>
      <c r="C306" s="1" t="s">
        <v>1267</v>
      </c>
      <c r="E306" s="5">
        <v>0</v>
      </c>
      <c r="G306" s="5">
        <v>0</v>
      </c>
      <c r="I306" s="9">
        <f t="shared" si="96"/>
        <v>0</v>
      </c>
      <c r="K306" s="21">
        <f t="shared" si="97"/>
        <v>0</v>
      </c>
      <c r="M306" s="9">
        <v>0</v>
      </c>
      <c r="O306" s="9">
        <v>105.97200000000001</v>
      </c>
      <c r="Q306" s="9">
        <f t="shared" si="98"/>
        <v>-105.97200000000001</v>
      </c>
      <c r="S306" s="21" t="str">
        <f t="shared" si="99"/>
        <v>N.M.</v>
      </c>
      <c r="U306" s="9">
        <v>0</v>
      </c>
      <c r="W306" s="9">
        <v>105.97200000000001</v>
      </c>
      <c r="Y306" s="9">
        <f t="shared" si="100"/>
        <v>-105.97200000000001</v>
      </c>
      <c r="AA306" s="21" t="str">
        <f t="shared" si="101"/>
        <v>N.M.</v>
      </c>
      <c r="AC306" s="9">
        <v>0</v>
      </c>
      <c r="AE306" s="9">
        <v>105.97200000000001</v>
      </c>
      <c r="AG306" s="9">
        <f t="shared" si="102"/>
        <v>-105.97200000000001</v>
      </c>
      <c r="AI306" s="21" t="str">
        <f t="shared" si="103"/>
        <v>N.M.</v>
      </c>
    </row>
    <row r="307" spans="1:35" ht="12.75" outlineLevel="1">
      <c r="A307" s="1" t="s">
        <v>779</v>
      </c>
      <c r="B307" s="16" t="s">
        <v>780</v>
      </c>
      <c r="C307" s="1" t="s">
        <v>1268</v>
      </c>
      <c r="E307" s="5">
        <v>2505.89</v>
      </c>
      <c r="G307" s="5">
        <v>10662.215</v>
      </c>
      <c r="I307" s="9">
        <f t="shared" si="96"/>
        <v>-8156.325000000001</v>
      </c>
      <c r="K307" s="21">
        <f t="shared" si="97"/>
        <v>-0.7649747261708755</v>
      </c>
      <c r="M307" s="9">
        <v>68198.88</v>
      </c>
      <c r="O307" s="9">
        <v>5113.078</v>
      </c>
      <c r="Q307" s="9">
        <f t="shared" si="98"/>
        <v>63085.802</v>
      </c>
      <c r="S307" s="21" t="str">
        <f t="shared" si="99"/>
        <v>N.M.</v>
      </c>
      <c r="U307" s="9">
        <v>185275.527</v>
      </c>
      <c r="W307" s="9">
        <v>101798.954</v>
      </c>
      <c r="Y307" s="9">
        <f t="shared" si="100"/>
        <v>83476.573</v>
      </c>
      <c r="AA307" s="21">
        <f t="shared" si="101"/>
        <v>0.8200140543683779</v>
      </c>
      <c r="AC307" s="9">
        <v>365155.919</v>
      </c>
      <c r="AE307" s="9">
        <v>118546.82</v>
      </c>
      <c r="AG307" s="9">
        <f t="shared" si="102"/>
        <v>246609.099</v>
      </c>
      <c r="AI307" s="21">
        <f t="shared" si="103"/>
        <v>2.08026751793089</v>
      </c>
    </row>
    <row r="308" spans="1:35" ht="12.75" outlineLevel="1">
      <c r="A308" s="1" t="s">
        <v>781</v>
      </c>
      <c r="B308" s="16" t="s">
        <v>782</v>
      </c>
      <c r="C308" s="1" t="s">
        <v>1269</v>
      </c>
      <c r="E308" s="5">
        <v>280.40000000000003</v>
      </c>
      <c r="G308" s="5">
        <v>454.118</v>
      </c>
      <c r="I308" s="9">
        <f t="shared" si="96"/>
        <v>-173.71799999999996</v>
      </c>
      <c r="K308" s="21">
        <f t="shared" si="97"/>
        <v>-0.3825393399953315</v>
      </c>
      <c r="M308" s="9">
        <v>4062.681</v>
      </c>
      <c r="O308" s="9">
        <v>2928.362</v>
      </c>
      <c r="Q308" s="9">
        <f t="shared" si="98"/>
        <v>1134.319</v>
      </c>
      <c r="S308" s="21">
        <f t="shared" si="99"/>
        <v>0.387356139712235</v>
      </c>
      <c r="U308" s="9">
        <v>14164.207</v>
      </c>
      <c r="W308" s="9">
        <v>14534.047</v>
      </c>
      <c r="Y308" s="9">
        <f t="shared" si="100"/>
        <v>-369.84000000000015</v>
      </c>
      <c r="AA308" s="21">
        <f t="shared" si="101"/>
        <v>-0.02544645686091425</v>
      </c>
      <c r="AC308" s="9">
        <v>28412.357</v>
      </c>
      <c r="AE308" s="9">
        <v>38856.087</v>
      </c>
      <c r="AG308" s="9">
        <f t="shared" si="102"/>
        <v>-10443.73</v>
      </c>
      <c r="AI308" s="21">
        <f t="shared" si="103"/>
        <v>-0.26877976673255854</v>
      </c>
    </row>
    <row r="309" spans="1:35" ht="12.75" outlineLevel="1">
      <c r="A309" s="1" t="s">
        <v>783</v>
      </c>
      <c r="B309" s="16" t="s">
        <v>784</v>
      </c>
      <c r="C309" s="1" t="s">
        <v>1270</v>
      </c>
      <c r="E309" s="5">
        <v>536.05</v>
      </c>
      <c r="G309" s="5">
        <v>473.87</v>
      </c>
      <c r="I309" s="9">
        <f t="shared" si="96"/>
        <v>62.17999999999995</v>
      </c>
      <c r="K309" s="21">
        <f t="shared" si="97"/>
        <v>0.1312174224998416</v>
      </c>
      <c r="M309" s="9">
        <v>3406.91</v>
      </c>
      <c r="O309" s="9">
        <v>527.37</v>
      </c>
      <c r="Q309" s="9">
        <f t="shared" si="98"/>
        <v>2879.54</v>
      </c>
      <c r="S309" s="21">
        <f t="shared" si="99"/>
        <v>5.460189240950377</v>
      </c>
      <c r="U309" s="9">
        <v>3680.463</v>
      </c>
      <c r="W309" s="9">
        <v>543.0600000000001</v>
      </c>
      <c r="Y309" s="9">
        <f t="shared" si="100"/>
        <v>3137.4030000000002</v>
      </c>
      <c r="AA309" s="21">
        <f t="shared" si="101"/>
        <v>5.777267705225942</v>
      </c>
      <c r="AC309" s="9">
        <v>7121.093000000001</v>
      </c>
      <c r="AE309" s="9">
        <v>6940.450000000001</v>
      </c>
      <c r="AG309" s="9">
        <f t="shared" si="102"/>
        <v>180.64300000000003</v>
      </c>
      <c r="AI309" s="21">
        <f t="shared" si="103"/>
        <v>0.026027563054268815</v>
      </c>
    </row>
    <row r="310" spans="1:35" ht="12.75" outlineLevel="1">
      <c r="A310" s="1" t="s">
        <v>785</v>
      </c>
      <c r="B310" s="16" t="s">
        <v>786</v>
      </c>
      <c r="C310" s="1" t="s">
        <v>1271</v>
      </c>
      <c r="E310" s="5">
        <v>39927.424</v>
      </c>
      <c r="G310" s="5">
        <v>8489.012</v>
      </c>
      <c r="I310" s="9">
        <f t="shared" si="96"/>
        <v>31438.411999999997</v>
      </c>
      <c r="K310" s="21">
        <f t="shared" si="97"/>
        <v>3.703424144058224</v>
      </c>
      <c r="M310" s="9">
        <v>155681.529</v>
      </c>
      <c r="O310" s="9">
        <v>59892.818</v>
      </c>
      <c r="Q310" s="9">
        <f t="shared" si="98"/>
        <v>95788.71100000001</v>
      </c>
      <c r="S310" s="21">
        <f t="shared" si="99"/>
        <v>1.5993355163218403</v>
      </c>
      <c r="U310" s="9">
        <v>309748.155</v>
      </c>
      <c r="W310" s="9">
        <v>169320.193</v>
      </c>
      <c r="Y310" s="9">
        <f t="shared" si="100"/>
        <v>140427.96200000003</v>
      </c>
      <c r="AA310" s="21">
        <f t="shared" si="101"/>
        <v>0.8293633471112334</v>
      </c>
      <c r="AC310" s="9">
        <v>429141.889</v>
      </c>
      <c r="AE310" s="9">
        <v>565147.182</v>
      </c>
      <c r="AG310" s="9">
        <f t="shared" si="102"/>
        <v>-136005.293</v>
      </c>
      <c r="AI310" s="21">
        <f t="shared" si="103"/>
        <v>-0.24065464242198062</v>
      </c>
    </row>
    <row r="311" spans="1:35" ht="12.75" outlineLevel="1">
      <c r="A311" s="1" t="s">
        <v>787</v>
      </c>
      <c r="B311" s="16" t="s">
        <v>788</v>
      </c>
      <c r="C311" s="1" t="s">
        <v>1272</v>
      </c>
      <c r="E311" s="5">
        <v>500</v>
      </c>
      <c r="G311" s="5">
        <v>0</v>
      </c>
      <c r="I311" s="9">
        <f t="shared" si="96"/>
        <v>500</v>
      </c>
      <c r="K311" s="21" t="str">
        <f t="shared" si="97"/>
        <v>N.M.</v>
      </c>
      <c r="M311" s="9">
        <v>500</v>
      </c>
      <c r="O311" s="9">
        <v>0</v>
      </c>
      <c r="Q311" s="9">
        <f t="shared" si="98"/>
        <v>500</v>
      </c>
      <c r="S311" s="21" t="str">
        <f t="shared" si="99"/>
        <v>N.M.</v>
      </c>
      <c r="U311" s="9">
        <v>500</v>
      </c>
      <c r="W311" s="9">
        <v>0</v>
      </c>
      <c r="Y311" s="9">
        <f t="shared" si="100"/>
        <v>500</v>
      </c>
      <c r="AA311" s="21" t="str">
        <f t="shared" si="101"/>
        <v>N.M.</v>
      </c>
      <c r="AC311" s="9">
        <v>500</v>
      </c>
      <c r="AE311" s="9">
        <v>0</v>
      </c>
      <c r="AG311" s="9">
        <f t="shared" si="102"/>
        <v>500</v>
      </c>
      <c r="AI311" s="21" t="str">
        <f t="shared" si="103"/>
        <v>N.M.</v>
      </c>
    </row>
    <row r="312" spans="1:35" ht="12.75" outlineLevel="1">
      <c r="A312" s="1" t="s">
        <v>789</v>
      </c>
      <c r="B312" s="16" t="s">
        <v>790</v>
      </c>
      <c r="C312" s="1" t="s">
        <v>1273</v>
      </c>
      <c r="E312" s="5">
        <v>7748.12</v>
      </c>
      <c r="G312" s="5">
        <v>7928.02</v>
      </c>
      <c r="I312" s="9">
        <f t="shared" si="96"/>
        <v>-179.90000000000055</v>
      </c>
      <c r="K312" s="21">
        <f t="shared" si="97"/>
        <v>-0.022691668285397936</v>
      </c>
      <c r="M312" s="9">
        <v>23244.350000000002</v>
      </c>
      <c r="O312" s="9">
        <v>23784.06</v>
      </c>
      <c r="Q312" s="9">
        <f t="shared" si="98"/>
        <v>-539.7099999999991</v>
      </c>
      <c r="S312" s="21">
        <f t="shared" si="99"/>
        <v>-0.022692088735060335</v>
      </c>
      <c r="U312" s="9">
        <v>54776.53</v>
      </c>
      <c r="W312" s="9">
        <v>55496.14</v>
      </c>
      <c r="Y312" s="9">
        <f t="shared" si="100"/>
        <v>-719.6100000000006</v>
      </c>
      <c r="AA312" s="21">
        <f t="shared" si="101"/>
        <v>-0.012966847784368437</v>
      </c>
      <c r="AC312" s="9">
        <v>95316.63</v>
      </c>
      <c r="AE312" s="9">
        <v>94836.23999999999</v>
      </c>
      <c r="AG312" s="9">
        <f t="shared" si="102"/>
        <v>480.39000000001397</v>
      </c>
      <c r="AI312" s="21">
        <f t="shared" si="103"/>
        <v>0.005065468643632582</v>
      </c>
    </row>
    <row r="313" spans="1:35" ht="12.75" outlineLevel="1">
      <c r="A313" s="1" t="s">
        <v>791</v>
      </c>
      <c r="B313" s="16" t="s">
        <v>792</v>
      </c>
      <c r="C313" s="1" t="s">
        <v>1274</v>
      </c>
      <c r="E313" s="5">
        <v>23017.09</v>
      </c>
      <c r="G313" s="5">
        <v>27064.03</v>
      </c>
      <c r="I313" s="9">
        <f t="shared" si="96"/>
        <v>-4046.9399999999987</v>
      </c>
      <c r="K313" s="21">
        <f t="shared" si="97"/>
        <v>-0.1495320541693162</v>
      </c>
      <c r="M313" s="9">
        <v>69816.3</v>
      </c>
      <c r="O313" s="9">
        <v>74051.17</v>
      </c>
      <c r="Q313" s="9">
        <f t="shared" si="98"/>
        <v>-4234.869999999995</v>
      </c>
      <c r="S313" s="21">
        <f t="shared" si="99"/>
        <v>-0.05718842794786356</v>
      </c>
      <c r="U313" s="9">
        <v>167547.08000000002</v>
      </c>
      <c r="W313" s="9">
        <v>167759.539</v>
      </c>
      <c r="Y313" s="9">
        <f t="shared" si="100"/>
        <v>-212.45899999997346</v>
      </c>
      <c r="AA313" s="21">
        <f t="shared" si="101"/>
        <v>-0.0012664495936649746</v>
      </c>
      <c r="AC313" s="9">
        <v>295013.53</v>
      </c>
      <c r="AE313" s="9">
        <v>285296.775</v>
      </c>
      <c r="AG313" s="9">
        <f t="shared" si="102"/>
        <v>9716.755000000005</v>
      </c>
      <c r="AI313" s="21">
        <f t="shared" si="103"/>
        <v>0.03405841163118652</v>
      </c>
    </row>
    <row r="314" spans="1:35" ht="12.75" outlineLevel="1">
      <c r="A314" s="1" t="s">
        <v>793</v>
      </c>
      <c r="B314" s="16" t="s">
        <v>794</v>
      </c>
      <c r="C314" s="1" t="s">
        <v>1275</v>
      </c>
      <c r="E314" s="5">
        <v>23046.18</v>
      </c>
      <c r="G314" s="5">
        <v>23943.65</v>
      </c>
      <c r="I314" s="9">
        <f t="shared" si="96"/>
        <v>-897.4700000000012</v>
      </c>
      <c r="K314" s="21">
        <f t="shared" si="97"/>
        <v>-0.037482589329530004</v>
      </c>
      <c r="M314" s="9">
        <v>69138.54000000001</v>
      </c>
      <c r="O314" s="9">
        <v>71830.95</v>
      </c>
      <c r="Q314" s="9">
        <f t="shared" si="98"/>
        <v>-2692.409999999989</v>
      </c>
      <c r="S314" s="21">
        <f t="shared" si="99"/>
        <v>-0.03748258932952981</v>
      </c>
      <c r="U314" s="9">
        <v>161323.26</v>
      </c>
      <c r="W314" s="9">
        <v>167605.55000000002</v>
      </c>
      <c r="Y314" s="9">
        <f t="shared" si="100"/>
        <v>-6282.290000000008</v>
      </c>
      <c r="AA314" s="21">
        <f t="shared" si="101"/>
        <v>-0.037482589329530004</v>
      </c>
      <c r="AC314" s="9">
        <v>281041.51</v>
      </c>
      <c r="AE314" s="9">
        <v>439912.20000000007</v>
      </c>
      <c r="AG314" s="9">
        <f t="shared" si="102"/>
        <v>-158870.69000000006</v>
      </c>
      <c r="AI314" s="21">
        <f t="shared" si="103"/>
        <v>-0.3611418142074715</v>
      </c>
    </row>
    <row r="315" spans="1:68" s="90" customFormat="1" ht="12.75">
      <c r="A315" s="90" t="s">
        <v>33</v>
      </c>
      <c r="B315" s="91"/>
      <c r="C315" s="77" t="s">
        <v>1276</v>
      </c>
      <c r="D315" s="105"/>
      <c r="E315" s="105">
        <v>6030177.454000001</v>
      </c>
      <c r="F315" s="105"/>
      <c r="G315" s="105">
        <v>4724465.2540000025</v>
      </c>
      <c r="H315" s="105"/>
      <c r="I315" s="9">
        <f>+E315-G315</f>
        <v>1305712.1999999983</v>
      </c>
      <c r="J315" s="37" t="str">
        <f>IF((+E315-G315)=(I315),"  ",$AO$514)</f>
        <v>  </v>
      </c>
      <c r="K315" s="38">
        <f>IF(G315&lt;0,IF(I315=0,0,IF(OR(G315=0,E315=0),"N.M.",IF(ABS(I315/G315)&gt;=10,"N.M.",I315/(-G315)))),IF(I315=0,0,IF(OR(G315=0,E315=0),"N.M.",IF(ABS(I315/G315)&gt;=10,"N.M.",I315/G315))))</f>
        <v>0.27637248446149704</v>
      </c>
      <c r="L315" s="39"/>
      <c r="M315" s="5">
        <v>15404689.442999996</v>
      </c>
      <c r="N315" s="9"/>
      <c r="O315" s="5">
        <v>15507839.832000004</v>
      </c>
      <c r="P315" s="9"/>
      <c r="Q315" s="9">
        <f>(+M315-O315)</f>
        <v>-103150.38900000788</v>
      </c>
      <c r="R315" s="37" t="str">
        <f>IF((+M315-O315)=(Q315),"  ",$AO$514)</f>
        <v>  </v>
      </c>
      <c r="S315" s="38">
        <f>IF(O315&lt;0,IF(Q315=0,0,IF(OR(O315=0,M315=0),"N.M.",IF(ABS(Q315/O315)&gt;=10,"N.M.",Q315/(-O315)))),IF(Q315=0,0,IF(OR(O315=0,M315=0),"N.M.",IF(ABS(Q315/O315)&gt;=10,"N.M.",Q315/O315))))</f>
        <v>-0.006651499507182159</v>
      </c>
      <c r="T315" s="39"/>
      <c r="U315" s="9">
        <v>36413263.684000015</v>
      </c>
      <c r="V315" s="9"/>
      <c r="W315" s="9">
        <v>36481628.05099999</v>
      </c>
      <c r="X315" s="9"/>
      <c r="Y315" s="9">
        <f>(+U315-W315)</f>
        <v>-68364.36699997634</v>
      </c>
      <c r="Z315" s="37" t="str">
        <f>IF((+U315-W315)=(Y315),"  ",$AO$514)</f>
        <v>  </v>
      </c>
      <c r="AA315" s="38">
        <f>IF(W315&lt;0,IF(Y315=0,0,IF(OR(W315=0,U315=0),"N.M.",IF(ABS(Y315/W315)&gt;=10,"N.M.",Y315/(-W315)))),IF(Y315=0,0,IF(OR(W315=0,U315=0),"N.M.",IF(ABS(Y315/W315)&gt;=10,"N.M.",Y315/W315))))</f>
        <v>-0.0018739395869177065</v>
      </c>
      <c r="AB315" s="39"/>
      <c r="AC315" s="9">
        <v>67324269.54200006</v>
      </c>
      <c r="AD315" s="9"/>
      <c r="AE315" s="9">
        <v>65659892.66200001</v>
      </c>
      <c r="AF315" s="9"/>
      <c r="AG315" s="9">
        <f>(+AC315-AE315)</f>
        <v>1664376.8800000474</v>
      </c>
      <c r="AH315" s="37" t="str">
        <f>IF((+AC315-AE315)=(AG315),"  ",$AO$514)</f>
        <v>  </v>
      </c>
      <c r="AI315" s="38">
        <f>IF(AE315&lt;0,IF(AG315=0,0,IF(OR(AE315=0,AC315=0),"N.M.",IF(ABS(AG315/AE315)&gt;=10,"N.M.",AG315/(-AE315)))),IF(AG315=0,0,IF(OR(AE315=0,AC315=0),"N.M.",IF(ABS(AG315/AE315)&gt;=10,"N.M.",AG315/AE315))))</f>
        <v>0.02534845569376461</v>
      </c>
      <c r="AJ315" s="105"/>
      <c r="AK315" s="105"/>
      <c r="AL315" s="105"/>
      <c r="AM315" s="105"/>
      <c r="AN315" s="105"/>
      <c r="AO315" s="105"/>
      <c r="AP315" s="106"/>
      <c r="AQ315" s="107"/>
      <c r="AR315" s="108"/>
      <c r="AS315" s="105"/>
      <c r="AT315" s="105"/>
      <c r="AU315" s="105"/>
      <c r="AV315" s="105"/>
      <c r="AW315" s="105"/>
      <c r="AX315" s="106"/>
      <c r="AY315" s="107"/>
      <c r="AZ315" s="108"/>
      <c r="BA315" s="105"/>
      <c r="BB315" s="105"/>
      <c r="BC315" s="105"/>
      <c r="BD315" s="106"/>
      <c r="BE315" s="107"/>
      <c r="BF315" s="108"/>
      <c r="BG315" s="105"/>
      <c r="BH315" s="109"/>
      <c r="BI315" s="105"/>
      <c r="BJ315" s="109"/>
      <c r="BK315" s="105"/>
      <c r="BL315" s="109"/>
      <c r="BM315" s="105"/>
      <c r="BN315" s="97"/>
      <c r="BO315" s="97"/>
      <c r="BP315" s="97"/>
    </row>
    <row r="316" spans="1:35" ht="12.75" outlineLevel="1">
      <c r="A316" s="1" t="s">
        <v>795</v>
      </c>
      <c r="B316" s="16" t="s">
        <v>796</v>
      </c>
      <c r="C316" s="1" t="s">
        <v>1277</v>
      </c>
      <c r="E316" s="5">
        <v>-11895.669</v>
      </c>
      <c r="G316" s="5">
        <v>68871.079</v>
      </c>
      <c r="I316" s="9">
        <f aca="true" t="shared" si="104" ref="I316:I346">+E316-G316</f>
        <v>-80766.74799999999</v>
      </c>
      <c r="K316" s="21">
        <f aca="true" t="shared" si="105" ref="K316:K346">IF(G316&lt;0,IF(I316=0,0,IF(OR(G316=0,E316=0),"N.M.",IF(ABS(I316/G316)&gt;=10,"N.M.",I316/(-G316)))),IF(I316=0,0,IF(OR(G316=0,E316=0),"N.M.",IF(ABS(I316/G316)&gt;=10,"N.M.",I316/G316))))</f>
        <v>-1.1727237205039287</v>
      </c>
      <c r="M316" s="9">
        <v>163300.74</v>
      </c>
      <c r="O316" s="9">
        <v>169571.736</v>
      </c>
      <c r="Q316" s="9">
        <f aca="true" t="shared" si="106" ref="Q316:Q346">(+M316-O316)</f>
        <v>-6270.996000000014</v>
      </c>
      <c r="S316" s="21">
        <f aca="true" t="shared" si="107" ref="S316:S346">IF(O316&lt;0,IF(Q316=0,0,IF(OR(O316=0,M316=0),"N.M.",IF(ABS(Q316/O316)&gt;=10,"N.M.",Q316/(-O316)))),IF(Q316=0,0,IF(OR(O316=0,M316=0),"N.M.",IF(ABS(Q316/O316)&gt;=10,"N.M.",Q316/O316))))</f>
        <v>-0.03698137524522373</v>
      </c>
      <c r="U316" s="9">
        <v>353917.154</v>
      </c>
      <c r="W316" s="9">
        <v>399871.607</v>
      </c>
      <c r="Y316" s="9">
        <f aca="true" t="shared" si="108" ref="Y316:Y346">(+U316-W316)</f>
        <v>-45954.45300000004</v>
      </c>
      <c r="AA316" s="21">
        <f aca="true" t="shared" si="109" ref="AA316:AA346">IF(W316&lt;0,IF(Y316=0,0,IF(OR(W316=0,U316=0),"N.M.",IF(ABS(Y316/W316)&gt;=10,"N.M.",Y316/(-W316)))),IF(Y316=0,0,IF(OR(W316=0,U316=0),"N.M.",IF(ABS(Y316/W316)&gt;=10,"N.M.",Y316/W316))))</f>
        <v>-0.11492302077851713</v>
      </c>
      <c r="AC316" s="9">
        <v>599649.397</v>
      </c>
      <c r="AE316" s="9">
        <v>773232.052</v>
      </c>
      <c r="AG316" s="9">
        <f aca="true" t="shared" si="110" ref="AG316:AG346">(+AC316-AE316)</f>
        <v>-173582.65500000003</v>
      </c>
      <c r="AI316" s="21">
        <f aca="true" t="shared" si="111" ref="AI316:AI346">IF(AE316&lt;0,IF(AG316=0,0,IF(OR(AE316=0,AC316=0),"N.M.",IF(ABS(AG316/AE316)&gt;=10,"N.M.",AG316/(-AE316)))),IF(AG316=0,0,IF(OR(AE316=0,AC316=0),"N.M.",IF(ABS(AG316/AE316)&gt;=10,"N.M.",AG316/AE316))))</f>
        <v>-0.2244897305421064</v>
      </c>
    </row>
    <row r="317" spans="1:35" ht="12.75" outlineLevel="1">
      <c r="A317" s="1" t="s">
        <v>797</v>
      </c>
      <c r="B317" s="16" t="s">
        <v>798</v>
      </c>
      <c r="C317" s="1" t="s">
        <v>1278</v>
      </c>
      <c r="E317" s="5">
        <v>25782.523</v>
      </c>
      <c r="G317" s="5">
        <v>75184.558</v>
      </c>
      <c r="I317" s="9">
        <f t="shared" si="104"/>
        <v>-49402.035</v>
      </c>
      <c r="K317" s="21">
        <f t="shared" si="105"/>
        <v>-0.6570768827290306</v>
      </c>
      <c r="M317" s="9">
        <v>175799.473</v>
      </c>
      <c r="O317" s="9">
        <v>220660.88</v>
      </c>
      <c r="Q317" s="9">
        <f t="shared" si="106"/>
        <v>-44861.40700000001</v>
      </c>
      <c r="S317" s="21">
        <f t="shared" si="107"/>
        <v>-0.20330475886799693</v>
      </c>
      <c r="U317" s="9">
        <v>444359.566</v>
      </c>
      <c r="W317" s="9">
        <v>354667.416</v>
      </c>
      <c r="Y317" s="9">
        <f t="shared" si="108"/>
        <v>89692.14999999997</v>
      </c>
      <c r="AA317" s="21">
        <f t="shared" si="109"/>
        <v>0.25289086607268135</v>
      </c>
      <c r="AC317" s="9">
        <v>721827.4909999999</v>
      </c>
      <c r="AE317" s="9">
        <v>782647.788</v>
      </c>
      <c r="AG317" s="9">
        <f t="shared" si="110"/>
        <v>-60820.29700000002</v>
      </c>
      <c r="AI317" s="21">
        <f t="shared" si="111"/>
        <v>-0.07771094217926804</v>
      </c>
    </row>
    <row r="318" spans="1:35" ht="12.75" outlineLevel="1">
      <c r="A318" s="1" t="s">
        <v>799</v>
      </c>
      <c r="B318" s="16" t="s">
        <v>800</v>
      </c>
      <c r="C318" s="1" t="s">
        <v>1279</v>
      </c>
      <c r="E318" s="5">
        <v>1382258.358</v>
      </c>
      <c r="G318" s="5">
        <v>703626.901</v>
      </c>
      <c r="I318" s="9">
        <f t="shared" si="104"/>
        <v>678631.457</v>
      </c>
      <c r="K318" s="21">
        <f t="shared" si="105"/>
        <v>0.964476281443367</v>
      </c>
      <c r="M318" s="9">
        <v>7264287.364</v>
      </c>
      <c r="O318" s="9">
        <v>3619543.778</v>
      </c>
      <c r="Q318" s="9">
        <f t="shared" si="106"/>
        <v>3644743.586</v>
      </c>
      <c r="S318" s="21">
        <f t="shared" si="107"/>
        <v>1.0069621503552928</v>
      </c>
      <c r="U318" s="9">
        <v>11075443.41</v>
      </c>
      <c r="W318" s="9">
        <v>7234689.321</v>
      </c>
      <c r="Y318" s="9">
        <f t="shared" si="108"/>
        <v>3840754.0889999997</v>
      </c>
      <c r="AA318" s="21">
        <f t="shared" si="109"/>
        <v>0.5308803071683414</v>
      </c>
      <c r="AC318" s="9">
        <v>13908548.625</v>
      </c>
      <c r="AE318" s="9">
        <v>10120405.213</v>
      </c>
      <c r="AG318" s="9">
        <f t="shared" si="110"/>
        <v>3788143.4120000005</v>
      </c>
      <c r="AI318" s="21">
        <f t="shared" si="111"/>
        <v>0.3743074839665514</v>
      </c>
    </row>
    <row r="319" spans="1:35" ht="12.75" outlineLevel="1">
      <c r="A319" s="1" t="s">
        <v>801</v>
      </c>
      <c r="B319" s="16" t="s">
        <v>802</v>
      </c>
      <c r="C319" s="1" t="s">
        <v>1280</v>
      </c>
      <c r="E319" s="5">
        <v>222477.166</v>
      </c>
      <c r="G319" s="5">
        <v>140219.939</v>
      </c>
      <c r="I319" s="9">
        <f t="shared" si="104"/>
        <v>82257.22699999998</v>
      </c>
      <c r="K319" s="21">
        <f t="shared" si="105"/>
        <v>0.5866300298419042</v>
      </c>
      <c r="M319" s="9">
        <v>2983208.459</v>
      </c>
      <c r="O319" s="9">
        <v>820385.121</v>
      </c>
      <c r="Q319" s="9">
        <f t="shared" si="106"/>
        <v>2162823.3379999995</v>
      </c>
      <c r="S319" s="21">
        <f t="shared" si="107"/>
        <v>2.6363512485010068</v>
      </c>
      <c r="U319" s="9">
        <v>3453573.897</v>
      </c>
      <c r="W319" s="9">
        <v>1436382.044</v>
      </c>
      <c r="Y319" s="9">
        <f t="shared" si="108"/>
        <v>2017191.853</v>
      </c>
      <c r="AA319" s="21">
        <f t="shared" si="109"/>
        <v>1.4043560774281023</v>
      </c>
      <c r="AC319" s="9">
        <v>4037708.928</v>
      </c>
      <c r="AE319" s="9">
        <v>2214968.368</v>
      </c>
      <c r="AG319" s="9">
        <f t="shared" si="110"/>
        <v>1822740.56</v>
      </c>
      <c r="AI319" s="21">
        <f t="shared" si="111"/>
        <v>0.822919453990144</v>
      </c>
    </row>
    <row r="320" spans="1:35" ht="12.75" outlineLevel="1">
      <c r="A320" s="1" t="s">
        <v>803</v>
      </c>
      <c r="B320" s="16" t="s">
        <v>804</v>
      </c>
      <c r="C320" s="1" t="s">
        <v>1281</v>
      </c>
      <c r="E320" s="5">
        <v>52792.751000000004</v>
      </c>
      <c r="G320" s="5">
        <v>34702.397</v>
      </c>
      <c r="I320" s="9">
        <f t="shared" si="104"/>
        <v>18090.354000000007</v>
      </c>
      <c r="K320" s="21">
        <f t="shared" si="105"/>
        <v>0.5212998398929045</v>
      </c>
      <c r="M320" s="9">
        <v>171065.38</v>
      </c>
      <c r="O320" s="9">
        <v>90141.446</v>
      </c>
      <c r="Q320" s="9">
        <f t="shared" si="106"/>
        <v>80923.93400000001</v>
      </c>
      <c r="S320" s="21">
        <f t="shared" si="107"/>
        <v>0.8977439079466288</v>
      </c>
      <c r="U320" s="9">
        <v>418839.101</v>
      </c>
      <c r="W320" s="9">
        <v>283522.171</v>
      </c>
      <c r="Y320" s="9">
        <f t="shared" si="108"/>
        <v>135316.93000000005</v>
      </c>
      <c r="AA320" s="21">
        <f t="shared" si="109"/>
        <v>0.4772710702754885</v>
      </c>
      <c r="AC320" s="9">
        <v>705312.155</v>
      </c>
      <c r="AE320" s="9">
        <v>538784.976</v>
      </c>
      <c r="AG320" s="9">
        <f t="shared" si="110"/>
        <v>166527.179</v>
      </c>
      <c r="AI320" s="21">
        <f t="shared" si="111"/>
        <v>0.3090791065413821</v>
      </c>
    </row>
    <row r="321" spans="1:35" ht="12.75" outlineLevel="1">
      <c r="A321" s="1" t="s">
        <v>805</v>
      </c>
      <c r="B321" s="16" t="s">
        <v>806</v>
      </c>
      <c r="C321" s="1" t="s">
        <v>1277</v>
      </c>
      <c r="E321" s="5">
        <v>12736.65</v>
      </c>
      <c r="G321" s="5">
        <v>13240.41</v>
      </c>
      <c r="I321" s="9">
        <f t="shared" si="104"/>
        <v>-503.7600000000002</v>
      </c>
      <c r="K321" s="21">
        <f t="shared" si="105"/>
        <v>-0.03804716017102191</v>
      </c>
      <c r="M321" s="9">
        <v>39116.785</v>
      </c>
      <c r="O321" s="9">
        <v>34346.89</v>
      </c>
      <c r="Q321" s="9">
        <f t="shared" si="106"/>
        <v>4769.895000000004</v>
      </c>
      <c r="S321" s="21">
        <f t="shared" si="107"/>
        <v>0.13887414551943433</v>
      </c>
      <c r="U321" s="9">
        <v>99926.52100000001</v>
      </c>
      <c r="W321" s="9">
        <v>77911.59</v>
      </c>
      <c r="Y321" s="9">
        <f t="shared" si="108"/>
        <v>22014.93100000001</v>
      </c>
      <c r="AA321" s="21">
        <f t="shared" si="109"/>
        <v>0.2825629793975455</v>
      </c>
      <c r="AC321" s="9">
        <v>183721.79700000002</v>
      </c>
      <c r="AE321" s="9">
        <v>116965.73999999999</v>
      </c>
      <c r="AG321" s="9">
        <f t="shared" si="110"/>
        <v>66756.05700000003</v>
      </c>
      <c r="AI321" s="21">
        <f t="shared" si="111"/>
        <v>0.5707317116960918</v>
      </c>
    </row>
    <row r="322" spans="1:35" ht="12.75" outlineLevel="1">
      <c r="A322" s="1" t="s">
        <v>807</v>
      </c>
      <c r="B322" s="16" t="s">
        <v>808</v>
      </c>
      <c r="C322" s="1" t="s">
        <v>1278</v>
      </c>
      <c r="E322" s="5">
        <v>1392.56</v>
      </c>
      <c r="G322" s="5">
        <v>823.052</v>
      </c>
      <c r="I322" s="9">
        <f t="shared" si="104"/>
        <v>569.5079999999999</v>
      </c>
      <c r="K322" s="21">
        <f t="shared" si="105"/>
        <v>0.69194655987714</v>
      </c>
      <c r="M322" s="9">
        <v>2707.1220000000003</v>
      </c>
      <c r="O322" s="9">
        <v>2382.774</v>
      </c>
      <c r="Q322" s="9">
        <f t="shared" si="106"/>
        <v>324.3480000000004</v>
      </c>
      <c r="S322" s="21">
        <f t="shared" si="107"/>
        <v>0.13612201576817626</v>
      </c>
      <c r="U322" s="9">
        <v>16019.791000000001</v>
      </c>
      <c r="W322" s="9">
        <v>17903.362</v>
      </c>
      <c r="Y322" s="9">
        <f t="shared" si="108"/>
        <v>-1883.571</v>
      </c>
      <c r="AA322" s="21">
        <f t="shared" si="109"/>
        <v>-0.10520766993372528</v>
      </c>
      <c r="AC322" s="9">
        <v>51523.906</v>
      </c>
      <c r="AE322" s="9">
        <v>22968.511000000002</v>
      </c>
      <c r="AG322" s="9">
        <f t="shared" si="110"/>
        <v>28555.395</v>
      </c>
      <c r="AI322" s="21">
        <f t="shared" si="111"/>
        <v>1.2432410181051787</v>
      </c>
    </row>
    <row r="323" spans="1:35" ht="12.75" outlineLevel="1">
      <c r="A323" s="1" t="s">
        <v>809</v>
      </c>
      <c r="B323" s="16" t="s">
        <v>810</v>
      </c>
      <c r="C323" s="1" t="s">
        <v>1282</v>
      </c>
      <c r="E323" s="5">
        <v>3083.9</v>
      </c>
      <c r="G323" s="5">
        <v>1241.51</v>
      </c>
      <c r="I323" s="9">
        <f t="shared" si="104"/>
        <v>1842.39</v>
      </c>
      <c r="K323" s="21">
        <f t="shared" si="105"/>
        <v>1.48399126869699</v>
      </c>
      <c r="M323" s="9">
        <v>9594.7</v>
      </c>
      <c r="O323" s="9">
        <v>2808.51</v>
      </c>
      <c r="Q323" s="9">
        <f t="shared" si="106"/>
        <v>6786.1900000000005</v>
      </c>
      <c r="S323" s="21">
        <f t="shared" si="107"/>
        <v>2.4162954734004862</v>
      </c>
      <c r="U323" s="9">
        <v>24396.63</v>
      </c>
      <c r="W323" s="9">
        <v>6074.5</v>
      </c>
      <c r="Y323" s="9">
        <f t="shared" si="108"/>
        <v>18322.13</v>
      </c>
      <c r="AA323" s="21">
        <f t="shared" si="109"/>
        <v>3.0162367273026587</v>
      </c>
      <c r="AC323" s="9">
        <v>28944.24</v>
      </c>
      <c r="AE323" s="9">
        <v>42304.597</v>
      </c>
      <c r="AG323" s="9">
        <f t="shared" si="110"/>
        <v>-13360.357</v>
      </c>
      <c r="AI323" s="21">
        <f t="shared" si="111"/>
        <v>-0.3158133618433949</v>
      </c>
    </row>
    <row r="324" spans="1:35" ht="12.75" outlineLevel="1">
      <c r="A324" s="1" t="s">
        <v>811</v>
      </c>
      <c r="B324" s="16" t="s">
        <v>812</v>
      </c>
      <c r="C324" s="1" t="s">
        <v>1283</v>
      </c>
      <c r="E324" s="5">
        <v>15871.880000000001</v>
      </c>
      <c r="G324" s="5">
        <v>6273.04</v>
      </c>
      <c r="I324" s="9">
        <f t="shared" si="104"/>
        <v>9598.84</v>
      </c>
      <c r="K324" s="21">
        <f t="shared" si="105"/>
        <v>1.530173568158341</v>
      </c>
      <c r="M324" s="9">
        <v>53518.41</v>
      </c>
      <c r="O324" s="9">
        <v>15432.880000000001</v>
      </c>
      <c r="Q324" s="9">
        <f t="shared" si="106"/>
        <v>38085.53</v>
      </c>
      <c r="S324" s="21">
        <f t="shared" si="107"/>
        <v>2.4678174132112733</v>
      </c>
      <c r="U324" s="9">
        <v>136633.77</v>
      </c>
      <c r="W324" s="9">
        <v>39556.06</v>
      </c>
      <c r="Y324" s="9">
        <f t="shared" si="108"/>
        <v>97077.70999999999</v>
      </c>
      <c r="AA324" s="21">
        <f t="shared" si="109"/>
        <v>2.4541804719681384</v>
      </c>
      <c r="AC324" s="9">
        <v>194346.38999999998</v>
      </c>
      <c r="AE324" s="9">
        <v>137139.6</v>
      </c>
      <c r="AG324" s="9">
        <f t="shared" si="110"/>
        <v>57206.78999999998</v>
      </c>
      <c r="AI324" s="21">
        <f t="shared" si="111"/>
        <v>0.4171427508903335</v>
      </c>
    </row>
    <row r="325" spans="1:35" ht="12.75" outlineLevel="1">
      <c r="A325" s="1" t="s">
        <v>813</v>
      </c>
      <c r="B325" s="16" t="s">
        <v>814</v>
      </c>
      <c r="C325" s="1" t="s">
        <v>1284</v>
      </c>
      <c r="E325" s="5">
        <v>13535.53</v>
      </c>
      <c r="G325" s="5">
        <v>483.82</v>
      </c>
      <c r="I325" s="9">
        <f t="shared" si="104"/>
        <v>13051.710000000001</v>
      </c>
      <c r="K325" s="21" t="str">
        <f t="shared" si="105"/>
        <v>N.M.</v>
      </c>
      <c r="M325" s="9">
        <v>50948.4</v>
      </c>
      <c r="O325" s="9">
        <v>1148.39</v>
      </c>
      <c r="Q325" s="9">
        <f t="shared" si="106"/>
        <v>49800.01</v>
      </c>
      <c r="S325" s="21" t="str">
        <f t="shared" si="107"/>
        <v>N.M.</v>
      </c>
      <c r="U325" s="9">
        <v>131534.13</v>
      </c>
      <c r="W325" s="9">
        <v>2914.9700000000003</v>
      </c>
      <c r="Y325" s="9">
        <f t="shared" si="108"/>
        <v>128619.16</v>
      </c>
      <c r="AA325" s="21" t="str">
        <f t="shared" si="109"/>
        <v>N.M.</v>
      </c>
      <c r="AC325" s="9">
        <v>133781.78</v>
      </c>
      <c r="AE325" s="9">
        <v>81681.474</v>
      </c>
      <c r="AG325" s="9">
        <f t="shared" si="110"/>
        <v>52100.306</v>
      </c>
      <c r="AI325" s="21">
        <f t="shared" si="111"/>
        <v>0.6378472797883152</v>
      </c>
    </row>
    <row r="326" spans="1:35" ht="12.75" outlineLevel="1">
      <c r="A326" s="1" t="s">
        <v>815</v>
      </c>
      <c r="B326" s="16" t="s">
        <v>816</v>
      </c>
      <c r="C326" s="1" t="s">
        <v>1285</v>
      </c>
      <c r="E326" s="5">
        <v>58006.409</v>
      </c>
      <c r="G326" s="5">
        <v>66285.546</v>
      </c>
      <c r="I326" s="9">
        <f t="shared" si="104"/>
        <v>-8279.137000000002</v>
      </c>
      <c r="K326" s="21">
        <f t="shared" si="105"/>
        <v>-0.12490109080492454</v>
      </c>
      <c r="M326" s="9">
        <v>216345.006</v>
      </c>
      <c r="O326" s="9">
        <v>163034.537</v>
      </c>
      <c r="Q326" s="9">
        <f t="shared" si="106"/>
        <v>53310.46899999998</v>
      </c>
      <c r="S326" s="21">
        <f t="shared" si="107"/>
        <v>0.32698880851239503</v>
      </c>
      <c r="U326" s="9">
        <v>535265.543</v>
      </c>
      <c r="W326" s="9">
        <v>501702.85000000003</v>
      </c>
      <c r="Y326" s="9">
        <f t="shared" si="108"/>
        <v>33562.69299999991</v>
      </c>
      <c r="AA326" s="21">
        <f t="shared" si="109"/>
        <v>0.066897553003735</v>
      </c>
      <c r="AC326" s="9">
        <v>1016826.034</v>
      </c>
      <c r="AE326" s="9">
        <v>870734.754</v>
      </c>
      <c r="AG326" s="9">
        <f t="shared" si="110"/>
        <v>146091.28000000003</v>
      </c>
      <c r="AI326" s="21">
        <f t="shared" si="111"/>
        <v>0.1677793143421493</v>
      </c>
    </row>
    <row r="327" spans="1:35" ht="12.75" outlineLevel="1">
      <c r="A327" s="1" t="s">
        <v>817</v>
      </c>
      <c r="B327" s="16" t="s">
        <v>818</v>
      </c>
      <c r="C327" s="1" t="s">
        <v>1286</v>
      </c>
      <c r="E327" s="5">
        <v>104218.809</v>
      </c>
      <c r="G327" s="5">
        <v>274812.869</v>
      </c>
      <c r="I327" s="9">
        <f t="shared" si="104"/>
        <v>-170594.06</v>
      </c>
      <c r="K327" s="21">
        <f t="shared" si="105"/>
        <v>-0.6207644519005403</v>
      </c>
      <c r="M327" s="9">
        <v>878193.495</v>
      </c>
      <c r="O327" s="9">
        <v>587097.177</v>
      </c>
      <c r="Q327" s="9">
        <f t="shared" si="106"/>
        <v>291096.31799999997</v>
      </c>
      <c r="S327" s="21">
        <f t="shared" si="107"/>
        <v>0.49582305860755305</v>
      </c>
      <c r="U327" s="9">
        <v>1556666.877</v>
      </c>
      <c r="W327" s="9">
        <v>1315768.753</v>
      </c>
      <c r="Y327" s="9">
        <f t="shared" si="108"/>
        <v>240898.12400000007</v>
      </c>
      <c r="AA327" s="21">
        <f t="shared" si="109"/>
        <v>0.18308545741851956</v>
      </c>
      <c r="AC327" s="9">
        <v>3053260.367</v>
      </c>
      <c r="AE327" s="9">
        <v>3333772.1720000003</v>
      </c>
      <c r="AG327" s="9">
        <f t="shared" si="110"/>
        <v>-280511.80500000017</v>
      </c>
      <c r="AI327" s="21">
        <f t="shared" si="111"/>
        <v>-0.0841424640099852</v>
      </c>
    </row>
    <row r="328" spans="1:35" ht="12.75" outlineLevel="1">
      <c r="A328" s="1" t="s">
        <v>819</v>
      </c>
      <c r="B328" s="16" t="s">
        <v>820</v>
      </c>
      <c r="C328" s="1" t="s">
        <v>1287</v>
      </c>
      <c r="E328" s="5">
        <v>0</v>
      </c>
      <c r="G328" s="5">
        <v>1.1500000000000001</v>
      </c>
      <c r="I328" s="9">
        <f t="shared" si="104"/>
        <v>-1.1500000000000001</v>
      </c>
      <c r="K328" s="21" t="str">
        <f t="shared" si="105"/>
        <v>N.M.</v>
      </c>
      <c r="M328" s="9">
        <v>0</v>
      </c>
      <c r="O328" s="9">
        <v>647.6410000000001</v>
      </c>
      <c r="Q328" s="9">
        <f t="shared" si="106"/>
        <v>-647.6410000000001</v>
      </c>
      <c r="S328" s="21" t="str">
        <f t="shared" si="107"/>
        <v>N.M.</v>
      </c>
      <c r="U328" s="9">
        <v>0</v>
      </c>
      <c r="W328" s="9">
        <v>647.6410000000001</v>
      </c>
      <c r="Y328" s="9">
        <f t="shared" si="108"/>
        <v>-647.6410000000001</v>
      </c>
      <c r="AA328" s="21" t="str">
        <f t="shared" si="109"/>
        <v>N.M.</v>
      </c>
      <c r="AC328" s="9">
        <v>331.812</v>
      </c>
      <c r="AE328" s="9">
        <v>647.6410000000001</v>
      </c>
      <c r="AG328" s="9">
        <f t="shared" si="110"/>
        <v>-315.82900000000006</v>
      </c>
      <c r="AI328" s="21">
        <f t="shared" si="111"/>
        <v>-0.48766060209282613</v>
      </c>
    </row>
    <row r="329" spans="1:35" ht="12.75" outlineLevel="1">
      <c r="A329" s="1" t="s">
        <v>821</v>
      </c>
      <c r="B329" s="16" t="s">
        <v>822</v>
      </c>
      <c r="C329" s="1" t="s">
        <v>1288</v>
      </c>
      <c r="E329" s="5">
        <v>182.1</v>
      </c>
      <c r="G329" s="5">
        <v>4.64</v>
      </c>
      <c r="I329" s="9">
        <f t="shared" si="104"/>
        <v>177.46</v>
      </c>
      <c r="K329" s="21" t="str">
        <f t="shared" si="105"/>
        <v>N.M.</v>
      </c>
      <c r="M329" s="9">
        <v>2905.371</v>
      </c>
      <c r="O329" s="9">
        <v>6.33</v>
      </c>
      <c r="Q329" s="9">
        <f t="shared" si="106"/>
        <v>2899.041</v>
      </c>
      <c r="S329" s="21" t="str">
        <f t="shared" si="107"/>
        <v>N.M.</v>
      </c>
      <c r="U329" s="9">
        <v>3388.161</v>
      </c>
      <c r="W329" s="9">
        <v>5803.938</v>
      </c>
      <c r="Y329" s="9">
        <f t="shared" si="108"/>
        <v>-2415.777</v>
      </c>
      <c r="AA329" s="21">
        <f t="shared" si="109"/>
        <v>-0.41623066959019894</v>
      </c>
      <c r="AC329" s="9">
        <v>3466.631</v>
      </c>
      <c r="AE329" s="9">
        <v>8329.274000000001</v>
      </c>
      <c r="AG329" s="9">
        <f t="shared" si="110"/>
        <v>-4862.643000000002</v>
      </c>
      <c r="AI329" s="21">
        <f t="shared" si="111"/>
        <v>-0.5838015414068503</v>
      </c>
    </row>
    <row r="330" spans="1:35" ht="12.75" outlineLevel="1">
      <c r="A330" s="1" t="s">
        <v>823</v>
      </c>
      <c r="B330" s="16" t="s">
        <v>824</v>
      </c>
      <c r="C330" s="1" t="s">
        <v>1277</v>
      </c>
      <c r="E330" s="5">
        <v>442.66</v>
      </c>
      <c r="G330" s="5">
        <v>388.37800000000004</v>
      </c>
      <c r="I330" s="9">
        <f t="shared" si="104"/>
        <v>54.28199999999998</v>
      </c>
      <c r="K330" s="21">
        <f t="shared" si="105"/>
        <v>0.13976589817136906</v>
      </c>
      <c r="M330" s="9">
        <v>1324.662</v>
      </c>
      <c r="O330" s="9">
        <v>1101.229</v>
      </c>
      <c r="Q330" s="9">
        <f t="shared" si="106"/>
        <v>223.433</v>
      </c>
      <c r="S330" s="21">
        <f t="shared" si="107"/>
        <v>0.20289422091136355</v>
      </c>
      <c r="U330" s="9">
        <v>3308.7000000000003</v>
      </c>
      <c r="W330" s="9">
        <v>5386.509</v>
      </c>
      <c r="Y330" s="9">
        <f t="shared" si="108"/>
        <v>-2077.8089999999997</v>
      </c>
      <c r="AA330" s="21">
        <f t="shared" si="109"/>
        <v>-0.3857431594377731</v>
      </c>
      <c r="AC330" s="9">
        <v>6724.05</v>
      </c>
      <c r="AE330" s="9">
        <v>8722.034</v>
      </c>
      <c r="AG330" s="9">
        <f t="shared" si="110"/>
        <v>-1997.9839999999995</v>
      </c>
      <c r="AI330" s="21">
        <f t="shared" si="111"/>
        <v>-0.22907317261088406</v>
      </c>
    </row>
    <row r="331" spans="1:35" ht="12.75" outlineLevel="1">
      <c r="A331" s="1" t="s">
        <v>825</v>
      </c>
      <c r="B331" s="16" t="s">
        <v>826</v>
      </c>
      <c r="C331" s="1" t="s">
        <v>1278</v>
      </c>
      <c r="E331" s="5">
        <v>-5379.044</v>
      </c>
      <c r="G331" s="5">
        <v>4386.009</v>
      </c>
      <c r="I331" s="9">
        <f t="shared" si="104"/>
        <v>-9765.053</v>
      </c>
      <c r="K331" s="21">
        <f t="shared" si="105"/>
        <v>-2.226409704129654</v>
      </c>
      <c r="M331" s="9">
        <v>-1804.054</v>
      </c>
      <c r="O331" s="9">
        <v>4386.009</v>
      </c>
      <c r="Q331" s="9">
        <f t="shared" si="106"/>
        <v>-6190.063</v>
      </c>
      <c r="S331" s="21">
        <f t="shared" si="107"/>
        <v>-1.4113201774095767</v>
      </c>
      <c r="U331" s="9">
        <v>6494.871</v>
      </c>
      <c r="W331" s="9">
        <v>8021.444</v>
      </c>
      <c r="Y331" s="9">
        <f t="shared" si="108"/>
        <v>-1526.5730000000003</v>
      </c>
      <c r="AA331" s="21">
        <f t="shared" si="109"/>
        <v>-0.19031149503755188</v>
      </c>
      <c r="AC331" s="9">
        <v>31659.115999999998</v>
      </c>
      <c r="AE331" s="9">
        <v>26176.59</v>
      </c>
      <c r="AG331" s="9">
        <f t="shared" si="110"/>
        <v>5482.525999999998</v>
      </c>
      <c r="AI331" s="21">
        <f t="shared" si="111"/>
        <v>0.20944385804262503</v>
      </c>
    </row>
    <row r="332" spans="1:35" ht="12.75" outlineLevel="1">
      <c r="A332" s="1" t="s">
        <v>827</v>
      </c>
      <c r="B332" s="16" t="s">
        <v>828</v>
      </c>
      <c r="C332" s="1" t="s">
        <v>1285</v>
      </c>
      <c r="E332" s="5">
        <v>89427.715</v>
      </c>
      <c r="G332" s="5">
        <v>49151.875</v>
      </c>
      <c r="I332" s="9">
        <f t="shared" si="104"/>
        <v>40275.84</v>
      </c>
      <c r="K332" s="21">
        <f t="shared" si="105"/>
        <v>0.819416146383022</v>
      </c>
      <c r="M332" s="9">
        <v>227617.194</v>
      </c>
      <c r="O332" s="9">
        <v>115824.673</v>
      </c>
      <c r="Q332" s="9">
        <f t="shared" si="106"/>
        <v>111792.521</v>
      </c>
      <c r="S332" s="21">
        <f t="shared" si="107"/>
        <v>0.965187451899821</v>
      </c>
      <c r="U332" s="9">
        <v>536820.923</v>
      </c>
      <c r="W332" s="9">
        <v>340752.595</v>
      </c>
      <c r="Y332" s="9">
        <f t="shared" si="108"/>
        <v>196068.32799999998</v>
      </c>
      <c r="AA332" s="21">
        <f t="shared" si="109"/>
        <v>0.5753979012250809</v>
      </c>
      <c r="AC332" s="9">
        <v>951582.0489999999</v>
      </c>
      <c r="AE332" s="9">
        <v>737959.142</v>
      </c>
      <c r="AG332" s="9">
        <f t="shared" si="110"/>
        <v>213622.9069999999</v>
      </c>
      <c r="AI332" s="21">
        <f t="shared" si="111"/>
        <v>0.2894779600142143</v>
      </c>
    </row>
    <row r="333" spans="1:35" ht="12.75" outlineLevel="1">
      <c r="A333" s="1" t="s">
        <v>829</v>
      </c>
      <c r="B333" s="16" t="s">
        <v>830</v>
      </c>
      <c r="C333" s="1" t="s">
        <v>1286</v>
      </c>
      <c r="E333" s="5">
        <v>1501353.958</v>
      </c>
      <c r="G333" s="5">
        <v>1372029.689</v>
      </c>
      <c r="I333" s="9">
        <f t="shared" si="104"/>
        <v>129324.26900000009</v>
      </c>
      <c r="K333" s="21">
        <f t="shared" si="105"/>
        <v>0.09425763162184757</v>
      </c>
      <c r="M333" s="9">
        <v>4139352.162</v>
      </c>
      <c r="O333" s="9">
        <v>3608925.022</v>
      </c>
      <c r="Q333" s="9">
        <f t="shared" si="106"/>
        <v>530427.1400000001</v>
      </c>
      <c r="S333" s="21">
        <f t="shared" si="107"/>
        <v>0.1469764921040247</v>
      </c>
      <c r="U333" s="9">
        <v>9395645.082</v>
      </c>
      <c r="W333" s="9">
        <v>7748004.453</v>
      </c>
      <c r="Y333" s="9">
        <f t="shared" si="108"/>
        <v>1647640.6290000007</v>
      </c>
      <c r="AA333" s="21">
        <f t="shared" si="109"/>
        <v>0.2126535469868038</v>
      </c>
      <c r="AC333" s="9">
        <v>16019723.538</v>
      </c>
      <c r="AE333" s="9">
        <v>14263731.837</v>
      </c>
      <c r="AG333" s="9">
        <f t="shared" si="110"/>
        <v>1755991.7010000013</v>
      </c>
      <c r="AI333" s="21">
        <f t="shared" si="111"/>
        <v>0.1231088554570953</v>
      </c>
    </row>
    <row r="334" spans="1:35" ht="12.75" outlineLevel="1">
      <c r="A334" s="1" t="s">
        <v>831</v>
      </c>
      <c r="B334" s="16" t="s">
        <v>832</v>
      </c>
      <c r="C334" s="1" t="s">
        <v>1289</v>
      </c>
      <c r="E334" s="5">
        <v>8525.995</v>
      </c>
      <c r="G334" s="5">
        <v>6258.868</v>
      </c>
      <c r="I334" s="9">
        <f t="shared" si="104"/>
        <v>2267.1270000000004</v>
      </c>
      <c r="K334" s="21">
        <f t="shared" si="105"/>
        <v>0.3622263642562841</v>
      </c>
      <c r="M334" s="9">
        <v>27888.334000000003</v>
      </c>
      <c r="O334" s="9">
        <v>14949.055</v>
      </c>
      <c r="Q334" s="9">
        <f t="shared" si="106"/>
        <v>12939.279000000002</v>
      </c>
      <c r="S334" s="21">
        <f t="shared" si="107"/>
        <v>0.8655583245897485</v>
      </c>
      <c r="U334" s="9">
        <v>74078.76</v>
      </c>
      <c r="W334" s="9">
        <v>33905.376000000004</v>
      </c>
      <c r="Y334" s="9">
        <f t="shared" si="108"/>
        <v>40173.38399999999</v>
      </c>
      <c r="AA334" s="21">
        <f t="shared" si="109"/>
        <v>1.1848676740821276</v>
      </c>
      <c r="AC334" s="9">
        <v>108062.42799999999</v>
      </c>
      <c r="AE334" s="9">
        <v>63358.23</v>
      </c>
      <c r="AG334" s="9">
        <f t="shared" si="110"/>
        <v>44704.19799999998</v>
      </c>
      <c r="AI334" s="21">
        <f t="shared" si="111"/>
        <v>0.7055783913155399</v>
      </c>
    </row>
    <row r="335" spans="1:35" ht="12.75" outlineLevel="1">
      <c r="A335" s="1" t="s">
        <v>833</v>
      </c>
      <c r="B335" s="16" t="s">
        <v>834</v>
      </c>
      <c r="C335" s="1" t="s">
        <v>1287</v>
      </c>
      <c r="E335" s="5">
        <v>17069.578</v>
      </c>
      <c r="G335" s="5">
        <v>25400.982</v>
      </c>
      <c r="I335" s="9">
        <f t="shared" si="104"/>
        <v>-8331.403999999999</v>
      </c>
      <c r="K335" s="21">
        <f t="shared" si="105"/>
        <v>-0.3279953507309284</v>
      </c>
      <c r="M335" s="9">
        <v>67647.544</v>
      </c>
      <c r="O335" s="9">
        <v>82220.669</v>
      </c>
      <c r="Q335" s="9">
        <f t="shared" si="106"/>
        <v>-14573.125</v>
      </c>
      <c r="S335" s="21">
        <f t="shared" si="107"/>
        <v>-0.17724405769551693</v>
      </c>
      <c r="U335" s="9">
        <v>151715.802</v>
      </c>
      <c r="W335" s="9">
        <v>155874.308</v>
      </c>
      <c r="Y335" s="9">
        <f t="shared" si="108"/>
        <v>-4158.505999999994</v>
      </c>
      <c r="AA335" s="21">
        <f t="shared" si="109"/>
        <v>-0.02667858515849831</v>
      </c>
      <c r="AC335" s="9">
        <v>299148.988</v>
      </c>
      <c r="AE335" s="9">
        <v>274869.251</v>
      </c>
      <c r="AG335" s="9">
        <f t="shared" si="110"/>
        <v>24279.737000000023</v>
      </c>
      <c r="AI335" s="21">
        <f t="shared" si="111"/>
        <v>0.08833195023331301</v>
      </c>
    </row>
    <row r="336" spans="1:35" ht="12.75" outlineLevel="1">
      <c r="A336" s="1" t="s">
        <v>835</v>
      </c>
      <c r="B336" s="16" t="s">
        <v>836</v>
      </c>
      <c r="C336" s="1" t="s">
        <v>1290</v>
      </c>
      <c r="E336" s="5">
        <v>62527.686</v>
      </c>
      <c r="G336" s="5">
        <v>63302.339</v>
      </c>
      <c r="I336" s="9">
        <f t="shared" si="104"/>
        <v>-774.6529999999984</v>
      </c>
      <c r="K336" s="21">
        <f t="shared" si="105"/>
        <v>-0.012237351924705316</v>
      </c>
      <c r="M336" s="9">
        <v>217144.845</v>
      </c>
      <c r="O336" s="9">
        <v>189654.206</v>
      </c>
      <c r="Q336" s="9">
        <f t="shared" si="106"/>
        <v>27490.638999999996</v>
      </c>
      <c r="S336" s="21">
        <f t="shared" si="107"/>
        <v>0.144951380619526</v>
      </c>
      <c r="U336" s="9">
        <v>400341.993</v>
      </c>
      <c r="W336" s="9">
        <v>493668.921</v>
      </c>
      <c r="Y336" s="9">
        <f t="shared" si="108"/>
        <v>-93326.92799999996</v>
      </c>
      <c r="AA336" s="21">
        <f t="shared" si="109"/>
        <v>-0.18904760666511547</v>
      </c>
      <c r="AC336" s="9">
        <v>678798.9820000001</v>
      </c>
      <c r="AE336" s="9">
        <v>835423.198</v>
      </c>
      <c r="AG336" s="9">
        <f t="shared" si="110"/>
        <v>-156624.2159999999</v>
      </c>
      <c r="AI336" s="21">
        <f t="shared" si="111"/>
        <v>-0.18747889258397143</v>
      </c>
    </row>
    <row r="337" spans="1:35" ht="12.75" outlineLevel="1">
      <c r="A337" s="1" t="s">
        <v>837</v>
      </c>
      <c r="B337" s="16" t="s">
        <v>838</v>
      </c>
      <c r="C337" s="1" t="s">
        <v>1291</v>
      </c>
      <c r="E337" s="5">
        <v>1919.7710000000002</v>
      </c>
      <c r="G337" s="5">
        <v>2790.077</v>
      </c>
      <c r="I337" s="9">
        <f t="shared" si="104"/>
        <v>-870.306</v>
      </c>
      <c r="K337" s="21">
        <f t="shared" si="105"/>
        <v>-0.31192902561470526</v>
      </c>
      <c r="M337" s="9">
        <v>8787.451000000001</v>
      </c>
      <c r="O337" s="9">
        <v>9310.78</v>
      </c>
      <c r="Q337" s="9">
        <f t="shared" si="106"/>
        <v>-523.3289999999997</v>
      </c>
      <c r="S337" s="21">
        <f t="shared" si="107"/>
        <v>-0.05620678396439393</v>
      </c>
      <c r="U337" s="9">
        <v>25544.118000000002</v>
      </c>
      <c r="W337" s="9">
        <v>34074.842</v>
      </c>
      <c r="Y337" s="9">
        <f t="shared" si="108"/>
        <v>-8530.723999999995</v>
      </c>
      <c r="AA337" s="21">
        <f t="shared" si="109"/>
        <v>-0.2503525621630174</v>
      </c>
      <c r="AC337" s="9">
        <v>56397.603</v>
      </c>
      <c r="AE337" s="9">
        <v>47658.02</v>
      </c>
      <c r="AG337" s="9">
        <f t="shared" si="110"/>
        <v>8739.583000000006</v>
      </c>
      <c r="AI337" s="21">
        <f t="shared" si="111"/>
        <v>0.18338116019087672</v>
      </c>
    </row>
    <row r="338" spans="1:35" ht="12.75" outlineLevel="1">
      <c r="A338" s="1" t="s">
        <v>839</v>
      </c>
      <c r="B338" s="16" t="s">
        <v>840</v>
      </c>
      <c r="C338" s="1" t="s">
        <v>1292</v>
      </c>
      <c r="E338" s="5">
        <v>17282.383</v>
      </c>
      <c r="G338" s="5">
        <v>-32487.47</v>
      </c>
      <c r="I338" s="9">
        <f t="shared" si="104"/>
        <v>49769.853</v>
      </c>
      <c r="K338" s="21">
        <f t="shared" si="105"/>
        <v>1.531970725944495</v>
      </c>
      <c r="M338" s="9">
        <v>41754.008</v>
      </c>
      <c r="O338" s="9">
        <v>-8886.541000000001</v>
      </c>
      <c r="Q338" s="9">
        <f t="shared" si="106"/>
        <v>50640.549</v>
      </c>
      <c r="S338" s="21">
        <f t="shared" si="107"/>
        <v>5.698566967732439</v>
      </c>
      <c r="U338" s="9">
        <v>109442.567</v>
      </c>
      <c r="W338" s="9">
        <v>45376.283</v>
      </c>
      <c r="Y338" s="9">
        <f t="shared" si="108"/>
        <v>64066.28399999999</v>
      </c>
      <c r="AA338" s="21">
        <f t="shared" si="109"/>
        <v>1.4118892021190892</v>
      </c>
      <c r="AC338" s="9">
        <v>195832.358</v>
      </c>
      <c r="AE338" s="9">
        <v>122549.549</v>
      </c>
      <c r="AG338" s="9">
        <f t="shared" si="110"/>
        <v>73282.80900000001</v>
      </c>
      <c r="AI338" s="21">
        <f t="shared" si="111"/>
        <v>0.5979851382398805</v>
      </c>
    </row>
    <row r="339" spans="1:35" ht="12.75" outlineLevel="1">
      <c r="A339" s="1" t="s">
        <v>841</v>
      </c>
      <c r="B339" s="16" t="s">
        <v>842</v>
      </c>
      <c r="C339" s="1" t="s">
        <v>1293</v>
      </c>
      <c r="E339" s="5">
        <v>32291.854</v>
      </c>
      <c r="G339" s="5">
        <v>57330.633</v>
      </c>
      <c r="I339" s="9">
        <f t="shared" si="104"/>
        <v>-25038.779000000002</v>
      </c>
      <c r="K339" s="21">
        <f t="shared" si="105"/>
        <v>-0.43674345964399175</v>
      </c>
      <c r="M339" s="9">
        <v>140486.483</v>
      </c>
      <c r="O339" s="9">
        <v>128104.238</v>
      </c>
      <c r="Q339" s="9">
        <f t="shared" si="106"/>
        <v>12382.24500000001</v>
      </c>
      <c r="S339" s="21">
        <f t="shared" si="107"/>
        <v>0.09665757506008513</v>
      </c>
      <c r="U339" s="9">
        <v>451259.825</v>
      </c>
      <c r="W339" s="9">
        <v>198863.495</v>
      </c>
      <c r="Y339" s="9">
        <f t="shared" si="108"/>
        <v>252396.33000000002</v>
      </c>
      <c r="AA339" s="21">
        <f t="shared" si="109"/>
        <v>1.2691938759298182</v>
      </c>
      <c r="AC339" s="9">
        <v>837757.399</v>
      </c>
      <c r="AE339" s="9">
        <v>394832.43799999997</v>
      </c>
      <c r="AG339" s="9">
        <f t="shared" si="110"/>
        <v>442924.961</v>
      </c>
      <c r="AI339" s="21">
        <f t="shared" si="111"/>
        <v>1.121804893345668</v>
      </c>
    </row>
    <row r="340" spans="1:35" ht="12.75" outlineLevel="1">
      <c r="A340" s="1" t="s">
        <v>843</v>
      </c>
      <c r="B340" s="16" t="s">
        <v>844</v>
      </c>
      <c r="C340" s="1" t="s">
        <v>1294</v>
      </c>
      <c r="E340" s="5">
        <v>0</v>
      </c>
      <c r="G340" s="5">
        <v>0</v>
      </c>
      <c r="I340" s="9">
        <f t="shared" si="104"/>
        <v>0</v>
      </c>
      <c r="K340" s="21">
        <f t="shared" si="105"/>
        <v>0</v>
      </c>
      <c r="M340" s="9">
        <v>317.65000000000003</v>
      </c>
      <c r="O340" s="9">
        <v>0</v>
      </c>
      <c r="Q340" s="9">
        <f t="shared" si="106"/>
        <v>317.65000000000003</v>
      </c>
      <c r="S340" s="21" t="str">
        <f t="shared" si="107"/>
        <v>N.M.</v>
      </c>
      <c r="U340" s="9">
        <v>317.65000000000003</v>
      </c>
      <c r="W340" s="9">
        <v>53.11</v>
      </c>
      <c r="Y340" s="9">
        <f t="shared" si="108"/>
        <v>264.54</v>
      </c>
      <c r="AA340" s="21">
        <f t="shared" si="109"/>
        <v>4.98098286575033</v>
      </c>
      <c r="AC340" s="9">
        <v>317.65000000000003</v>
      </c>
      <c r="AE340" s="9">
        <v>729.3000000000001</v>
      </c>
      <c r="AG340" s="9">
        <f t="shared" si="110"/>
        <v>-411.65000000000003</v>
      </c>
      <c r="AI340" s="21">
        <f t="shared" si="111"/>
        <v>-0.5644453585630056</v>
      </c>
    </row>
    <row r="341" spans="1:35" ht="12.75" outlineLevel="1">
      <c r="A341" s="1" t="s">
        <v>845</v>
      </c>
      <c r="B341" s="16" t="s">
        <v>846</v>
      </c>
      <c r="C341" s="1" t="s">
        <v>1295</v>
      </c>
      <c r="E341" s="5">
        <v>16715.269</v>
      </c>
      <c r="G341" s="5">
        <v>23919.605</v>
      </c>
      <c r="I341" s="9">
        <f t="shared" si="104"/>
        <v>-7204.335999999999</v>
      </c>
      <c r="K341" s="21">
        <f t="shared" si="105"/>
        <v>-0.3011895890421267</v>
      </c>
      <c r="M341" s="9">
        <v>53225.533</v>
      </c>
      <c r="O341" s="9">
        <v>86144.862</v>
      </c>
      <c r="Q341" s="9">
        <f t="shared" si="106"/>
        <v>-32919.32899999999</v>
      </c>
      <c r="S341" s="21">
        <f t="shared" si="107"/>
        <v>-0.38213920407696506</v>
      </c>
      <c r="U341" s="9">
        <v>154222.277</v>
      </c>
      <c r="W341" s="9">
        <v>171366.615</v>
      </c>
      <c r="Y341" s="9">
        <f t="shared" si="108"/>
        <v>-17144.33799999999</v>
      </c>
      <c r="AA341" s="21">
        <f t="shared" si="109"/>
        <v>-0.10004479577308562</v>
      </c>
      <c r="AC341" s="9">
        <v>377203.593</v>
      </c>
      <c r="AE341" s="9">
        <v>345578.142</v>
      </c>
      <c r="AG341" s="9">
        <f t="shared" si="110"/>
        <v>31625.451</v>
      </c>
      <c r="AI341" s="21">
        <f t="shared" si="111"/>
        <v>0.09151461610670968</v>
      </c>
    </row>
    <row r="342" spans="1:35" ht="12.75" outlineLevel="1">
      <c r="A342" s="1" t="s">
        <v>847</v>
      </c>
      <c r="B342" s="16" t="s">
        <v>848</v>
      </c>
      <c r="C342" s="1" t="s">
        <v>1296</v>
      </c>
      <c r="E342" s="5">
        <v>4852.196</v>
      </c>
      <c r="G342" s="5">
        <v>3612.0910000000003</v>
      </c>
      <c r="I342" s="9">
        <f t="shared" si="104"/>
        <v>1240.1049999999996</v>
      </c>
      <c r="K342" s="21">
        <f t="shared" si="105"/>
        <v>0.3433205309611523</v>
      </c>
      <c r="M342" s="9">
        <v>20042.218</v>
      </c>
      <c r="O342" s="9">
        <v>15785.597000000002</v>
      </c>
      <c r="Q342" s="9">
        <f t="shared" si="106"/>
        <v>4256.620999999999</v>
      </c>
      <c r="S342" s="21">
        <f t="shared" si="107"/>
        <v>0.2696522025742833</v>
      </c>
      <c r="U342" s="9">
        <v>40246.416</v>
      </c>
      <c r="W342" s="9">
        <v>29225.012000000002</v>
      </c>
      <c r="Y342" s="9">
        <f t="shared" si="108"/>
        <v>11021.403999999995</v>
      </c>
      <c r="AA342" s="21">
        <f t="shared" si="109"/>
        <v>0.37712230879494574</v>
      </c>
      <c r="AC342" s="9">
        <v>52491.662</v>
      </c>
      <c r="AE342" s="9">
        <v>46101.659</v>
      </c>
      <c r="AG342" s="9">
        <f t="shared" si="110"/>
        <v>6390.002999999997</v>
      </c>
      <c r="AI342" s="21">
        <f t="shared" si="111"/>
        <v>0.13860679070139315</v>
      </c>
    </row>
    <row r="343" spans="1:35" ht="12.75" outlineLevel="1">
      <c r="A343" s="1" t="s">
        <v>849</v>
      </c>
      <c r="B343" s="16" t="s">
        <v>850</v>
      </c>
      <c r="C343" s="1" t="s">
        <v>1297</v>
      </c>
      <c r="E343" s="5">
        <v>0</v>
      </c>
      <c r="G343" s="5">
        <v>0</v>
      </c>
      <c r="I343" s="9">
        <f t="shared" si="104"/>
        <v>0</v>
      </c>
      <c r="K343" s="21">
        <f t="shared" si="105"/>
        <v>0</v>
      </c>
      <c r="M343" s="9">
        <v>0</v>
      </c>
      <c r="O343" s="9">
        <v>0</v>
      </c>
      <c r="Q343" s="9">
        <f t="shared" si="106"/>
        <v>0</v>
      </c>
      <c r="S343" s="21">
        <f t="shared" si="107"/>
        <v>0</v>
      </c>
      <c r="U343" s="9">
        <v>3572.5</v>
      </c>
      <c r="W343" s="9">
        <v>0</v>
      </c>
      <c r="Y343" s="9">
        <f t="shared" si="108"/>
        <v>3572.5</v>
      </c>
      <c r="AA343" s="21" t="str">
        <f t="shared" si="109"/>
        <v>N.M.</v>
      </c>
      <c r="AC343" s="9">
        <v>3572.5</v>
      </c>
      <c r="AE343" s="9">
        <v>0</v>
      </c>
      <c r="AG343" s="9">
        <f t="shared" si="110"/>
        <v>3572.5</v>
      </c>
      <c r="AI343" s="21" t="str">
        <f t="shared" si="111"/>
        <v>N.M.</v>
      </c>
    </row>
    <row r="344" spans="1:35" ht="12.75" outlineLevel="1">
      <c r="A344" s="1" t="s">
        <v>851</v>
      </c>
      <c r="B344" s="16" t="s">
        <v>852</v>
      </c>
      <c r="C344" s="1" t="s">
        <v>1298</v>
      </c>
      <c r="E344" s="5">
        <v>62.660000000000004</v>
      </c>
      <c r="G344" s="5">
        <v>9.4</v>
      </c>
      <c r="I344" s="9">
        <f t="shared" si="104"/>
        <v>53.260000000000005</v>
      </c>
      <c r="K344" s="21">
        <f t="shared" si="105"/>
        <v>5.665957446808511</v>
      </c>
      <c r="M344" s="9">
        <v>74.78</v>
      </c>
      <c r="O344" s="9">
        <v>21.73</v>
      </c>
      <c r="Q344" s="9">
        <f t="shared" si="106"/>
        <v>53.05</v>
      </c>
      <c r="S344" s="21">
        <f t="shared" si="107"/>
        <v>2.4413253566497928</v>
      </c>
      <c r="U344" s="9">
        <v>111.73</v>
      </c>
      <c r="W344" s="9">
        <v>64.12</v>
      </c>
      <c r="Y344" s="9">
        <f t="shared" si="108"/>
        <v>47.61</v>
      </c>
      <c r="AA344" s="21">
        <f t="shared" si="109"/>
        <v>0.7425140361821584</v>
      </c>
      <c r="AC344" s="9">
        <v>352.17</v>
      </c>
      <c r="AE344" s="9">
        <v>117.49000000000001</v>
      </c>
      <c r="AG344" s="9">
        <f t="shared" si="110"/>
        <v>234.68</v>
      </c>
      <c r="AI344" s="21">
        <f t="shared" si="111"/>
        <v>1.997446591199251</v>
      </c>
    </row>
    <row r="345" spans="1:35" ht="12.75" outlineLevel="1">
      <c r="A345" s="1" t="s">
        <v>853</v>
      </c>
      <c r="B345" s="16" t="s">
        <v>854</v>
      </c>
      <c r="C345" s="1" t="s">
        <v>1299</v>
      </c>
      <c r="E345" s="5">
        <v>66225.15</v>
      </c>
      <c r="G345" s="5">
        <v>116237.324</v>
      </c>
      <c r="I345" s="9">
        <f t="shared" si="104"/>
        <v>-50012.174</v>
      </c>
      <c r="K345" s="21">
        <f t="shared" si="105"/>
        <v>-0.4302591652918644</v>
      </c>
      <c r="M345" s="9">
        <v>266076.733</v>
      </c>
      <c r="O345" s="9">
        <v>303281.132</v>
      </c>
      <c r="Q345" s="9">
        <f t="shared" si="106"/>
        <v>-37204.398999999976</v>
      </c>
      <c r="S345" s="21">
        <f t="shared" si="107"/>
        <v>-0.12267297591068071</v>
      </c>
      <c r="U345" s="9">
        <v>613406.172</v>
      </c>
      <c r="W345" s="9">
        <v>677039.021</v>
      </c>
      <c r="Y345" s="9">
        <f t="shared" si="108"/>
        <v>-63632.84899999993</v>
      </c>
      <c r="AA345" s="21">
        <f t="shared" si="109"/>
        <v>-0.0939869742012993</v>
      </c>
      <c r="AC345" s="9">
        <v>1195428.4139999999</v>
      </c>
      <c r="AE345" s="9">
        <v>1102803.351</v>
      </c>
      <c r="AG345" s="9">
        <f t="shared" si="110"/>
        <v>92625.06299999985</v>
      </c>
      <c r="AI345" s="21">
        <f t="shared" si="111"/>
        <v>0.08399055272729204</v>
      </c>
    </row>
    <row r="346" spans="1:35" ht="12.75" outlineLevel="1">
      <c r="A346" s="1" t="s">
        <v>855</v>
      </c>
      <c r="B346" s="16" t="s">
        <v>856</v>
      </c>
      <c r="C346" s="1" t="s">
        <v>1300</v>
      </c>
      <c r="E346" s="5">
        <v>0</v>
      </c>
      <c r="G346" s="5">
        <v>2806.54</v>
      </c>
      <c r="I346" s="9">
        <f t="shared" si="104"/>
        <v>-2806.54</v>
      </c>
      <c r="K346" s="21" t="str">
        <f t="shared" si="105"/>
        <v>N.M.</v>
      </c>
      <c r="M346" s="9">
        <v>0</v>
      </c>
      <c r="O346" s="9">
        <v>2864.48</v>
      </c>
      <c r="Q346" s="9">
        <f t="shared" si="106"/>
        <v>-2864.48</v>
      </c>
      <c r="S346" s="21" t="str">
        <f t="shared" si="107"/>
        <v>N.M.</v>
      </c>
      <c r="U346" s="9">
        <v>0</v>
      </c>
      <c r="W346" s="9">
        <v>9307.81</v>
      </c>
      <c r="Y346" s="9">
        <f t="shared" si="108"/>
        <v>-9307.81</v>
      </c>
      <c r="AA346" s="21" t="str">
        <f t="shared" si="109"/>
        <v>N.M.</v>
      </c>
      <c r="AC346" s="9">
        <v>14233.512999999999</v>
      </c>
      <c r="AE346" s="9">
        <v>9307.81</v>
      </c>
      <c r="AG346" s="9">
        <f t="shared" si="110"/>
        <v>4925.7029999999995</v>
      </c>
      <c r="AI346" s="21">
        <f t="shared" si="111"/>
        <v>0.529201068779874</v>
      </c>
    </row>
    <row r="347" spans="1:68" s="90" customFormat="1" ht="12.75">
      <c r="A347" s="90" t="s">
        <v>34</v>
      </c>
      <c r="B347" s="91"/>
      <c r="C347" s="77" t="s">
        <v>1301</v>
      </c>
      <c r="D347" s="105"/>
      <c r="E347" s="105">
        <v>3693760.7980000004</v>
      </c>
      <c r="F347" s="105"/>
      <c r="G347" s="105">
        <v>3080907.250999999</v>
      </c>
      <c r="H347" s="105"/>
      <c r="I347" s="9">
        <f>+E347-G347</f>
        <v>612853.5470000012</v>
      </c>
      <c r="J347" s="37" t="str">
        <f>IF((+E347-G347)=(I347),"  ",$AO$514)</f>
        <v>  </v>
      </c>
      <c r="K347" s="38">
        <f>IF(G347&lt;0,IF(I347=0,0,IF(OR(G347=0,E347=0),"N.M.",IF(ABS(I347/G347)&gt;=10,"N.M.",I347/(-G347)))),IF(I347=0,0,IF(OR(G347=0,E347=0),"N.M.",IF(ABS(I347/G347)&gt;=10,"N.M.",I347/G347))))</f>
        <v>0.19891983012506512</v>
      </c>
      <c r="L347" s="39"/>
      <c r="M347" s="5">
        <v>17220926.247999996</v>
      </c>
      <c r="N347" s="9"/>
      <c r="O347" s="5">
        <v>10280895.230999997</v>
      </c>
      <c r="P347" s="9"/>
      <c r="Q347" s="9">
        <f>(+M347-O347)</f>
        <v>6940031.016999999</v>
      </c>
      <c r="R347" s="37" t="str">
        <f>IF((+M347-O347)=(Q347),"  ",$AO$514)</f>
        <v>  </v>
      </c>
      <c r="S347" s="38">
        <f>IF(O347&lt;0,IF(Q347=0,0,IF(OR(O347=0,M347=0),"N.M.",IF(ABS(Q347/O347)&gt;=10,"N.M.",Q347/(-O347)))),IF(Q347=0,0,IF(OR(O347=0,M347=0),"N.M.",IF(ABS(Q347/O347)&gt;=10,"N.M.",Q347/O347))))</f>
        <v>0.6750415076766578</v>
      </c>
      <c r="T347" s="39"/>
      <c r="U347" s="9">
        <v>30216493.937</v>
      </c>
      <c r="V347" s="9"/>
      <c r="W347" s="9">
        <v>21628400.136999995</v>
      </c>
      <c r="X347" s="9"/>
      <c r="Y347" s="9">
        <f>(+U347-W347)</f>
        <v>8588093.800000004</v>
      </c>
      <c r="Z347" s="37" t="str">
        <f>IF((+U347-W347)=(Y347),"  ",$AO$514)</f>
        <v>  </v>
      </c>
      <c r="AA347" s="38">
        <f>IF(W347&lt;0,IF(Y347=0,0,IF(OR(W347=0,U347=0),"N.M.",IF(ABS(Y347/W347)&gt;=10,"N.M.",Y347/(-W347)))),IF(Y347=0,0,IF(OR(W347=0,U347=0),"N.M.",IF(ABS(Y347/W347)&gt;=10,"N.M.",Y347/W347))))</f>
        <v>0.3970748527676921</v>
      </c>
      <c r="AB347" s="39"/>
      <c r="AC347" s="9">
        <v>45468535.566</v>
      </c>
      <c r="AD347" s="9"/>
      <c r="AE347" s="9">
        <v>37324500.20099999</v>
      </c>
      <c r="AF347" s="9"/>
      <c r="AG347" s="9">
        <f>(+AC347-AE347)</f>
        <v>8144035.36500001</v>
      </c>
      <c r="AH347" s="37" t="str">
        <f>IF((+AC347-AE347)=(AG347),"  ",$AO$514)</f>
        <v>  </v>
      </c>
      <c r="AI347" s="38">
        <f>IF(AE347&lt;0,IF(AG347=0,0,IF(OR(AE347=0,AC347=0),"N.M.",IF(ABS(AG347/AE347)&gt;=10,"N.M.",AG347/(-AE347)))),IF(AG347=0,0,IF(OR(AE347=0,AC347=0),"N.M.",IF(ABS(AG347/AE347)&gt;=10,"N.M.",AG347/AE347))))</f>
        <v>0.218195429842134</v>
      </c>
      <c r="AJ347" s="105"/>
      <c r="AK347" s="105"/>
      <c r="AL347" s="105"/>
      <c r="AM347" s="105"/>
      <c r="AN347" s="105"/>
      <c r="AO347" s="105"/>
      <c r="AP347" s="106"/>
      <c r="AQ347" s="107"/>
      <c r="AR347" s="108"/>
      <c r="AS347" s="105"/>
      <c r="AT347" s="105"/>
      <c r="AU347" s="105"/>
      <c r="AV347" s="105"/>
      <c r="AW347" s="105"/>
      <c r="AX347" s="106"/>
      <c r="AY347" s="107"/>
      <c r="AZ347" s="108"/>
      <c r="BA347" s="105"/>
      <c r="BB347" s="105"/>
      <c r="BC347" s="105"/>
      <c r="BD347" s="106"/>
      <c r="BE347" s="107"/>
      <c r="BF347" s="108"/>
      <c r="BG347" s="105"/>
      <c r="BH347" s="109"/>
      <c r="BI347" s="105"/>
      <c r="BJ347" s="109"/>
      <c r="BK347" s="105"/>
      <c r="BL347" s="109"/>
      <c r="BM347" s="105"/>
      <c r="BN347" s="97"/>
      <c r="BO347" s="97"/>
      <c r="BP347" s="97"/>
    </row>
    <row r="348" spans="1:68" s="17" customFormat="1" ht="12.75">
      <c r="A348" s="17" t="s">
        <v>35</v>
      </c>
      <c r="B348" s="98"/>
      <c r="C348" s="17" t="s">
        <v>36</v>
      </c>
      <c r="D348" s="18"/>
      <c r="E348" s="18">
        <v>55833751.842999995</v>
      </c>
      <c r="F348" s="18"/>
      <c r="G348" s="18">
        <v>37553986.166999996</v>
      </c>
      <c r="H348" s="18"/>
      <c r="I348" s="18">
        <f>+E348-G348</f>
        <v>18279765.676</v>
      </c>
      <c r="J348" s="37" t="str">
        <f>IF((+E348-G348)=(I348),"  ",$AO$514)</f>
        <v>  </v>
      </c>
      <c r="K348" s="40">
        <f>IF(G348&lt;0,IF(I348=0,0,IF(OR(G348=0,E348=0),"N.M.",IF(ABS(I348/G348)&gt;=10,"N.M.",I348/(-G348)))),IF(I348=0,0,IF(OR(G348=0,E348=0),"N.M.",IF(ABS(I348/G348)&gt;=10,"N.M.",I348/G348))))</f>
        <v>0.4867596636668911</v>
      </c>
      <c r="L348" s="39"/>
      <c r="M348" s="8">
        <v>136266805.61700004</v>
      </c>
      <c r="N348" s="18"/>
      <c r="O348" s="8">
        <v>117381401.94500005</v>
      </c>
      <c r="P348" s="18"/>
      <c r="Q348" s="18">
        <f>(+M348-O348)</f>
        <v>18885403.67199999</v>
      </c>
      <c r="R348" s="37" t="str">
        <f>IF((+M348-O348)=(Q348),"  ",$AO$514)</f>
        <v>  </v>
      </c>
      <c r="S348" s="40">
        <f>IF(O348&lt;0,IF(Q348=0,0,IF(OR(O348=0,M348=0),"N.M.",IF(ABS(Q348/O348)&gt;=10,"N.M.",Q348/(-O348)))),IF(Q348=0,0,IF(OR(O348=0,M348=0),"N.M.",IF(ABS(Q348/O348)&gt;=10,"N.M.",Q348/O348))))</f>
        <v>0.16088923252807025</v>
      </c>
      <c r="T348" s="39"/>
      <c r="U348" s="18">
        <v>314594651.065</v>
      </c>
      <c r="V348" s="18"/>
      <c r="W348" s="18">
        <v>262178716.50399998</v>
      </c>
      <c r="X348" s="18"/>
      <c r="Y348" s="18">
        <f>(+U348-W348)</f>
        <v>52415934.56100002</v>
      </c>
      <c r="Z348" s="37" t="str">
        <f>IF((+U348-W348)=(Y348),"  ",$AO$514)</f>
        <v>  </v>
      </c>
      <c r="AA348" s="40">
        <f>IF(W348&lt;0,IF(Y348=0,0,IF(OR(W348=0,U348=0),"N.M.",IF(ABS(Y348/W348)&gt;=10,"N.M.",Y348/(-W348)))),IF(Y348=0,0,IF(OR(W348=0,U348=0),"N.M.",IF(ABS(Y348/W348)&gt;=10,"N.M.",Y348/W348))))</f>
        <v>0.19992444566033385</v>
      </c>
      <c r="AB348" s="39"/>
      <c r="AC348" s="18">
        <v>525645822.2219997</v>
      </c>
      <c r="AD348" s="18"/>
      <c r="AE348" s="18">
        <v>447040488.1380002</v>
      </c>
      <c r="AF348" s="18"/>
      <c r="AG348" s="18">
        <f>(+AC348-AE348)</f>
        <v>78605334.08399951</v>
      </c>
      <c r="AH348" s="37" t="str">
        <f>IF((+AC348-AE348)=(AG348),"  ",$AO$514)</f>
        <v>  </v>
      </c>
      <c r="AI348" s="40">
        <f>IF(AE348&lt;0,IF(AG348=0,0,IF(OR(AE348=0,AC348=0),"N.M.",IF(ABS(AG348/AE348)&gt;=10,"N.M.",AG348/(-AE348)))),IF(AG348=0,0,IF(OR(AE348=0,AC348=0),"N.M.",IF(ABS(AG348/AE348)&gt;=10,"N.M.",AG348/AE348))))</f>
        <v>0.17583493256148705</v>
      </c>
      <c r="AJ348" s="18"/>
      <c r="AK348" s="18"/>
      <c r="AL348" s="18"/>
      <c r="AM348" s="18"/>
      <c r="AN348" s="18"/>
      <c r="AO348" s="18"/>
      <c r="AP348" s="85"/>
      <c r="AQ348" s="117"/>
      <c r="AR348" s="39"/>
      <c r="AS348" s="18"/>
      <c r="AT348" s="18"/>
      <c r="AU348" s="18"/>
      <c r="AV348" s="18"/>
      <c r="AW348" s="18"/>
      <c r="AX348" s="85"/>
      <c r="AY348" s="117"/>
      <c r="AZ348" s="39"/>
      <c r="BA348" s="18"/>
      <c r="BB348" s="18"/>
      <c r="BC348" s="18"/>
      <c r="BD348" s="85"/>
      <c r="BE348" s="117"/>
      <c r="BF348" s="39"/>
      <c r="BG348" s="18"/>
      <c r="BH348" s="104"/>
      <c r="BI348" s="18"/>
      <c r="BJ348" s="104"/>
      <c r="BK348" s="18"/>
      <c r="BL348" s="104"/>
      <c r="BM348" s="18"/>
      <c r="BN348" s="104"/>
      <c r="BO348" s="104"/>
      <c r="BP348" s="104"/>
    </row>
    <row r="349" spans="1:35" ht="12.75" outlineLevel="1">
      <c r="A349" s="1" t="s">
        <v>857</v>
      </c>
      <c r="B349" s="16" t="s">
        <v>858</v>
      </c>
      <c r="C349" s="1" t="s">
        <v>1302</v>
      </c>
      <c r="E349" s="5">
        <v>3612242.06</v>
      </c>
      <c r="G349" s="5">
        <v>3071494.09</v>
      </c>
      <c r="I349" s="9">
        <f aca="true" t="shared" si="112" ref="I349:I355">+E349-G349</f>
        <v>540747.9700000002</v>
      </c>
      <c r="K349" s="21">
        <f aca="true" t="shared" si="113" ref="K349:K355">IF(G349&lt;0,IF(I349=0,0,IF(OR(G349=0,E349=0),"N.M.",IF(ABS(I349/G349)&gt;=10,"N.M.",I349/(-G349)))),IF(I349=0,0,IF(OR(G349=0,E349=0),"N.M.",IF(ABS(I349/G349)&gt;=10,"N.M.",I349/G349))))</f>
        <v>0.1760537230921386</v>
      </c>
      <c r="M349" s="9">
        <v>10820602.67</v>
      </c>
      <c r="O349" s="9">
        <v>9244904.87</v>
      </c>
      <c r="Q349" s="9">
        <f aca="true" t="shared" si="114" ref="Q349:Q355">(+M349-O349)</f>
        <v>1575697.8000000007</v>
      </c>
      <c r="S349" s="21">
        <f aca="true" t="shared" si="115" ref="S349:S355">IF(O349&lt;0,IF(Q349=0,0,IF(OR(O349=0,M349=0),"N.M.",IF(ABS(Q349/O349)&gt;=10,"N.M.",Q349/(-O349)))),IF(Q349=0,0,IF(OR(O349=0,M349=0),"N.M.",IF(ABS(Q349/O349)&gt;=10,"N.M.",Q349/O349))))</f>
        <v>0.17043959047249785</v>
      </c>
      <c r="U349" s="9">
        <v>25163969.63</v>
      </c>
      <c r="W349" s="9">
        <v>21390340.43</v>
      </c>
      <c r="Y349" s="9">
        <f aca="true" t="shared" si="116" ref="Y349:Y355">(+U349-W349)</f>
        <v>3773629.1999999993</v>
      </c>
      <c r="AA349" s="21">
        <f aca="true" t="shared" si="117" ref="AA349:AA355">IF(W349&lt;0,IF(Y349=0,0,IF(OR(W349=0,U349=0),"N.M.",IF(ABS(Y349/W349)&gt;=10,"N.M.",Y349/(-W349)))),IF(Y349=0,0,IF(OR(W349=0,U349=0),"N.M.",IF(ABS(Y349/W349)&gt;=10,"N.M.",Y349/W349))))</f>
        <v>0.17641744470356704</v>
      </c>
      <c r="AC349" s="9">
        <v>40760705.22</v>
      </c>
      <c r="AE349" s="9">
        <v>36396155.05</v>
      </c>
      <c r="AG349" s="9">
        <f aca="true" t="shared" si="118" ref="AG349:AG355">(+AC349-AE349)</f>
        <v>4364550.170000002</v>
      </c>
      <c r="AI349" s="21">
        <f aca="true" t="shared" si="119" ref="AI349:AI355">IF(AE349&lt;0,IF(AG349=0,0,IF(OR(AE349=0,AC349=0),"N.M.",IF(ABS(AG349/AE349)&gt;=10,"N.M.",AG349/(-AE349)))),IF(AG349=0,0,IF(OR(AE349=0,AC349=0),"N.M.",IF(ABS(AG349/AE349)&gt;=10,"N.M.",AG349/AE349))))</f>
        <v>0.11991789143672203</v>
      </c>
    </row>
    <row r="350" spans="1:35" ht="12.75" outlineLevel="1">
      <c r="A350" s="1" t="s">
        <v>859</v>
      </c>
      <c r="B350" s="16" t="s">
        <v>860</v>
      </c>
      <c r="C350" s="1" t="s">
        <v>1303</v>
      </c>
      <c r="E350" s="5">
        <v>0</v>
      </c>
      <c r="G350" s="5">
        <v>0</v>
      </c>
      <c r="I350" s="9">
        <f t="shared" si="112"/>
        <v>0</v>
      </c>
      <c r="K350" s="21">
        <f t="shared" si="113"/>
        <v>0</v>
      </c>
      <c r="M350" s="9">
        <v>0</v>
      </c>
      <c r="O350" s="9">
        <v>0</v>
      </c>
      <c r="Q350" s="9">
        <f t="shared" si="114"/>
        <v>0</v>
      </c>
      <c r="S350" s="21">
        <f t="shared" si="115"/>
        <v>0</v>
      </c>
      <c r="U350" s="9">
        <v>0</v>
      </c>
      <c r="W350" s="9">
        <v>0</v>
      </c>
      <c r="Y350" s="9">
        <f t="shared" si="116"/>
        <v>0</v>
      </c>
      <c r="AA350" s="21">
        <f t="shared" si="117"/>
        <v>0</v>
      </c>
      <c r="AC350" s="9">
        <v>0</v>
      </c>
      <c r="AE350" s="9">
        <v>4587.3</v>
      </c>
      <c r="AG350" s="9">
        <f t="shared" si="118"/>
        <v>-4587.3</v>
      </c>
      <c r="AI350" s="21" t="str">
        <f t="shared" si="119"/>
        <v>N.M.</v>
      </c>
    </row>
    <row r="351" spans="1:35" ht="12.75" outlineLevel="1">
      <c r="A351" s="1" t="s">
        <v>861</v>
      </c>
      <c r="B351" s="16" t="s">
        <v>862</v>
      </c>
      <c r="C351" s="1" t="s">
        <v>1304</v>
      </c>
      <c r="E351" s="5">
        <v>0</v>
      </c>
      <c r="G351" s="5">
        <v>448700.35000000003</v>
      </c>
      <c r="I351" s="9">
        <f t="shared" si="112"/>
        <v>-448700.35000000003</v>
      </c>
      <c r="K351" s="21" t="str">
        <f t="shared" si="113"/>
        <v>N.M.</v>
      </c>
      <c r="M351" s="9">
        <v>0</v>
      </c>
      <c r="O351" s="9">
        <v>1357369.65</v>
      </c>
      <c r="Q351" s="9">
        <f t="shared" si="114"/>
        <v>-1357369.65</v>
      </c>
      <c r="S351" s="21" t="str">
        <f t="shared" si="115"/>
        <v>N.M.</v>
      </c>
      <c r="U351" s="9">
        <v>0</v>
      </c>
      <c r="W351" s="9">
        <v>3147040.53</v>
      </c>
      <c r="Y351" s="9">
        <f t="shared" si="116"/>
        <v>-3147040.53</v>
      </c>
      <c r="AA351" s="21" t="str">
        <f t="shared" si="117"/>
        <v>N.M.</v>
      </c>
      <c r="AC351" s="9">
        <v>2250611.56</v>
      </c>
      <c r="AE351" s="9">
        <v>5371805.99</v>
      </c>
      <c r="AG351" s="9">
        <f t="shared" si="118"/>
        <v>-3121194.43</v>
      </c>
      <c r="AI351" s="21">
        <f t="shared" si="119"/>
        <v>-0.5810326053864057</v>
      </c>
    </row>
    <row r="352" spans="1:35" ht="12.75" outlineLevel="1">
      <c r="A352" s="1" t="s">
        <v>863</v>
      </c>
      <c r="B352" s="16" t="s">
        <v>864</v>
      </c>
      <c r="C352" s="1" t="s">
        <v>1305</v>
      </c>
      <c r="E352" s="5">
        <v>310127.72000000003</v>
      </c>
      <c r="G352" s="5">
        <v>304212.49</v>
      </c>
      <c r="I352" s="9">
        <f t="shared" si="112"/>
        <v>5915.23000000004</v>
      </c>
      <c r="K352" s="21">
        <f t="shared" si="113"/>
        <v>0.019444402167708628</v>
      </c>
      <c r="M352" s="9">
        <v>927001.13</v>
      </c>
      <c r="O352" s="9">
        <v>904873.99</v>
      </c>
      <c r="Q352" s="9">
        <f t="shared" si="114"/>
        <v>22127.140000000014</v>
      </c>
      <c r="S352" s="21">
        <f t="shared" si="115"/>
        <v>0.024453283268756586</v>
      </c>
      <c r="U352" s="9">
        <v>2226571.51</v>
      </c>
      <c r="W352" s="9">
        <v>2382588.0300000003</v>
      </c>
      <c r="Y352" s="9">
        <f t="shared" si="116"/>
        <v>-156016.52000000048</v>
      </c>
      <c r="AA352" s="21">
        <f t="shared" si="117"/>
        <v>-0.0654819540917447</v>
      </c>
      <c r="AC352" s="9">
        <v>3791755.19</v>
      </c>
      <c r="AE352" s="9">
        <v>4249887.3100000005</v>
      </c>
      <c r="AG352" s="9">
        <f t="shared" si="118"/>
        <v>-458132.1200000006</v>
      </c>
      <c r="AI352" s="21">
        <f t="shared" si="119"/>
        <v>-0.10779865125412008</v>
      </c>
    </row>
    <row r="353" spans="1:35" ht="12.75" outlineLevel="1">
      <c r="A353" s="1" t="s">
        <v>865</v>
      </c>
      <c r="B353" s="16" t="s">
        <v>866</v>
      </c>
      <c r="C353" s="1" t="s">
        <v>1306</v>
      </c>
      <c r="E353" s="5">
        <v>3218</v>
      </c>
      <c r="G353" s="5">
        <v>3218</v>
      </c>
      <c r="I353" s="9">
        <f t="shared" si="112"/>
        <v>0</v>
      </c>
      <c r="K353" s="21">
        <f t="shared" si="113"/>
        <v>0</v>
      </c>
      <c r="M353" s="9">
        <v>9654</v>
      </c>
      <c r="O353" s="9">
        <v>9654</v>
      </c>
      <c r="Q353" s="9">
        <f t="shared" si="114"/>
        <v>0</v>
      </c>
      <c r="S353" s="21">
        <f t="shared" si="115"/>
        <v>0</v>
      </c>
      <c r="U353" s="9">
        <v>22526</v>
      </c>
      <c r="W353" s="9">
        <v>22526</v>
      </c>
      <c r="Y353" s="9">
        <f t="shared" si="116"/>
        <v>0</v>
      </c>
      <c r="AA353" s="21">
        <f t="shared" si="117"/>
        <v>0</v>
      </c>
      <c r="AC353" s="9">
        <v>38616</v>
      </c>
      <c r="AE353" s="9">
        <v>38616</v>
      </c>
      <c r="AG353" s="9">
        <f t="shared" si="118"/>
        <v>0</v>
      </c>
      <c r="AI353" s="21">
        <f t="shared" si="119"/>
        <v>0</v>
      </c>
    </row>
    <row r="354" spans="1:35" ht="12.75" outlineLevel="1">
      <c r="A354" s="1" t="s">
        <v>867</v>
      </c>
      <c r="B354" s="16" t="s">
        <v>868</v>
      </c>
      <c r="C354" s="1" t="s">
        <v>1307</v>
      </c>
      <c r="E354" s="5">
        <v>68532.45</v>
      </c>
      <c r="G354" s="5">
        <v>68529.47</v>
      </c>
      <c r="I354" s="9">
        <f t="shared" si="112"/>
        <v>2.9799999999959255</v>
      </c>
      <c r="K354" s="21">
        <f t="shared" si="113"/>
        <v>4.348494158784426E-05</v>
      </c>
      <c r="M354" s="9">
        <v>205597.39</v>
      </c>
      <c r="O354" s="9">
        <v>205588.41</v>
      </c>
      <c r="Q354" s="9">
        <f t="shared" si="114"/>
        <v>8.980000000010477</v>
      </c>
      <c r="S354" s="21">
        <f t="shared" si="115"/>
        <v>4.3679505084992276E-05</v>
      </c>
      <c r="U354" s="9">
        <v>479727.27</v>
      </c>
      <c r="W354" s="9">
        <v>479706.29000000004</v>
      </c>
      <c r="Y354" s="9">
        <f t="shared" si="116"/>
        <v>20.979999999981374</v>
      </c>
      <c r="AA354" s="21">
        <f t="shared" si="117"/>
        <v>4.373509465548466E-05</v>
      </c>
      <c r="AC354" s="9">
        <v>822389.6200000001</v>
      </c>
      <c r="AE354" s="9">
        <v>822353.65</v>
      </c>
      <c r="AG354" s="9">
        <f t="shared" si="118"/>
        <v>35.970000000088476</v>
      </c>
      <c r="AI354" s="21">
        <f t="shared" si="119"/>
        <v>4.374030564598148E-05</v>
      </c>
    </row>
    <row r="355" spans="1:35" ht="12.75" outlineLevel="1">
      <c r="A355" s="1" t="s">
        <v>869</v>
      </c>
      <c r="B355" s="16" t="s">
        <v>870</v>
      </c>
      <c r="C355" s="1" t="s">
        <v>1308</v>
      </c>
      <c r="E355" s="5">
        <v>0</v>
      </c>
      <c r="G355" s="5">
        <v>0</v>
      </c>
      <c r="I355" s="9">
        <f t="shared" si="112"/>
        <v>0</v>
      </c>
      <c r="K355" s="21">
        <f t="shared" si="113"/>
        <v>0</v>
      </c>
      <c r="M355" s="9">
        <v>0</v>
      </c>
      <c r="O355" s="9">
        <v>0</v>
      </c>
      <c r="Q355" s="9">
        <f t="shared" si="114"/>
        <v>0</v>
      </c>
      <c r="S355" s="21">
        <f t="shared" si="115"/>
        <v>0</v>
      </c>
      <c r="U355" s="9">
        <v>0</v>
      </c>
      <c r="W355" s="9">
        <v>0</v>
      </c>
      <c r="Y355" s="9">
        <f t="shared" si="116"/>
        <v>0</v>
      </c>
      <c r="AA355" s="21">
        <f t="shared" si="117"/>
        <v>0</v>
      </c>
      <c r="AC355" s="9">
        <v>0</v>
      </c>
      <c r="AE355" s="9">
        <v>-34795.17</v>
      </c>
      <c r="AG355" s="9">
        <f t="shared" si="118"/>
        <v>34795.17</v>
      </c>
      <c r="AI355" s="21" t="str">
        <f t="shared" si="119"/>
        <v>N.M.</v>
      </c>
    </row>
    <row r="356" spans="1:68" s="90" customFormat="1" ht="12.75">
      <c r="A356" s="90" t="s">
        <v>37</v>
      </c>
      <c r="B356" s="91"/>
      <c r="C356" s="77" t="s">
        <v>1309</v>
      </c>
      <c r="D356" s="105"/>
      <c r="E356" s="105">
        <v>3994120.2300000004</v>
      </c>
      <c r="F356" s="105"/>
      <c r="G356" s="105">
        <v>3896154.4</v>
      </c>
      <c r="H356" s="105"/>
      <c r="I356" s="9">
        <f>+E356-G356</f>
        <v>97965.83000000054</v>
      </c>
      <c r="J356" s="37" t="str">
        <f>IF((+E356-G356)=(I356),"  ",$AO$514)</f>
        <v>  </v>
      </c>
      <c r="K356" s="38">
        <f>IF(G356&lt;0,IF(I356=0,0,IF(OR(G356=0,E356=0),"N.M.",IF(ABS(I356/G356)&gt;=10,"N.M.",I356/(-G356)))),IF(I356=0,0,IF(OR(G356=0,E356=0),"N.M.",IF(ABS(I356/G356)&gt;=10,"N.M.",I356/G356))))</f>
        <v>0.025144237096969398</v>
      </c>
      <c r="L356" s="39"/>
      <c r="M356" s="5">
        <v>11962855.190000001</v>
      </c>
      <c r="N356" s="9"/>
      <c r="O356" s="5">
        <v>11722390.92</v>
      </c>
      <c r="P356" s="9"/>
      <c r="Q356" s="9">
        <f>(+M356-O356)</f>
        <v>240464.27000000142</v>
      </c>
      <c r="R356" s="37" t="str">
        <f>IF((+M356-O356)=(Q356),"  ",$AO$514)</f>
        <v>  </v>
      </c>
      <c r="S356" s="38">
        <f>IF(O356&lt;0,IF(Q356=0,0,IF(OR(O356=0,M356=0),"N.M.",IF(ABS(Q356/O356)&gt;=10,"N.M.",Q356/(-O356)))),IF(Q356=0,0,IF(OR(O356=0,M356=0),"N.M.",IF(ABS(Q356/O356)&gt;=10,"N.M.",Q356/O356))))</f>
        <v>0.02051324440901698</v>
      </c>
      <c r="T356" s="39"/>
      <c r="U356" s="9">
        <v>27892794.41</v>
      </c>
      <c r="V356" s="9"/>
      <c r="W356" s="9">
        <v>27422201.28</v>
      </c>
      <c r="X356" s="9"/>
      <c r="Y356" s="9">
        <f>(+U356-W356)</f>
        <v>470593.12999999896</v>
      </c>
      <c r="Z356" s="37" t="str">
        <f>IF((+U356-W356)=(Y356),"  ",$AO$514)</f>
        <v>  </v>
      </c>
      <c r="AA356" s="38">
        <f>IF(W356&lt;0,IF(Y356=0,0,IF(OR(W356=0,U356=0),"N.M.",IF(ABS(Y356/W356)&gt;=10,"N.M.",Y356/(-W356)))),IF(Y356=0,0,IF(OR(W356=0,U356=0),"N.M.",IF(ABS(Y356/W356)&gt;=10,"N.M.",Y356/W356))))</f>
        <v>0.01716102676057664</v>
      </c>
      <c r="AB356" s="39"/>
      <c r="AC356" s="9">
        <v>47664077.59</v>
      </c>
      <c r="AD356" s="9"/>
      <c r="AE356" s="9">
        <v>46848610.13</v>
      </c>
      <c r="AF356" s="9"/>
      <c r="AG356" s="9">
        <f>(+AC356-AE356)</f>
        <v>815467.4600000009</v>
      </c>
      <c r="AH356" s="37" t="str">
        <f>IF((+AC356-AE356)=(AG356),"  ",$AO$514)</f>
        <v>  </v>
      </c>
      <c r="AI356" s="38">
        <f>IF(AE356&lt;0,IF(AG356=0,0,IF(OR(AE356=0,AC356=0),"N.M.",IF(ABS(AG356/AE356)&gt;=10,"N.M.",AG356/(-AE356)))),IF(AG356=0,0,IF(OR(AE356=0,AC356=0),"N.M.",IF(ABS(AG356/AE356)&gt;=10,"N.M.",AG356/AE356))))</f>
        <v>0.017406438691290174</v>
      </c>
      <c r="AJ356" s="105"/>
      <c r="AK356" s="105"/>
      <c r="AL356" s="105"/>
      <c r="AM356" s="105"/>
      <c r="AN356" s="105"/>
      <c r="AO356" s="105"/>
      <c r="AP356" s="106"/>
      <c r="AQ356" s="107"/>
      <c r="AR356" s="108"/>
      <c r="AS356" s="105"/>
      <c r="AT356" s="105"/>
      <c r="AU356" s="105"/>
      <c r="AV356" s="105"/>
      <c r="AW356" s="105"/>
      <c r="AX356" s="106"/>
      <c r="AY356" s="107"/>
      <c r="AZ356" s="108"/>
      <c r="BA356" s="105"/>
      <c r="BB356" s="105"/>
      <c r="BC356" s="105"/>
      <c r="BD356" s="106"/>
      <c r="BE356" s="107"/>
      <c r="BF356" s="108"/>
      <c r="BG356" s="105"/>
      <c r="BH356" s="109"/>
      <c r="BI356" s="105"/>
      <c r="BJ356" s="109"/>
      <c r="BK356" s="105"/>
      <c r="BL356" s="109"/>
      <c r="BM356" s="105"/>
      <c r="BN356" s="97"/>
      <c r="BO356" s="97"/>
      <c r="BP356" s="97"/>
    </row>
    <row r="357" spans="1:35" ht="12.75" outlineLevel="1">
      <c r="A357" s="1" t="s">
        <v>871</v>
      </c>
      <c r="B357" s="16" t="s">
        <v>872</v>
      </c>
      <c r="C357" s="1" t="s">
        <v>1310</v>
      </c>
      <c r="E357" s="5">
        <v>256322.224</v>
      </c>
      <c r="G357" s="5">
        <v>230080.787</v>
      </c>
      <c r="I357" s="9">
        <f aca="true" t="shared" si="120" ref="I357:I395">+E357-G357</f>
        <v>26241.436999999976</v>
      </c>
      <c r="K357" s="21">
        <f aca="true" t="shared" si="121" ref="K357:K395">IF(G357&lt;0,IF(I357=0,0,IF(OR(G357=0,E357=0),"N.M.",IF(ABS(I357/G357)&gt;=10,"N.M.",I357/(-G357)))),IF(I357=0,0,IF(OR(G357=0,E357=0),"N.M.",IF(ABS(I357/G357)&gt;=10,"N.M.",I357/G357))))</f>
        <v>0.11405314342913811</v>
      </c>
      <c r="M357" s="9">
        <v>799217.507</v>
      </c>
      <c r="O357" s="9">
        <v>711229.974</v>
      </c>
      <c r="Q357" s="9">
        <f aca="true" t="shared" si="122" ref="Q357:Q395">(+M357-O357)</f>
        <v>87987.53299999994</v>
      </c>
      <c r="S357" s="21">
        <f aca="true" t="shared" si="123" ref="S357:S395">IF(O357&lt;0,IF(Q357=0,0,IF(OR(O357=0,M357=0),"N.M.",IF(ABS(Q357/O357)&gt;=10,"N.M.",Q357/(-O357)))),IF(Q357=0,0,IF(OR(O357=0,M357=0),"N.M.",IF(ABS(Q357/O357)&gt;=10,"N.M.",Q357/O357))))</f>
        <v>0.12371178973961512</v>
      </c>
      <c r="U357" s="9">
        <v>1745360.438</v>
      </c>
      <c r="W357" s="9">
        <v>1488716.744</v>
      </c>
      <c r="Y357" s="9">
        <f aca="true" t="shared" si="124" ref="Y357:Y395">(+U357-W357)</f>
        <v>256643.69400000013</v>
      </c>
      <c r="AA357" s="21">
        <f aca="true" t="shared" si="125" ref="AA357:AA395">IF(W357&lt;0,IF(Y357=0,0,IF(OR(W357=0,U357=0),"N.M.",IF(ABS(Y357/W357)&gt;=10,"N.M.",Y357/(-W357)))),IF(Y357=0,0,IF(OR(W357=0,U357=0),"N.M.",IF(ABS(Y357/W357)&gt;=10,"N.M.",Y357/W357))))</f>
        <v>0.17239256227509733</v>
      </c>
      <c r="AC357" s="9">
        <v>2979604.8109999998</v>
      </c>
      <c r="AE357" s="9">
        <v>2507779.275</v>
      </c>
      <c r="AG357" s="9">
        <f aca="true" t="shared" si="126" ref="AG357:AG395">(+AC357-AE357)</f>
        <v>471825.53599999985</v>
      </c>
      <c r="AI357" s="21">
        <f aca="true" t="shared" si="127" ref="AI357:AI395">IF(AE357&lt;0,IF(AG357=0,0,IF(OR(AE357=0,AC357=0),"N.M.",IF(ABS(AG357/AE357)&gt;=10,"N.M.",AG357/(-AE357)))),IF(AG357=0,0,IF(OR(AE357=0,AC357=0),"N.M.",IF(ABS(AG357/AE357)&gt;=10,"N.M.",AG357/AE357))))</f>
        <v>0.1881447624612018</v>
      </c>
    </row>
    <row r="358" spans="1:35" ht="12.75" outlineLevel="1">
      <c r="A358" s="1" t="s">
        <v>873</v>
      </c>
      <c r="B358" s="16" t="s">
        <v>874</v>
      </c>
      <c r="C358" s="1" t="s">
        <v>1311</v>
      </c>
      <c r="E358" s="5">
        <v>441.74</v>
      </c>
      <c r="G358" s="5">
        <v>205.93200000000002</v>
      </c>
      <c r="I358" s="9">
        <f t="shared" si="120"/>
        <v>235.808</v>
      </c>
      <c r="K358" s="21">
        <f t="shared" si="121"/>
        <v>1.145077015713925</v>
      </c>
      <c r="M358" s="9">
        <v>956.39</v>
      </c>
      <c r="O358" s="9">
        <v>746.77</v>
      </c>
      <c r="Q358" s="9">
        <f t="shared" si="122"/>
        <v>209.62</v>
      </c>
      <c r="S358" s="21">
        <f t="shared" si="123"/>
        <v>0.2807022242457517</v>
      </c>
      <c r="U358" s="9">
        <v>15695.220000000001</v>
      </c>
      <c r="W358" s="9">
        <v>17687.842</v>
      </c>
      <c r="Y358" s="9">
        <f t="shared" si="124"/>
        <v>-1992.6219999999994</v>
      </c>
      <c r="AA358" s="21">
        <f t="shared" si="125"/>
        <v>-0.11265489594490946</v>
      </c>
      <c r="AC358" s="9">
        <v>28704.948</v>
      </c>
      <c r="AE358" s="9">
        <v>28657.813000000002</v>
      </c>
      <c r="AG358" s="9">
        <f t="shared" si="126"/>
        <v>47.1349999999984</v>
      </c>
      <c r="AI358" s="21">
        <f t="shared" si="127"/>
        <v>0.0016447521658403729</v>
      </c>
    </row>
    <row r="359" spans="1:35" ht="12.75" outlineLevel="1">
      <c r="A359" s="1" t="s">
        <v>875</v>
      </c>
      <c r="B359" s="16" t="s">
        <v>876</v>
      </c>
      <c r="C359" s="1" t="s">
        <v>1312</v>
      </c>
      <c r="E359" s="5">
        <v>0</v>
      </c>
      <c r="G359" s="5">
        <v>0</v>
      </c>
      <c r="I359" s="9">
        <f t="shared" si="120"/>
        <v>0</v>
      </c>
      <c r="K359" s="21">
        <f t="shared" si="121"/>
        <v>0</v>
      </c>
      <c r="M359" s="9">
        <v>0</v>
      </c>
      <c r="O359" s="9">
        <v>607.79</v>
      </c>
      <c r="Q359" s="9">
        <f t="shared" si="122"/>
        <v>-607.79</v>
      </c>
      <c r="S359" s="21" t="str">
        <f t="shared" si="123"/>
        <v>N.M.</v>
      </c>
      <c r="U359" s="9">
        <v>0</v>
      </c>
      <c r="W359" s="9">
        <v>607.79</v>
      </c>
      <c r="Y359" s="9">
        <f t="shared" si="124"/>
        <v>-607.79</v>
      </c>
      <c r="AA359" s="21" t="str">
        <f t="shared" si="125"/>
        <v>N.M.</v>
      </c>
      <c r="AC359" s="9">
        <v>0</v>
      </c>
      <c r="AE359" s="9">
        <v>607.79</v>
      </c>
      <c r="AG359" s="9">
        <f t="shared" si="126"/>
        <v>-607.79</v>
      </c>
      <c r="AI359" s="21" t="str">
        <f t="shared" si="127"/>
        <v>N.M.</v>
      </c>
    </row>
    <row r="360" spans="1:35" ht="12.75" outlineLevel="1">
      <c r="A360" s="1" t="s">
        <v>877</v>
      </c>
      <c r="B360" s="16" t="s">
        <v>878</v>
      </c>
      <c r="C360" s="1" t="s">
        <v>1312</v>
      </c>
      <c r="E360" s="5">
        <v>0</v>
      </c>
      <c r="G360" s="5">
        <v>0</v>
      </c>
      <c r="I360" s="9">
        <f t="shared" si="120"/>
        <v>0</v>
      </c>
      <c r="K360" s="21">
        <f t="shared" si="121"/>
        <v>0</v>
      </c>
      <c r="M360" s="9">
        <v>136928.21</v>
      </c>
      <c r="O360" s="9">
        <v>0</v>
      </c>
      <c r="Q360" s="9">
        <f t="shared" si="122"/>
        <v>136928.21</v>
      </c>
      <c r="S360" s="21" t="str">
        <f t="shared" si="123"/>
        <v>N.M.</v>
      </c>
      <c r="U360" s="9">
        <v>119801.55</v>
      </c>
      <c r="W360" s="9">
        <v>0</v>
      </c>
      <c r="Y360" s="9">
        <f t="shared" si="124"/>
        <v>119801.55</v>
      </c>
      <c r="AA360" s="21" t="str">
        <f t="shared" si="125"/>
        <v>N.M.</v>
      </c>
      <c r="AC360" s="9">
        <v>190895.28</v>
      </c>
      <c r="AE360" s="9">
        <v>3130277.58</v>
      </c>
      <c r="AG360" s="9">
        <f t="shared" si="126"/>
        <v>-2939382.3000000003</v>
      </c>
      <c r="AI360" s="21">
        <f t="shared" si="127"/>
        <v>-0.9390165008944671</v>
      </c>
    </row>
    <row r="361" spans="1:35" ht="12.75" outlineLevel="1">
      <c r="A361" s="1" t="s">
        <v>879</v>
      </c>
      <c r="B361" s="16" t="s">
        <v>880</v>
      </c>
      <c r="C361" s="1" t="s">
        <v>1312</v>
      </c>
      <c r="E361" s="5">
        <v>0</v>
      </c>
      <c r="G361" s="5">
        <v>743870</v>
      </c>
      <c r="I361" s="9">
        <f t="shared" si="120"/>
        <v>-743870</v>
      </c>
      <c r="K361" s="21" t="str">
        <f t="shared" si="121"/>
        <v>N.M.</v>
      </c>
      <c r="M361" s="9">
        <v>0</v>
      </c>
      <c r="O361" s="9">
        <v>2231610</v>
      </c>
      <c r="Q361" s="9">
        <f t="shared" si="122"/>
        <v>-2231610</v>
      </c>
      <c r="S361" s="21" t="str">
        <f t="shared" si="123"/>
        <v>N.M.</v>
      </c>
      <c r="U361" s="9">
        <v>-1500000</v>
      </c>
      <c r="W361" s="9">
        <v>5207289.91</v>
      </c>
      <c r="Y361" s="9">
        <f t="shared" si="124"/>
        <v>-6707289.91</v>
      </c>
      <c r="AA361" s="21">
        <f t="shared" si="125"/>
        <v>-1.2880577086978435</v>
      </c>
      <c r="AC361" s="9">
        <v>2221308.48</v>
      </c>
      <c r="AE361" s="9">
        <v>5207289.91</v>
      </c>
      <c r="AG361" s="9">
        <f t="shared" si="126"/>
        <v>-2985981.43</v>
      </c>
      <c r="AI361" s="21">
        <f t="shared" si="127"/>
        <v>-0.5734233126267403</v>
      </c>
    </row>
    <row r="362" spans="1:35" ht="12.75" outlineLevel="1">
      <c r="A362" s="1" t="s">
        <v>881</v>
      </c>
      <c r="B362" s="16" t="s">
        <v>882</v>
      </c>
      <c r="C362" s="1" t="s">
        <v>1312</v>
      </c>
      <c r="E362" s="5">
        <v>660166</v>
      </c>
      <c r="G362" s="5">
        <v>0</v>
      </c>
      <c r="I362" s="9">
        <f t="shared" si="120"/>
        <v>660166</v>
      </c>
      <c r="K362" s="21" t="str">
        <f t="shared" si="121"/>
        <v>N.M.</v>
      </c>
      <c r="M362" s="9">
        <v>1980498</v>
      </c>
      <c r="O362" s="9">
        <v>0</v>
      </c>
      <c r="Q362" s="9">
        <f t="shared" si="122"/>
        <v>1980498</v>
      </c>
      <c r="S362" s="21" t="str">
        <f t="shared" si="123"/>
        <v>N.M.</v>
      </c>
      <c r="U362" s="9">
        <v>4621162</v>
      </c>
      <c r="W362" s="9">
        <v>0</v>
      </c>
      <c r="Y362" s="9">
        <f t="shared" si="124"/>
        <v>4621162</v>
      </c>
      <c r="AA362" s="21" t="str">
        <f t="shared" si="125"/>
        <v>N.M.</v>
      </c>
      <c r="AC362" s="9">
        <v>4621361.91</v>
      </c>
      <c r="AE362" s="9">
        <v>0</v>
      </c>
      <c r="AG362" s="9">
        <f t="shared" si="126"/>
        <v>4621361.91</v>
      </c>
      <c r="AI362" s="21" t="str">
        <f t="shared" si="127"/>
        <v>N.M.</v>
      </c>
    </row>
    <row r="363" spans="1:35" ht="12.75" outlineLevel="1">
      <c r="A363" s="1" t="s">
        <v>883</v>
      </c>
      <c r="B363" s="16" t="s">
        <v>884</v>
      </c>
      <c r="C363" s="1" t="s">
        <v>1313</v>
      </c>
      <c r="E363" s="5">
        <v>0</v>
      </c>
      <c r="G363" s="5">
        <v>0</v>
      </c>
      <c r="I363" s="9">
        <f t="shared" si="120"/>
        <v>0</v>
      </c>
      <c r="K363" s="21">
        <f t="shared" si="121"/>
        <v>0</v>
      </c>
      <c r="M363" s="9">
        <v>0</v>
      </c>
      <c r="O363" s="9">
        <v>0</v>
      </c>
      <c r="Q363" s="9">
        <f t="shared" si="122"/>
        <v>0</v>
      </c>
      <c r="S363" s="21">
        <f t="shared" si="123"/>
        <v>0</v>
      </c>
      <c r="U363" s="9">
        <v>0</v>
      </c>
      <c r="W363" s="9">
        <v>-11685</v>
      </c>
      <c r="Y363" s="9">
        <f t="shared" si="124"/>
        <v>11685</v>
      </c>
      <c r="AA363" s="21" t="str">
        <f t="shared" si="125"/>
        <v>N.M.</v>
      </c>
      <c r="AC363" s="9">
        <v>0</v>
      </c>
      <c r="AE363" s="9">
        <v>23092</v>
      </c>
      <c r="AG363" s="9">
        <f t="shared" si="126"/>
        <v>-23092</v>
      </c>
      <c r="AI363" s="21" t="str">
        <f t="shared" si="127"/>
        <v>N.M.</v>
      </c>
    </row>
    <row r="364" spans="1:35" ht="12.75" outlineLevel="1">
      <c r="A364" s="1" t="s">
        <v>885</v>
      </c>
      <c r="B364" s="16" t="s">
        <v>886</v>
      </c>
      <c r="C364" s="1" t="s">
        <v>1313</v>
      </c>
      <c r="E364" s="5">
        <v>0</v>
      </c>
      <c r="G364" s="5">
        <v>14000</v>
      </c>
      <c r="I364" s="9">
        <f t="shared" si="120"/>
        <v>-14000</v>
      </c>
      <c r="K364" s="21" t="str">
        <f t="shared" si="121"/>
        <v>N.M.</v>
      </c>
      <c r="M364" s="9">
        <v>0</v>
      </c>
      <c r="O364" s="9">
        <v>29660</v>
      </c>
      <c r="Q364" s="9">
        <f t="shared" si="122"/>
        <v>-29660</v>
      </c>
      <c r="S364" s="21" t="str">
        <f t="shared" si="123"/>
        <v>N.M.</v>
      </c>
      <c r="U364" s="9">
        <v>-25603</v>
      </c>
      <c r="W364" s="9">
        <v>70660</v>
      </c>
      <c r="Y364" s="9">
        <f t="shared" si="124"/>
        <v>-96263</v>
      </c>
      <c r="AA364" s="21">
        <f t="shared" si="125"/>
        <v>-1.3623407868666855</v>
      </c>
      <c r="AC364" s="9">
        <v>8968</v>
      </c>
      <c r="AE364" s="9">
        <v>70660</v>
      </c>
      <c r="AG364" s="9">
        <f t="shared" si="126"/>
        <v>-61692</v>
      </c>
      <c r="AI364" s="21">
        <f t="shared" si="127"/>
        <v>-0.873082366260968</v>
      </c>
    </row>
    <row r="365" spans="1:35" ht="12.75" outlineLevel="1">
      <c r="A365" s="1" t="s">
        <v>887</v>
      </c>
      <c r="B365" s="16" t="s">
        <v>888</v>
      </c>
      <c r="C365" s="1" t="s">
        <v>1313</v>
      </c>
      <c r="E365" s="5">
        <v>10000</v>
      </c>
      <c r="G365" s="5">
        <v>0</v>
      </c>
      <c r="I365" s="9">
        <f t="shared" si="120"/>
        <v>10000</v>
      </c>
      <c r="K365" s="21" t="str">
        <f t="shared" si="121"/>
        <v>N.M.</v>
      </c>
      <c r="M365" s="9">
        <v>39898</v>
      </c>
      <c r="O365" s="9">
        <v>0</v>
      </c>
      <c r="Q365" s="9">
        <f t="shared" si="122"/>
        <v>39898</v>
      </c>
      <c r="S365" s="21" t="str">
        <f t="shared" si="123"/>
        <v>N.M.</v>
      </c>
      <c r="U365" s="9">
        <v>79898</v>
      </c>
      <c r="W365" s="9">
        <v>0</v>
      </c>
      <c r="Y365" s="9">
        <f t="shared" si="124"/>
        <v>79898</v>
      </c>
      <c r="AA365" s="21" t="str">
        <f t="shared" si="125"/>
        <v>N.M.</v>
      </c>
      <c r="AC365" s="9">
        <v>79898</v>
      </c>
      <c r="AE365" s="9">
        <v>0</v>
      </c>
      <c r="AG365" s="9">
        <f t="shared" si="126"/>
        <v>79898</v>
      </c>
      <c r="AI365" s="21" t="str">
        <f t="shared" si="127"/>
        <v>N.M.</v>
      </c>
    </row>
    <row r="366" spans="1:35" ht="12.75" outlineLevel="1">
      <c r="A366" s="1" t="s">
        <v>889</v>
      </c>
      <c r="B366" s="16" t="s">
        <v>890</v>
      </c>
      <c r="C366" s="1" t="s">
        <v>1314</v>
      </c>
      <c r="E366" s="5">
        <v>375.29</v>
      </c>
      <c r="G366" s="5">
        <v>137.814</v>
      </c>
      <c r="I366" s="9">
        <f t="shared" si="120"/>
        <v>237.47600000000003</v>
      </c>
      <c r="K366" s="21">
        <f t="shared" si="121"/>
        <v>1.7231631038936541</v>
      </c>
      <c r="M366" s="9">
        <v>825.1800000000001</v>
      </c>
      <c r="O366" s="9">
        <v>512.198</v>
      </c>
      <c r="Q366" s="9">
        <f t="shared" si="122"/>
        <v>312.9820000000001</v>
      </c>
      <c r="S366" s="21">
        <f t="shared" si="123"/>
        <v>0.6110566616816155</v>
      </c>
      <c r="U366" s="9">
        <v>14730.470000000001</v>
      </c>
      <c r="W366" s="9">
        <v>13427.394</v>
      </c>
      <c r="Y366" s="9">
        <f t="shared" si="124"/>
        <v>1303.076000000001</v>
      </c>
      <c r="AA366" s="21">
        <f t="shared" si="125"/>
        <v>0.09704608355128336</v>
      </c>
      <c r="AC366" s="9">
        <v>25149.516000000003</v>
      </c>
      <c r="AE366" s="9">
        <v>21137.674</v>
      </c>
      <c r="AG366" s="9">
        <f t="shared" si="126"/>
        <v>4011.842000000004</v>
      </c>
      <c r="AI366" s="21">
        <f t="shared" si="127"/>
        <v>0.18979581197060777</v>
      </c>
    </row>
    <row r="367" spans="1:35" ht="12.75" outlineLevel="1">
      <c r="A367" s="1" t="s">
        <v>891</v>
      </c>
      <c r="B367" s="16" t="s">
        <v>892</v>
      </c>
      <c r="C367" s="1" t="s">
        <v>1315</v>
      </c>
      <c r="E367" s="5">
        <v>0</v>
      </c>
      <c r="G367" s="5">
        <v>0</v>
      </c>
      <c r="I367" s="9">
        <f t="shared" si="120"/>
        <v>0</v>
      </c>
      <c r="K367" s="21">
        <f t="shared" si="121"/>
        <v>0</v>
      </c>
      <c r="M367" s="9">
        <v>0</v>
      </c>
      <c r="O367" s="9">
        <v>0</v>
      </c>
      <c r="Q367" s="9">
        <f t="shared" si="122"/>
        <v>0</v>
      </c>
      <c r="S367" s="21">
        <f t="shared" si="123"/>
        <v>0</v>
      </c>
      <c r="U367" s="9">
        <v>0</v>
      </c>
      <c r="W367" s="9">
        <v>0</v>
      </c>
      <c r="Y367" s="9">
        <f t="shared" si="124"/>
        <v>0</v>
      </c>
      <c r="AA367" s="21">
        <f t="shared" si="125"/>
        <v>0</v>
      </c>
      <c r="AC367" s="9">
        <v>0</v>
      </c>
      <c r="AE367" s="9">
        <v>82269</v>
      </c>
      <c r="AG367" s="9">
        <f t="shared" si="126"/>
        <v>-82269</v>
      </c>
      <c r="AI367" s="21" t="str">
        <f t="shared" si="127"/>
        <v>N.M.</v>
      </c>
    </row>
    <row r="368" spans="1:35" ht="12.75" outlineLevel="1">
      <c r="A368" s="1" t="s">
        <v>893</v>
      </c>
      <c r="B368" s="16" t="s">
        <v>894</v>
      </c>
      <c r="C368" s="1" t="s">
        <v>1315</v>
      </c>
      <c r="E368" s="5">
        <v>0</v>
      </c>
      <c r="G368" s="5">
        <v>0</v>
      </c>
      <c r="I368" s="9">
        <f t="shared" si="120"/>
        <v>0</v>
      </c>
      <c r="K368" s="21">
        <f t="shared" si="121"/>
        <v>0</v>
      </c>
      <c r="M368" s="9">
        <v>0</v>
      </c>
      <c r="O368" s="9">
        <v>0</v>
      </c>
      <c r="Q368" s="9">
        <f t="shared" si="122"/>
        <v>0</v>
      </c>
      <c r="S368" s="21">
        <f t="shared" si="123"/>
        <v>0</v>
      </c>
      <c r="U368" s="9">
        <v>0</v>
      </c>
      <c r="W368" s="9">
        <v>0</v>
      </c>
      <c r="Y368" s="9">
        <f t="shared" si="124"/>
        <v>0</v>
      </c>
      <c r="AA368" s="21">
        <f t="shared" si="125"/>
        <v>0</v>
      </c>
      <c r="AC368" s="9">
        <v>32455</v>
      </c>
      <c r="AE368" s="9">
        <v>111631</v>
      </c>
      <c r="AG368" s="9">
        <f t="shared" si="126"/>
        <v>-79176</v>
      </c>
      <c r="AI368" s="21">
        <f t="shared" si="127"/>
        <v>-0.7092653474393313</v>
      </c>
    </row>
    <row r="369" spans="1:35" ht="12.75" outlineLevel="1">
      <c r="A369" s="1" t="s">
        <v>895</v>
      </c>
      <c r="B369" s="16" t="s">
        <v>896</v>
      </c>
      <c r="C369" s="1" t="s">
        <v>1315</v>
      </c>
      <c r="E369" s="5">
        <v>0</v>
      </c>
      <c r="G369" s="5">
        <v>14900</v>
      </c>
      <c r="I369" s="9">
        <f t="shared" si="120"/>
        <v>-14900</v>
      </c>
      <c r="K369" s="21" t="str">
        <f t="shared" si="121"/>
        <v>N.M.</v>
      </c>
      <c r="M369" s="9">
        <v>0</v>
      </c>
      <c r="O369" s="9">
        <v>48100</v>
      </c>
      <c r="Q369" s="9">
        <f t="shared" si="122"/>
        <v>-48100</v>
      </c>
      <c r="S369" s="21" t="str">
        <f t="shared" si="123"/>
        <v>N.M.</v>
      </c>
      <c r="U369" s="9">
        <v>0</v>
      </c>
      <c r="W369" s="9">
        <v>105400</v>
      </c>
      <c r="Y369" s="9">
        <f t="shared" si="124"/>
        <v>-105400</v>
      </c>
      <c r="AA369" s="21" t="str">
        <f t="shared" si="125"/>
        <v>N.M.</v>
      </c>
      <c r="AC369" s="9">
        <v>71180</v>
      </c>
      <c r="AE369" s="9">
        <v>105400</v>
      </c>
      <c r="AG369" s="9">
        <f t="shared" si="126"/>
        <v>-34220</v>
      </c>
      <c r="AI369" s="21">
        <f t="shared" si="127"/>
        <v>-0.32466793168880453</v>
      </c>
    </row>
    <row r="370" spans="1:35" ht="12.75" outlineLevel="1">
      <c r="A370" s="1" t="s">
        <v>897</v>
      </c>
      <c r="B370" s="16" t="s">
        <v>898</v>
      </c>
      <c r="C370" s="1" t="s">
        <v>1315</v>
      </c>
      <c r="E370" s="5">
        <v>13100</v>
      </c>
      <c r="G370" s="5">
        <v>0</v>
      </c>
      <c r="I370" s="9">
        <f t="shared" si="120"/>
        <v>13100</v>
      </c>
      <c r="K370" s="21" t="str">
        <f t="shared" si="121"/>
        <v>N.M.</v>
      </c>
      <c r="M370" s="9">
        <v>39300</v>
      </c>
      <c r="O370" s="9">
        <v>0</v>
      </c>
      <c r="Q370" s="9">
        <f t="shared" si="122"/>
        <v>39300</v>
      </c>
      <c r="S370" s="21" t="str">
        <f t="shared" si="123"/>
        <v>N.M.</v>
      </c>
      <c r="U370" s="9">
        <v>91700</v>
      </c>
      <c r="W370" s="9">
        <v>0</v>
      </c>
      <c r="Y370" s="9">
        <f t="shared" si="124"/>
        <v>91700</v>
      </c>
      <c r="AA370" s="21" t="str">
        <f t="shared" si="125"/>
        <v>N.M.</v>
      </c>
      <c r="AC370" s="9">
        <v>91700</v>
      </c>
      <c r="AE370" s="9">
        <v>0</v>
      </c>
      <c r="AG370" s="9">
        <f t="shared" si="126"/>
        <v>91700</v>
      </c>
      <c r="AI370" s="21" t="str">
        <f t="shared" si="127"/>
        <v>N.M.</v>
      </c>
    </row>
    <row r="371" spans="1:35" ht="12.75" outlineLevel="1">
      <c r="A371" s="1" t="s">
        <v>899</v>
      </c>
      <c r="B371" s="16" t="s">
        <v>900</v>
      </c>
      <c r="C371" s="1" t="s">
        <v>1316</v>
      </c>
      <c r="E371" s="5">
        <v>0</v>
      </c>
      <c r="G371" s="5">
        <v>0</v>
      </c>
      <c r="I371" s="9">
        <f t="shared" si="120"/>
        <v>0</v>
      </c>
      <c r="K371" s="21">
        <f t="shared" si="121"/>
        <v>0</v>
      </c>
      <c r="M371" s="9">
        <v>0</v>
      </c>
      <c r="O371" s="9">
        <v>0</v>
      </c>
      <c r="Q371" s="9">
        <f t="shared" si="122"/>
        <v>0</v>
      </c>
      <c r="S371" s="21">
        <f t="shared" si="123"/>
        <v>0</v>
      </c>
      <c r="U371" s="9">
        <v>0</v>
      </c>
      <c r="W371" s="9">
        <v>74.56</v>
      </c>
      <c r="Y371" s="9">
        <f t="shared" si="124"/>
        <v>-74.56</v>
      </c>
      <c r="AA371" s="21" t="str">
        <f t="shared" si="125"/>
        <v>N.M.</v>
      </c>
      <c r="AC371" s="9">
        <v>0</v>
      </c>
      <c r="AE371" s="9">
        <v>4472.56</v>
      </c>
      <c r="AG371" s="9">
        <f t="shared" si="126"/>
        <v>-4472.56</v>
      </c>
      <c r="AI371" s="21" t="str">
        <f t="shared" si="127"/>
        <v>N.M.</v>
      </c>
    </row>
    <row r="372" spans="1:35" ht="12.75" outlineLevel="1">
      <c r="A372" s="1" t="s">
        <v>901</v>
      </c>
      <c r="B372" s="16" t="s">
        <v>902</v>
      </c>
      <c r="C372" s="1" t="s">
        <v>1316</v>
      </c>
      <c r="E372" s="5">
        <v>0</v>
      </c>
      <c r="G372" s="5">
        <v>0</v>
      </c>
      <c r="I372" s="9">
        <f t="shared" si="120"/>
        <v>0</v>
      </c>
      <c r="K372" s="21">
        <f t="shared" si="121"/>
        <v>0</v>
      </c>
      <c r="M372" s="9">
        <v>0</v>
      </c>
      <c r="O372" s="9">
        <v>0</v>
      </c>
      <c r="Q372" s="9">
        <f t="shared" si="122"/>
        <v>0</v>
      </c>
      <c r="S372" s="21">
        <f t="shared" si="123"/>
        <v>0</v>
      </c>
      <c r="U372" s="9">
        <v>0</v>
      </c>
      <c r="W372" s="9">
        <v>4926.84</v>
      </c>
      <c r="Y372" s="9">
        <f t="shared" si="124"/>
        <v>-4926.84</v>
      </c>
      <c r="AA372" s="21" t="str">
        <f t="shared" si="125"/>
        <v>N.M.</v>
      </c>
      <c r="AC372" s="9">
        <v>1709.04</v>
      </c>
      <c r="AE372" s="9">
        <v>4926.84</v>
      </c>
      <c r="AG372" s="9">
        <f t="shared" si="126"/>
        <v>-3217.8</v>
      </c>
      <c r="AI372" s="21">
        <f t="shared" si="127"/>
        <v>-0.6531163991523979</v>
      </c>
    </row>
    <row r="373" spans="1:35" ht="12.75" outlineLevel="1">
      <c r="A373" s="1" t="s">
        <v>903</v>
      </c>
      <c r="B373" s="16" t="s">
        <v>904</v>
      </c>
      <c r="C373" s="1" t="s">
        <v>1316</v>
      </c>
      <c r="E373" s="5">
        <v>320</v>
      </c>
      <c r="G373" s="5">
        <v>0</v>
      </c>
      <c r="I373" s="9">
        <f t="shared" si="120"/>
        <v>320</v>
      </c>
      <c r="K373" s="21" t="str">
        <f t="shared" si="121"/>
        <v>N.M.</v>
      </c>
      <c r="M373" s="9">
        <v>320</v>
      </c>
      <c r="O373" s="9">
        <v>0</v>
      </c>
      <c r="Q373" s="9">
        <f t="shared" si="122"/>
        <v>320</v>
      </c>
      <c r="S373" s="21" t="str">
        <f t="shared" si="123"/>
        <v>N.M.</v>
      </c>
      <c r="U373" s="9">
        <v>320</v>
      </c>
      <c r="W373" s="9">
        <v>0</v>
      </c>
      <c r="Y373" s="9">
        <f t="shared" si="124"/>
        <v>320</v>
      </c>
      <c r="AA373" s="21" t="str">
        <f t="shared" si="125"/>
        <v>N.M.</v>
      </c>
      <c r="AC373" s="9">
        <v>320</v>
      </c>
      <c r="AE373" s="9">
        <v>0</v>
      </c>
      <c r="AG373" s="9">
        <f t="shared" si="126"/>
        <v>320</v>
      </c>
      <c r="AI373" s="21" t="str">
        <f t="shared" si="127"/>
        <v>N.M.</v>
      </c>
    </row>
    <row r="374" spans="1:35" ht="12.75" outlineLevel="1">
      <c r="A374" s="1" t="s">
        <v>905</v>
      </c>
      <c r="B374" s="16" t="s">
        <v>906</v>
      </c>
      <c r="C374" s="1" t="s">
        <v>1317</v>
      </c>
      <c r="E374" s="5">
        <v>0</v>
      </c>
      <c r="G374" s="5">
        <v>0</v>
      </c>
      <c r="I374" s="9">
        <f t="shared" si="120"/>
        <v>0</v>
      </c>
      <c r="K374" s="21">
        <f t="shared" si="121"/>
        <v>0</v>
      </c>
      <c r="M374" s="9">
        <v>0</v>
      </c>
      <c r="O374" s="9">
        <v>0</v>
      </c>
      <c r="Q374" s="9">
        <f t="shared" si="122"/>
        <v>0</v>
      </c>
      <c r="S374" s="21">
        <f t="shared" si="123"/>
        <v>0</v>
      </c>
      <c r="U374" s="9">
        <v>0</v>
      </c>
      <c r="W374" s="9">
        <v>0</v>
      </c>
      <c r="Y374" s="9">
        <f t="shared" si="124"/>
        <v>0</v>
      </c>
      <c r="AA374" s="21">
        <f t="shared" si="125"/>
        <v>0</v>
      </c>
      <c r="AC374" s="9">
        <v>0</v>
      </c>
      <c r="AE374" s="9">
        <v>30</v>
      </c>
      <c r="AG374" s="9">
        <f t="shared" si="126"/>
        <v>-30</v>
      </c>
      <c r="AI374" s="21" t="str">
        <f t="shared" si="127"/>
        <v>N.M.</v>
      </c>
    </row>
    <row r="375" spans="1:35" ht="12.75" outlineLevel="1">
      <c r="A375" s="1" t="s">
        <v>907</v>
      </c>
      <c r="B375" s="16" t="s">
        <v>908</v>
      </c>
      <c r="C375" s="1" t="s">
        <v>1317</v>
      </c>
      <c r="E375" s="5">
        <v>0</v>
      </c>
      <c r="G375" s="5">
        <v>0</v>
      </c>
      <c r="I375" s="9">
        <f t="shared" si="120"/>
        <v>0</v>
      </c>
      <c r="K375" s="21">
        <f t="shared" si="121"/>
        <v>0</v>
      </c>
      <c r="M375" s="9">
        <v>0</v>
      </c>
      <c r="O375" s="9">
        <v>430</v>
      </c>
      <c r="Q375" s="9">
        <f t="shared" si="122"/>
        <v>-430</v>
      </c>
      <c r="S375" s="21" t="str">
        <f t="shared" si="123"/>
        <v>N.M.</v>
      </c>
      <c r="U375" s="9">
        <v>0</v>
      </c>
      <c r="W375" s="9">
        <v>430</v>
      </c>
      <c r="Y375" s="9">
        <f t="shared" si="124"/>
        <v>-430</v>
      </c>
      <c r="AA375" s="21" t="str">
        <f t="shared" si="125"/>
        <v>N.M.</v>
      </c>
      <c r="AC375" s="9">
        <v>115</v>
      </c>
      <c r="AE375" s="9">
        <v>430</v>
      </c>
      <c r="AG375" s="9">
        <f t="shared" si="126"/>
        <v>-315</v>
      </c>
      <c r="AI375" s="21">
        <f t="shared" si="127"/>
        <v>-0.7325581395348837</v>
      </c>
    </row>
    <row r="376" spans="1:35" ht="12.75" outlineLevel="1">
      <c r="A376" s="1" t="s">
        <v>909</v>
      </c>
      <c r="B376" s="16" t="s">
        <v>910</v>
      </c>
      <c r="C376" s="1" t="s">
        <v>1317</v>
      </c>
      <c r="E376" s="5">
        <v>15</v>
      </c>
      <c r="G376" s="5">
        <v>0</v>
      </c>
      <c r="I376" s="9">
        <f t="shared" si="120"/>
        <v>15</v>
      </c>
      <c r="K376" s="21" t="str">
        <f t="shared" si="121"/>
        <v>N.M.</v>
      </c>
      <c r="M376" s="9">
        <v>40</v>
      </c>
      <c r="O376" s="9">
        <v>0</v>
      </c>
      <c r="Q376" s="9">
        <f t="shared" si="122"/>
        <v>40</v>
      </c>
      <c r="S376" s="21" t="str">
        <f t="shared" si="123"/>
        <v>N.M.</v>
      </c>
      <c r="U376" s="9">
        <v>40</v>
      </c>
      <c r="W376" s="9">
        <v>0</v>
      </c>
      <c r="Y376" s="9">
        <f t="shared" si="124"/>
        <v>40</v>
      </c>
      <c r="AA376" s="21" t="str">
        <f t="shared" si="125"/>
        <v>N.M.</v>
      </c>
      <c r="AC376" s="9">
        <v>40</v>
      </c>
      <c r="AE376" s="9">
        <v>0</v>
      </c>
      <c r="AG376" s="9">
        <f t="shared" si="126"/>
        <v>40</v>
      </c>
      <c r="AI376" s="21" t="str">
        <f t="shared" si="127"/>
        <v>N.M.</v>
      </c>
    </row>
    <row r="377" spans="1:35" ht="12.75" outlineLevel="1">
      <c r="A377" s="1" t="s">
        <v>911</v>
      </c>
      <c r="B377" s="16" t="s">
        <v>912</v>
      </c>
      <c r="C377" s="1" t="s">
        <v>1318</v>
      </c>
      <c r="E377" s="5">
        <v>0</v>
      </c>
      <c r="G377" s="5">
        <v>0</v>
      </c>
      <c r="I377" s="9">
        <f t="shared" si="120"/>
        <v>0</v>
      </c>
      <c r="K377" s="21">
        <f t="shared" si="121"/>
        <v>0</v>
      </c>
      <c r="M377" s="9">
        <v>0</v>
      </c>
      <c r="O377" s="9">
        <v>98059.37</v>
      </c>
      <c r="Q377" s="9">
        <f t="shared" si="122"/>
        <v>-98059.37</v>
      </c>
      <c r="S377" s="21" t="str">
        <f t="shared" si="123"/>
        <v>N.M.</v>
      </c>
      <c r="U377" s="9">
        <v>0</v>
      </c>
      <c r="W377" s="9">
        <v>294199.37</v>
      </c>
      <c r="Y377" s="9">
        <f t="shared" si="124"/>
        <v>-294199.37</v>
      </c>
      <c r="AA377" s="21" t="str">
        <f t="shared" si="125"/>
        <v>N.M.</v>
      </c>
      <c r="AC377" s="9">
        <v>0</v>
      </c>
      <c r="AE377" s="9">
        <v>539374.37</v>
      </c>
      <c r="AG377" s="9">
        <f t="shared" si="126"/>
        <v>-539374.37</v>
      </c>
      <c r="AI377" s="21" t="str">
        <f t="shared" si="127"/>
        <v>N.M.</v>
      </c>
    </row>
    <row r="378" spans="1:35" ht="12.75" outlineLevel="1">
      <c r="A378" s="1" t="s">
        <v>913</v>
      </c>
      <c r="B378" s="16" t="s">
        <v>914</v>
      </c>
      <c r="C378" s="1" t="s">
        <v>1318</v>
      </c>
      <c r="E378" s="5">
        <v>0</v>
      </c>
      <c r="G378" s="5">
        <v>56563.200000000004</v>
      </c>
      <c r="I378" s="9">
        <f t="shared" si="120"/>
        <v>-56563.200000000004</v>
      </c>
      <c r="K378" s="21" t="str">
        <f t="shared" si="121"/>
        <v>N.M.</v>
      </c>
      <c r="M378" s="9">
        <v>113126.42</v>
      </c>
      <c r="O378" s="9">
        <v>56563.200000000004</v>
      </c>
      <c r="Q378" s="9">
        <f t="shared" si="122"/>
        <v>56563.219999999994</v>
      </c>
      <c r="S378" s="21">
        <f t="shared" si="123"/>
        <v>1.000000353586784</v>
      </c>
      <c r="U378" s="9">
        <v>339379.22000000003</v>
      </c>
      <c r="W378" s="9">
        <v>56563.200000000004</v>
      </c>
      <c r="Y378" s="9">
        <f t="shared" si="124"/>
        <v>282816.02</v>
      </c>
      <c r="AA378" s="21">
        <f t="shared" si="125"/>
        <v>5.000000353586784</v>
      </c>
      <c r="AC378" s="9">
        <v>622195.22</v>
      </c>
      <c r="AE378" s="9">
        <v>56563.200000000004</v>
      </c>
      <c r="AG378" s="9">
        <f t="shared" si="126"/>
        <v>565632.02</v>
      </c>
      <c r="AI378" s="21" t="str">
        <f t="shared" si="127"/>
        <v>N.M.</v>
      </c>
    </row>
    <row r="379" spans="1:35" ht="12.75" outlineLevel="1">
      <c r="A379" s="1" t="s">
        <v>915</v>
      </c>
      <c r="B379" s="16" t="s">
        <v>916</v>
      </c>
      <c r="C379" s="1" t="s">
        <v>1318</v>
      </c>
      <c r="E379" s="5">
        <v>55863.8</v>
      </c>
      <c r="G379" s="5">
        <v>0</v>
      </c>
      <c r="I379" s="9">
        <f t="shared" si="120"/>
        <v>55863.8</v>
      </c>
      <c r="K379" s="21" t="str">
        <f t="shared" si="121"/>
        <v>N.M.</v>
      </c>
      <c r="M379" s="9">
        <v>55863.8</v>
      </c>
      <c r="O379" s="9">
        <v>0</v>
      </c>
      <c r="Q379" s="9">
        <f t="shared" si="122"/>
        <v>55863.8</v>
      </c>
      <c r="S379" s="21" t="str">
        <f t="shared" si="123"/>
        <v>N.M.</v>
      </c>
      <c r="U379" s="9">
        <v>55863.8</v>
      </c>
      <c r="W379" s="9">
        <v>0</v>
      </c>
      <c r="Y379" s="9">
        <f t="shared" si="124"/>
        <v>55863.8</v>
      </c>
      <c r="AA379" s="21" t="str">
        <f t="shared" si="125"/>
        <v>N.M.</v>
      </c>
      <c r="AC379" s="9">
        <v>55863.8</v>
      </c>
      <c r="AE379" s="9">
        <v>0</v>
      </c>
      <c r="AG379" s="9">
        <f t="shared" si="126"/>
        <v>55863.8</v>
      </c>
      <c r="AI379" s="21" t="str">
        <f t="shared" si="127"/>
        <v>N.M.</v>
      </c>
    </row>
    <row r="380" spans="1:35" ht="12.75" outlineLevel="1">
      <c r="A380" s="1" t="s">
        <v>917</v>
      </c>
      <c r="B380" s="16" t="s">
        <v>918</v>
      </c>
      <c r="C380" s="1" t="s">
        <v>1319</v>
      </c>
      <c r="E380" s="5">
        <v>0</v>
      </c>
      <c r="G380" s="5">
        <v>0</v>
      </c>
      <c r="I380" s="9">
        <f t="shared" si="120"/>
        <v>0</v>
      </c>
      <c r="K380" s="21">
        <f t="shared" si="121"/>
        <v>0</v>
      </c>
      <c r="M380" s="9">
        <v>0</v>
      </c>
      <c r="O380" s="9">
        <v>9250</v>
      </c>
      <c r="Q380" s="9">
        <f t="shared" si="122"/>
        <v>-9250</v>
      </c>
      <c r="S380" s="21" t="str">
        <f t="shared" si="123"/>
        <v>N.M.</v>
      </c>
      <c r="U380" s="9">
        <v>0</v>
      </c>
      <c r="W380" s="9">
        <v>18250</v>
      </c>
      <c r="Y380" s="9">
        <f t="shared" si="124"/>
        <v>-18250</v>
      </c>
      <c r="AA380" s="21" t="str">
        <f t="shared" si="125"/>
        <v>N.M.</v>
      </c>
      <c r="AC380" s="9">
        <v>18750</v>
      </c>
      <c r="AE380" s="9">
        <v>-1420150</v>
      </c>
      <c r="AG380" s="9">
        <f t="shared" si="126"/>
        <v>1438900</v>
      </c>
      <c r="AI380" s="21">
        <f t="shared" si="127"/>
        <v>1.0132028306868992</v>
      </c>
    </row>
    <row r="381" spans="1:35" ht="12.75" outlineLevel="1">
      <c r="A381" s="1" t="s">
        <v>919</v>
      </c>
      <c r="B381" s="16" t="s">
        <v>920</v>
      </c>
      <c r="C381" s="1" t="s">
        <v>1319</v>
      </c>
      <c r="E381" s="5">
        <v>0</v>
      </c>
      <c r="G381" s="5">
        <v>0</v>
      </c>
      <c r="I381" s="9">
        <f t="shared" si="120"/>
        <v>0</v>
      </c>
      <c r="K381" s="21">
        <f t="shared" si="121"/>
        <v>0</v>
      </c>
      <c r="M381" s="9">
        <v>0</v>
      </c>
      <c r="O381" s="9">
        <v>0</v>
      </c>
      <c r="Q381" s="9">
        <f t="shared" si="122"/>
        <v>0</v>
      </c>
      <c r="S381" s="21">
        <f t="shared" si="123"/>
        <v>0</v>
      </c>
      <c r="U381" s="9">
        <v>0</v>
      </c>
      <c r="W381" s="9">
        <v>7355</v>
      </c>
      <c r="Y381" s="9">
        <f t="shared" si="124"/>
        <v>-7355</v>
      </c>
      <c r="AA381" s="21" t="str">
        <f t="shared" si="125"/>
        <v>N.M.</v>
      </c>
      <c r="AC381" s="9">
        <v>0</v>
      </c>
      <c r="AE381" s="9">
        <v>33722.86</v>
      </c>
      <c r="AG381" s="9">
        <f t="shared" si="126"/>
        <v>-33722.86</v>
      </c>
      <c r="AI381" s="21" t="str">
        <f t="shared" si="127"/>
        <v>N.M.</v>
      </c>
    </row>
    <row r="382" spans="1:35" ht="12.75" outlineLevel="1">
      <c r="A382" s="1" t="s">
        <v>921</v>
      </c>
      <c r="B382" s="16" t="s">
        <v>922</v>
      </c>
      <c r="C382" s="1" t="s">
        <v>1319</v>
      </c>
      <c r="E382" s="5">
        <v>0</v>
      </c>
      <c r="G382" s="5">
        <v>6719.45</v>
      </c>
      <c r="I382" s="9">
        <f t="shared" si="120"/>
        <v>-6719.45</v>
      </c>
      <c r="K382" s="21" t="str">
        <f t="shared" si="121"/>
        <v>N.M.</v>
      </c>
      <c r="M382" s="9">
        <v>0</v>
      </c>
      <c r="O382" s="9">
        <v>33948.28</v>
      </c>
      <c r="Q382" s="9">
        <f t="shared" si="122"/>
        <v>-33948.28</v>
      </c>
      <c r="S382" s="21" t="str">
        <f t="shared" si="123"/>
        <v>N.M.</v>
      </c>
      <c r="U382" s="9">
        <v>2404.51</v>
      </c>
      <c r="W382" s="9">
        <v>49102.42</v>
      </c>
      <c r="Y382" s="9">
        <f t="shared" si="124"/>
        <v>-46697.909999999996</v>
      </c>
      <c r="AA382" s="21">
        <f t="shared" si="125"/>
        <v>-0.9510307231293285</v>
      </c>
      <c r="AC382" s="9">
        <v>61055.93</v>
      </c>
      <c r="AE382" s="9">
        <v>49102.42</v>
      </c>
      <c r="AG382" s="9">
        <f t="shared" si="126"/>
        <v>11953.510000000002</v>
      </c>
      <c r="AI382" s="21">
        <f t="shared" si="127"/>
        <v>0.24344034367348905</v>
      </c>
    </row>
    <row r="383" spans="1:35" ht="12.75" outlineLevel="1">
      <c r="A383" s="1" t="s">
        <v>923</v>
      </c>
      <c r="B383" s="16" t="s">
        <v>924</v>
      </c>
      <c r="C383" s="1" t="s">
        <v>1319</v>
      </c>
      <c r="E383" s="5">
        <v>2952.28</v>
      </c>
      <c r="G383" s="5">
        <v>0</v>
      </c>
      <c r="I383" s="9">
        <f t="shared" si="120"/>
        <v>2952.28</v>
      </c>
      <c r="K383" s="21" t="str">
        <f t="shared" si="121"/>
        <v>N.M.</v>
      </c>
      <c r="M383" s="9">
        <v>7803.66</v>
      </c>
      <c r="O383" s="9">
        <v>0</v>
      </c>
      <c r="Q383" s="9">
        <f t="shared" si="122"/>
        <v>7803.66</v>
      </c>
      <c r="S383" s="21" t="str">
        <f t="shared" si="123"/>
        <v>N.M.</v>
      </c>
      <c r="U383" s="9">
        <v>16319.720000000001</v>
      </c>
      <c r="W383" s="9">
        <v>0</v>
      </c>
      <c r="Y383" s="9">
        <f t="shared" si="124"/>
        <v>16319.720000000001</v>
      </c>
      <c r="AA383" s="21" t="str">
        <f t="shared" si="125"/>
        <v>N.M.</v>
      </c>
      <c r="AC383" s="9">
        <v>16319.720000000001</v>
      </c>
      <c r="AE383" s="9">
        <v>0</v>
      </c>
      <c r="AG383" s="9">
        <f t="shared" si="126"/>
        <v>16319.720000000001</v>
      </c>
      <c r="AI383" s="21" t="str">
        <f t="shared" si="127"/>
        <v>N.M.</v>
      </c>
    </row>
    <row r="384" spans="1:35" ht="12.75" outlineLevel="1">
      <c r="A384" s="1" t="s">
        <v>925</v>
      </c>
      <c r="B384" s="16" t="s">
        <v>926</v>
      </c>
      <c r="C384" s="1" t="s">
        <v>1320</v>
      </c>
      <c r="E384" s="5">
        <v>0</v>
      </c>
      <c r="G384" s="5">
        <v>0</v>
      </c>
      <c r="I384" s="9">
        <f t="shared" si="120"/>
        <v>0</v>
      </c>
      <c r="K384" s="21">
        <f t="shared" si="121"/>
        <v>0</v>
      </c>
      <c r="M384" s="9">
        <v>0</v>
      </c>
      <c r="O384" s="9">
        <v>0</v>
      </c>
      <c r="Q384" s="9">
        <f t="shared" si="122"/>
        <v>0</v>
      </c>
      <c r="S384" s="21">
        <f t="shared" si="123"/>
        <v>0</v>
      </c>
      <c r="U384" s="9">
        <v>0</v>
      </c>
      <c r="W384" s="9">
        <v>100</v>
      </c>
      <c r="Y384" s="9">
        <f t="shared" si="124"/>
        <v>-100</v>
      </c>
      <c r="AA384" s="21" t="str">
        <f t="shared" si="125"/>
        <v>N.M.</v>
      </c>
      <c r="AC384" s="9">
        <v>0</v>
      </c>
      <c r="AE384" s="9">
        <v>100</v>
      </c>
      <c r="AG384" s="9">
        <f t="shared" si="126"/>
        <v>-100</v>
      </c>
      <c r="AI384" s="21" t="str">
        <f t="shared" si="127"/>
        <v>N.M.</v>
      </c>
    </row>
    <row r="385" spans="1:35" ht="12.75" outlineLevel="1">
      <c r="A385" s="1" t="s">
        <v>927</v>
      </c>
      <c r="B385" s="16" t="s">
        <v>928</v>
      </c>
      <c r="C385" s="1" t="s">
        <v>1320</v>
      </c>
      <c r="E385" s="5">
        <v>0</v>
      </c>
      <c r="G385" s="5">
        <v>0</v>
      </c>
      <c r="I385" s="9">
        <f t="shared" si="120"/>
        <v>0</v>
      </c>
      <c r="K385" s="21">
        <f t="shared" si="121"/>
        <v>0</v>
      </c>
      <c r="M385" s="9">
        <v>0</v>
      </c>
      <c r="O385" s="9">
        <v>0</v>
      </c>
      <c r="Q385" s="9">
        <f t="shared" si="122"/>
        <v>0</v>
      </c>
      <c r="S385" s="21">
        <f t="shared" si="123"/>
        <v>0</v>
      </c>
      <c r="U385" s="9">
        <v>100</v>
      </c>
      <c r="W385" s="9">
        <v>0</v>
      </c>
      <c r="Y385" s="9">
        <f t="shared" si="124"/>
        <v>100</v>
      </c>
      <c r="AA385" s="21" t="str">
        <f t="shared" si="125"/>
        <v>N.M.</v>
      </c>
      <c r="AC385" s="9">
        <v>100</v>
      </c>
      <c r="AE385" s="9">
        <v>0</v>
      </c>
      <c r="AG385" s="9">
        <f t="shared" si="126"/>
        <v>100</v>
      </c>
      <c r="AI385" s="21" t="str">
        <f t="shared" si="127"/>
        <v>N.M.</v>
      </c>
    </row>
    <row r="386" spans="1:35" ht="12.75" outlineLevel="1">
      <c r="A386" s="1" t="s">
        <v>929</v>
      </c>
      <c r="B386" s="16" t="s">
        <v>930</v>
      </c>
      <c r="C386" s="1" t="s">
        <v>1321</v>
      </c>
      <c r="E386" s="5">
        <v>0</v>
      </c>
      <c r="G386" s="5">
        <v>0</v>
      </c>
      <c r="I386" s="9">
        <f t="shared" si="120"/>
        <v>0</v>
      </c>
      <c r="K386" s="21">
        <f t="shared" si="121"/>
        <v>0</v>
      </c>
      <c r="M386" s="9">
        <v>0</v>
      </c>
      <c r="O386" s="9">
        <v>0</v>
      </c>
      <c r="Q386" s="9">
        <f t="shared" si="122"/>
        <v>0</v>
      </c>
      <c r="S386" s="21">
        <f t="shared" si="123"/>
        <v>0</v>
      </c>
      <c r="U386" s="9">
        <v>0</v>
      </c>
      <c r="W386" s="9">
        <v>0</v>
      </c>
      <c r="Y386" s="9">
        <f t="shared" si="124"/>
        <v>0</v>
      </c>
      <c r="AA386" s="21">
        <f t="shared" si="125"/>
        <v>0</v>
      </c>
      <c r="AC386" s="9">
        <v>0</v>
      </c>
      <c r="AE386" s="9">
        <v>556.32</v>
      </c>
      <c r="AG386" s="9">
        <f t="shared" si="126"/>
        <v>-556.32</v>
      </c>
      <c r="AI386" s="21" t="str">
        <f t="shared" si="127"/>
        <v>N.M.</v>
      </c>
    </row>
    <row r="387" spans="1:35" ht="12.75" outlineLevel="1">
      <c r="A387" s="1" t="s">
        <v>931</v>
      </c>
      <c r="B387" s="16" t="s">
        <v>932</v>
      </c>
      <c r="C387" s="1" t="s">
        <v>1321</v>
      </c>
      <c r="E387" s="5">
        <v>0</v>
      </c>
      <c r="G387" s="5">
        <v>0</v>
      </c>
      <c r="I387" s="9">
        <f t="shared" si="120"/>
        <v>0</v>
      </c>
      <c r="K387" s="21">
        <f t="shared" si="121"/>
        <v>0</v>
      </c>
      <c r="M387" s="9">
        <v>226.45000000000002</v>
      </c>
      <c r="O387" s="9">
        <v>0</v>
      </c>
      <c r="Q387" s="9">
        <f t="shared" si="122"/>
        <v>226.45000000000002</v>
      </c>
      <c r="S387" s="21" t="str">
        <f t="shared" si="123"/>
        <v>N.M.</v>
      </c>
      <c r="U387" s="9">
        <v>-593.9</v>
      </c>
      <c r="W387" s="9">
        <v>0</v>
      </c>
      <c r="Y387" s="9">
        <f t="shared" si="124"/>
        <v>-593.9</v>
      </c>
      <c r="AA387" s="21" t="str">
        <f t="shared" si="125"/>
        <v>N.M.</v>
      </c>
      <c r="AC387" s="9">
        <v>4313.9800000000005</v>
      </c>
      <c r="AE387" s="9">
        <v>17306</v>
      </c>
      <c r="AG387" s="9">
        <f t="shared" si="126"/>
        <v>-12992.02</v>
      </c>
      <c r="AI387" s="21">
        <f t="shared" si="127"/>
        <v>-0.750723448514966</v>
      </c>
    </row>
    <row r="388" spans="1:35" ht="12.75" outlineLevel="1">
      <c r="A388" s="1" t="s">
        <v>933</v>
      </c>
      <c r="B388" s="16" t="s">
        <v>934</v>
      </c>
      <c r="C388" s="1" t="s">
        <v>1321</v>
      </c>
      <c r="E388" s="5">
        <v>0</v>
      </c>
      <c r="G388" s="5">
        <v>3462</v>
      </c>
      <c r="I388" s="9">
        <f t="shared" si="120"/>
        <v>-3462</v>
      </c>
      <c r="K388" s="21" t="str">
        <f t="shared" si="121"/>
        <v>N.M.</v>
      </c>
      <c r="M388" s="9">
        <v>0</v>
      </c>
      <c r="O388" s="9">
        <v>10386</v>
      </c>
      <c r="Q388" s="9">
        <f t="shared" si="122"/>
        <v>-10386</v>
      </c>
      <c r="S388" s="21" t="str">
        <f t="shared" si="123"/>
        <v>N.M.</v>
      </c>
      <c r="U388" s="9">
        <v>0</v>
      </c>
      <c r="W388" s="9">
        <v>24234</v>
      </c>
      <c r="Y388" s="9">
        <f t="shared" si="124"/>
        <v>-24234</v>
      </c>
      <c r="AA388" s="21" t="str">
        <f t="shared" si="125"/>
        <v>N.M.</v>
      </c>
      <c r="AC388" s="9">
        <v>17306</v>
      </c>
      <c r="AE388" s="9">
        <v>24234</v>
      </c>
      <c r="AG388" s="9">
        <f t="shared" si="126"/>
        <v>-6928</v>
      </c>
      <c r="AI388" s="21">
        <f t="shared" si="127"/>
        <v>-0.2858793430717174</v>
      </c>
    </row>
    <row r="389" spans="1:35" ht="12.75" outlineLevel="1">
      <c r="A389" s="1" t="s">
        <v>935</v>
      </c>
      <c r="B389" s="16" t="s">
        <v>936</v>
      </c>
      <c r="C389" s="1" t="s">
        <v>1321</v>
      </c>
      <c r="E389" s="5">
        <v>2925</v>
      </c>
      <c r="G389" s="5">
        <v>0</v>
      </c>
      <c r="I389" s="9">
        <f t="shared" si="120"/>
        <v>2925</v>
      </c>
      <c r="K389" s="21" t="str">
        <f t="shared" si="121"/>
        <v>N.M.</v>
      </c>
      <c r="M389" s="9">
        <v>8775</v>
      </c>
      <c r="O389" s="9">
        <v>0</v>
      </c>
      <c r="Q389" s="9">
        <f t="shared" si="122"/>
        <v>8775</v>
      </c>
      <c r="S389" s="21" t="str">
        <f t="shared" si="123"/>
        <v>N.M.</v>
      </c>
      <c r="U389" s="9">
        <v>20475</v>
      </c>
      <c r="W389" s="9">
        <v>0</v>
      </c>
      <c r="Y389" s="9">
        <f t="shared" si="124"/>
        <v>20475</v>
      </c>
      <c r="AA389" s="21" t="str">
        <f t="shared" si="125"/>
        <v>N.M.</v>
      </c>
      <c r="AC389" s="9">
        <v>20475</v>
      </c>
      <c r="AE389" s="9">
        <v>0</v>
      </c>
      <c r="AG389" s="9">
        <f t="shared" si="126"/>
        <v>20475</v>
      </c>
      <c r="AI389" s="21" t="str">
        <f t="shared" si="127"/>
        <v>N.M.</v>
      </c>
    </row>
    <row r="390" spans="1:35" ht="12.75" outlineLevel="1">
      <c r="A390" s="1" t="s">
        <v>937</v>
      </c>
      <c r="B390" s="16" t="s">
        <v>938</v>
      </c>
      <c r="C390" s="1" t="s">
        <v>1322</v>
      </c>
      <c r="E390" s="5">
        <v>-80834.183</v>
      </c>
      <c r="G390" s="5">
        <v>-87673.91</v>
      </c>
      <c r="I390" s="9">
        <f t="shared" si="120"/>
        <v>6839.726999999999</v>
      </c>
      <c r="K390" s="21">
        <f t="shared" si="121"/>
        <v>0.07801325388590516</v>
      </c>
      <c r="M390" s="9">
        <v>-260269.03</v>
      </c>
      <c r="O390" s="9">
        <v>-242745.502</v>
      </c>
      <c r="Q390" s="9">
        <f t="shared" si="122"/>
        <v>-17523.52799999999</v>
      </c>
      <c r="S390" s="21">
        <f t="shared" si="123"/>
        <v>-0.07218888859164109</v>
      </c>
      <c r="U390" s="9">
        <v>-618764.229</v>
      </c>
      <c r="W390" s="9">
        <v>-586671.509</v>
      </c>
      <c r="Y390" s="9">
        <f t="shared" si="124"/>
        <v>-32092.72000000009</v>
      </c>
      <c r="AA390" s="21">
        <f t="shared" si="125"/>
        <v>-0.05470304848228123</v>
      </c>
      <c r="AC390" s="9">
        <v>-1072396.983</v>
      </c>
      <c r="AE390" s="9">
        <v>-1027165.878</v>
      </c>
      <c r="AG390" s="9">
        <f t="shared" si="126"/>
        <v>-45231.10499999998</v>
      </c>
      <c r="AI390" s="21">
        <f t="shared" si="127"/>
        <v>-0.04403485938227397</v>
      </c>
    </row>
    <row r="391" spans="1:35" ht="12.75" outlineLevel="1">
      <c r="A391" s="1" t="s">
        <v>939</v>
      </c>
      <c r="B391" s="16" t="s">
        <v>940</v>
      </c>
      <c r="C391" s="1" t="s">
        <v>1323</v>
      </c>
      <c r="E391" s="5">
        <v>-902.3190000000001</v>
      </c>
      <c r="G391" s="5">
        <v>-1501.268</v>
      </c>
      <c r="I391" s="9">
        <f t="shared" si="120"/>
        <v>598.949</v>
      </c>
      <c r="K391" s="21">
        <f t="shared" si="121"/>
        <v>0.39896207739057915</v>
      </c>
      <c r="M391" s="9">
        <v>-2751.0950000000003</v>
      </c>
      <c r="O391" s="9">
        <v>-3454.032</v>
      </c>
      <c r="Q391" s="9">
        <f t="shared" si="122"/>
        <v>702.9369999999999</v>
      </c>
      <c r="S391" s="21">
        <f t="shared" si="123"/>
        <v>0.20351201146949416</v>
      </c>
      <c r="U391" s="9">
        <v>-6317.28</v>
      </c>
      <c r="W391" s="9">
        <v>-7150.412</v>
      </c>
      <c r="Y391" s="9">
        <f t="shared" si="124"/>
        <v>833.1320000000005</v>
      </c>
      <c r="AA391" s="21">
        <f t="shared" si="125"/>
        <v>0.11651524415656056</v>
      </c>
      <c r="AC391" s="9">
        <v>-13034.286</v>
      </c>
      <c r="AE391" s="9">
        <v>-11833.312000000002</v>
      </c>
      <c r="AG391" s="9">
        <f t="shared" si="126"/>
        <v>-1200.9739999999983</v>
      </c>
      <c r="AI391" s="21">
        <f t="shared" si="127"/>
        <v>-0.10149094353296846</v>
      </c>
    </row>
    <row r="392" spans="1:35" ht="12.75" outlineLevel="1">
      <c r="A392" s="1" t="s">
        <v>941</v>
      </c>
      <c r="B392" s="16" t="s">
        <v>942</v>
      </c>
      <c r="C392" s="1" t="s">
        <v>1324</v>
      </c>
      <c r="E392" s="5">
        <v>-902.269</v>
      </c>
      <c r="G392" s="5">
        <v>-1157.977</v>
      </c>
      <c r="I392" s="9">
        <f t="shared" si="120"/>
        <v>255.70800000000008</v>
      </c>
      <c r="K392" s="21">
        <f t="shared" si="121"/>
        <v>0.2208230387995617</v>
      </c>
      <c r="M392" s="9">
        <v>-2750.973</v>
      </c>
      <c r="O392" s="9">
        <v>-2586.476</v>
      </c>
      <c r="Q392" s="9">
        <f t="shared" si="122"/>
        <v>-164.49699999999984</v>
      </c>
      <c r="S392" s="21">
        <f t="shared" si="123"/>
        <v>-0.06359888899027087</v>
      </c>
      <c r="U392" s="9">
        <v>-5687.053</v>
      </c>
      <c r="W392" s="9">
        <v>-5381.647</v>
      </c>
      <c r="Y392" s="9">
        <f t="shared" si="124"/>
        <v>-305.40599999999995</v>
      </c>
      <c r="AA392" s="21">
        <f t="shared" si="125"/>
        <v>-0.0567495415436947</v>
      </c>
      <c r="AC392" s="9">
        <v>-10792.35</v>
      </c>
      <c r="AE392" s="9">
        <v>-8975.77</v>
      </c>
      <c r="AG392" s="9">
        <f t="shared" si="126"/>
        <v>-1816.58</v>
      </c>
      <c r="AI392" s="21">
        <f t="shared" si="127"/>
        <v>-0.20238709325216664</v>
      </c>
    </row>
    <row r="393" spans="1:35" ht="12.75" outlineLevel="1">
      <c r="A393" s="1" t="s">
        <v>943</v>
      </c>
      <c r="B393" s="16" t="s">
        <v>944</v>
      </c>
      <c r="C393" s="1" t="s">
        <v>1325</v>
      </c>
      <c r="E393" s="5">
        <v>0</v>
      </c>
      <c r="G393" s="5">
        <v>0</v>
      </c>
      <c r="I393" s="9">
        <f t="shared" si="120"/>
        <v>0</v>
      </c>
      <c r="K393" s="21">
        <f t="shared" si="121"/>
        <v>0</v>
      </c>
      <c r="M393" s="9">
        <v>0</v>
      </c>
      <c r="O393" s="9">
        <v>0</v>
      </c>
      <c r="Q393" s="9">
        <f t="shared" si="122"/>
        <v>0</v>
      </c>
      <c r="S393" s="21">
        <f t="shared" si="123"/>
        <v>0</v>
      </c>
      <c r="U393" s="9">
        <v>0</v>
      </c>
      <c r="W393" s="9">
        <v>0</v>
      </c>
      <c r="Y393" s="9">
        <f t="shared" si="124"/>
        <v>0</v>
      </c>
      <c r="AA393" s="21">
        <f t="shared" si="125"/>
        <v>0</v>
      </c>
      <c r="AC393" s="9">
        <v>1748.07</v>
      </c>
      <c r="AE393" s="9">
        <v>6250</v>
      </c>
      <c r="AG393" s="9">
        <f t="shared" si="126"/>
        <v>-4501.93</v>
      </c>
      <c r="AI393" s="21">
        <f t="shared" si="127"/>
        <v>-0.7203088000000001</v>
      </c>
    </row>
    <row r="394" spans="1:35" ht="12.75" outlineLevel="1">
      <c r="A394" s="1" t="s">
        <v>945</v>
      </c>
      <c r="B394" s="16" t="s">
        <v>946</v>
      </c>
      <c r="C394" s="1" t="s">
        <v>1325</v>
      </c>
      <c r="E394" s="5">
        <v>0</v>
      </c>
      <c r="G394" s="5">
        <v>1250</v>
      </c>
      <c r="I394" s="9">
        <f t="shared" si="120"/>
        <v>-1250</v>
      </c>
      <c r="K394" s="21" t="str">
        <f t="shared" si="121"/>
        <v>N.M.</v>
      </c>
      <c r="M394" s="9">
        <v>0</v>
      </c>
      <c r="O394" s="9">
        <v>3750</v>
      </c>
      <c r="Q394" s="9">
        <f t="shared" si="122"/>
        <v>-3750</v>
      </c>
      <c r="S394" s="21" t="str">
        <f t="shared" si="123"/>
        <v>N.M.</v>
      </c>
      <c r="U394" s="9">
        <v>0</v>
      </c>
      <c r="W394" s="9">
        <v>8750</v>
      </c>
      <c r="Y394" s="9">
        <f t="shared" si="124"/>
        <v>-8750</v>
      </c>
      <c r="AA394" s="21" t="str">
        <f t="shared" si="125"/>
        <v>N.M.</v>
      </c>
      <c r="AC394" s="9">
        <v>6250</v>
      </c>
      <c r="AE394" s="9">
        <v>8750</v>
      </c>
      <c r="AG394" s="9">
        <f t="shared" si="126"/>
        <v>-2500</v>
      </c>
      <c r="AI394" s="21">
        <f t="shared" si="127"/>
        <v>-0.2857142857142857</v>
      </c>
    </row>
    <row r="395" spans="1:35" ht="12.75" outlineLevel="1">
      <c r="A395" s="1" t="s">
        <v>947</v>
      </c>
      <c r="B395" s="16" t="s">
        <v>948</v>
      </c>
      <c r="C395" s="1" t="s">
        <v>1325</v>
      </c>
      <c r="E395" s="5">
        <v>1002</v>
      </c>
      <c r="G395" s="5">
        <v>0</v>
      </c>
      <c r="I395" s="9">
        <f t="shared" si="120"/>
        <v>1002</v>
      </c>
      <c r="K395" s="21" t="str">
        <f t="shared" si="121"/>
        <v>N.M.</v>
      </c>
      <c r="M395" s="9">
        <v>3006</v>
      </c>
      <c r="O395" s="9">
        <v>0</v>
      </c>
      <c r="Q395" s="9">
        <f t="shared" si="122"/>
        <v>3006</v>
      </c>
      <c r="S395" s="21" t="str">
        <f t="shared" si="123"/>
        <v>N.M.</v>
      </c>
      <c r="U395" s="9">
        <v>7014</v>
      </c>
      <c r="W395" s="9">
        <v>0</v>
      </c>
      <c r="Y395" s="9">
        <f t="shared" si="124"/>
        <v>7014</v>
      </c>
      <c r="AA395" s="21" t="str">
        <f t="shared" si="125"/>
        <v>N.M.</v>
      </c>
      <c r="AC395" s="9">
        <v>7014</v>
      </c>
      <c r="AE395" s="9">
        <v>0</v>
      </c>
      <c r="AG395" s="9">
        <f t="shared" si="126"/>
        <v>7014</v>
      </c>
      <c r="AI395" s="21" t="str">
        <f t="shared" si="127"/>
        <v>N.M.</v>
      </c>
    </row>
    <row r="396" spans="1:68" s="16" customFormat="1" ht="12.75">
      <c r="A396" s="16" t="s">
        <v>38</v>
      </c>
      <c r="B396" s="114"/>
      <c r="C396" s="16" t="s">
        <v>39</v>
      </c>
      <c r="D396" s="9"/>
      <c r="E396" s="9">
        <v>920844.5630000001</v>
      </c>
      <c r="F396" s="9"/>
      <c r="G396" s="9">
        <v>980856.0279999999</v>
      </c>
      <c r="H396" s="9"/>
      <c r="I396" s="9">
        <f aca="true" t="shared" si="128" ref="I396:I408">+E396-G396</f>
        <v>-60011.46499999985</v>
      </c>
      <c r="J396" s="44" t="str">
        <f>IF((+E396-G396)=(I396),"  ",$AO$514)</f>
        <v>  </v>
      </c>
      <c r="K396" s="38">
        <f aca="true" t="shared" si="129" ref="K396:K408">IF(G396&lt;0,IF(I396=0,0,IF(OR(G396=0,E396=0),"N.M.",IF(ABS(I396/G396)&gt;=10,"N.M.",I396/(-G396)))),IF(I396=0,0,IF(OR(G396=0,E396=0),"N.M.",IF(ABS(I396/G396)&gt;=10,"N.M.",I396/G396))))</f>
        <v>-0.061182745771941015</v>
      </c>
      <c r="L396" s="45"/>
      <c r="M396" s="5">
        <v>2921013.519</v>
      </c>
      <c r="N396" s="9"/>
      <c r="O396" s="5">
        <v>2986067.572</v>
      </c>
      <c r="P396" s="9"/>
      <c r="Q396" s="9">
        <f aca="true" t="shared" si="130" ref="Q396:Q408">(+M396-O396)</f>
        <v>-65054.053000000305</v>
      </c>
      <c r="R396" s="44" t="str">
        <f>IF((+M396-O396)=(Q396),"  ",$AO$514)</f>
        <v>  </v>
      </c>
      <c r="S396" s="38">
        <f aca="true" t="shared" si="131" ref="S396:S408">IF(O396&lt;0,IF(Q396=0,0,IF(OR(O396=0,M396=0),"N.M.",IF(ABS(Q396/O396)&gt;=10,"N.M.",Q396/(-O396)))),IF(Q396=0,0,IF(OR(O396=0,M396=0),"N.M.",IF(ABS(Q396/O396)&gt;=10,"N.M.",Q396/O396))))</f>
        <v>-0.021785860979839977</v>
      </c>
      <c r="T396" s="45"/>
      <c r="U396" s="9">
        <v>4973298.465999998</v>
      </c>
      <c r="V396" s="9"/>
      <c r="W396" s="9">
        <v>6756886.502000001</v>
      </c>
      <c r="X396" s="9"/>
      <c r="Y396" s="9">
        <f aca="true" t="shared" si="132" ref="Y396:Y408">(+U396-W396)</f>
        <v>-1783588.036000003</v>
      </c>
      <c r="Z396" s="44" t="str">
        <f>IF((+U396-W396)=(Y396),"  ",$AO$514)</f>
        <v>  </v>
      </c>
      <c r="AA396" s="38">
        <f aca="true" t="shared" si="133" ref="AA396:AA408">IF(W396&lt;0,IF(Y396=0,0,IF(OR(W396=0,U396=0),"N.M.",IF(ABS(Y396/W396)&gt;=10,"N.M.",Y396/(-W396)))),IF(Y396=0,0,IF(OR(W396=0,U396=0),"N.M.",IF(ABS(Y396/W396)&gt;=10,"N.M.",Y396/W396))))</f>
        <v>-0.26396596057549154</v>
      </c>
      <c r="AB396" s="45"/>
      <c r="AC396" s="9">
        <v>10088578.086000003</v>
      </c>
      <c r="AD396" s="9"/>
      <c r="AE396" s="9">
        <v>9566495.651999999</v>
      </c>
      <c r="AF396" s="9"/>
      <c r="AG396" s="9">
        <f aca="true" t="shared" si="134" ref="AG396:AG408">(+AC396-AE396)</f>
        <v>522082.4340000041</v>
      </c>
      <c r="AH396" s="44" t="str">
        <f>IF((+AC396-AE396)=(AG396),"  ",$AO$514)</f>
        <v>  </v>
      </c>
      <c r="AI396" s="38">
        <f aca="true" t="shared" si="135" ref="AI396:AI408">IF(AE396&lt;0,IF(AG396=0,0,IF(OR(AE396=0,AC396=0),"N.M.",IF(ABS(AG396/AE396)&gt;=10,"N.M.",AG396/(-AE396)))),IF(AG396=0,0,IF(OR(AE396=0,AC396=0),"N.M.",IF(ABS(AG396/AE396)&gt;=10,"N.M.",AG396/AE396))))</f>
        <v>0.05457405229582225</v>
      </c>
      <c r="AJ396" s="9"/>
      <c r="AK396" s="9"/>
      <c r="AL396" s="9"/>
      <c r="AM396" s="9"/>
      <c r="AN396" s="9"/>
      <c r="AO396" s="9"/>
      <c r="AP396" s="115"/>
      <c r="AQ396" s="116"/>
      <c r="AR396" s="45"/>
      <c r="AS396" s="9"/>
      <c r="AT396" s="9"/>
      <c r="AU396" s="9"/>
      <c r="AV396" s="9"/>
      <c r="AW396" s="9"/>
      <c r="AX396" s="115"/>
      <c r="AY396" s="116"/>
      <c r="AZ396" s="45"/>
      <c r="BA396" s="9"/>
      <c r="BB396" s="9"/>
      <c r="BC396" s="9"/>
      <c r="BD396" s="115"/>
      <c r="BE396" s="116"/>
      <c r="BF396" s="45"/>
      <c r="BG396" s="9"/>
      <c r="BH396" s="86"/>
      <c r="BI396" s="9"/>
      <c r="BJ396" s="86"/>
      <c r="BK396" s="9"/>
      <c r="BL396" s="86"/>
      <c r="BM396" s="9"/>
      <c r="BN396" s="86"/>
      <c r="BO396" s="86"/>
      <c r="BP396" s="86"/>
    </row>
    <row r="397" spans="1:35" ht="12.75" outlineLevel="1">
      <c r="A397" s="1" t="s">
        <v>949</v>
      </c>
      <c r="B397" s="16" t="s">
        <v>950</v>
      </c>
      <c r="C397" s="1" t="s">
        <v>1326</v>
      </c>
      <c r="E397" s="5">
        <v>0</v>
      </c>
      <c r="G397" s="5">
        <v>0</v>
      </c>
      <c r="I397" s="9">
        <f t="shared" si="128"/>
        <v>0</v>
      </c>
      <c r="K397" s="21">
        <f t="shared" si="129"/>
        <v>0</v>
      </c>
      <c r="M397" s="9">
        <v>0</v>
      </c>
      <c r="O397" s="9">
        <v>0</v>
      </c>
      <c r="Q397" s="9">
        <f t="shared" si="130"/>
        <v>0</v>
      </c>
      <c r="S397" s="21">
        <f t="shared" si="131"/>
        <v>0</v>
      </c>
      <c r="U397" s="9">
        <v>-5596</v>
      </c>
      <c r="W397" s="9">
        <v>0</v>
      </c>
      <c r="Y397" s="9">
        <f t="shared" si="132"/>
        <v>-5596</v>
      </c>
      <c r="AA397" s="21" t="str">
        <f t="shared" si="133"/>
        <v>N.M.</v>
      </c>
      <c r="AC397" s="9">
        <v>-5596</v>
      </c>
      <c r="AE397" s="9">
        <v>191322</v>
      </c>
      <c r="AG397" s="9">
        <f t="shared" si="134"/>
        <v>-196918</v>
      </c>
      <c r="AI397" s="21">
        <f t="shared" si="135"/>
        <v>-1.0292491192858113</v>
      </c>
    </row>
    <row r="398" spans="1:35" ht="12.75" outlineLevel="1">
      <c r="A398" s="1" t="s">
        <v>951</v>
      </c>
      <c r="B398" s="16" t="s">
        <v>952</v>
      </c>
      <c r="C398" s="1" t="s">
        <v>1326</v>
      </c>
      <c r="E398" s="5">
        <v>0</v>
      </c>
      <c r="G398" s="5">
        <v>0</v>
      </c>
      <c r="I398" s="9">
        <f t="shared" si="128"/>
        <v>0</v>
      </c>
      <c r="K398" s="21">
        <f t="shared" si="129"/>
        <v>0</v>
      </c>
      <c r="M398" s="9">
        <v>0</v>
      </c>
      <c r="O398" s="9">
        <v>0</v>
      </c>
      <c r="Q398" s="9">
        <f t="shared" si="130"/>
        <v>0</v>
      </c>
      <c r="S398" s="21">
        <f t="shared" si="131"/>
        <v>0</v>
      </c>
      <c r="U398" s="9">
        <v>0</v>
      </c>
      <c r="W398" s="9">
        <v>0</v>
      </c>
      <c r="Y398" s="9">
        <f t="shared" si="132"/>
        <v>0</v>
      </c>
      <c r="AA398" s="21">
        <f t="shared" si="133"/>
        <v>0</v>
      </c>
      <c r="AC398" s="9">
        <v>29977</v>
      </c>
      <c r="AE398" s="9">
        <v>-533560</v>
      </c>
      <c r="AG398" s="9">
        <f t="shared" si="134"/>
        <v>563537</v>
      </c>
      <c r="AI398" s="21">
        <f t="shared" si="135"/>
        <v>1.056182997226179</v>
      </c>
    </row>
    <row r="399" spans="1:35" ht="12.75" outlineLevel="1">
      <c r="A399" s="1" t="s">
        <v>953</v>
      </c>
      <c r="B399" s="16" t="s">
        <v>954</v>
      </c>
      <c r="C399" s="1" t="s">
        <v>1326</v>
      </c>
      <c r="E399" s="5">
        <v>0</v>
      </c>
      <c r="G399" s="5">
        <v>0</v>
      </c>
      <c r="I399" s="9">
        <f t="shared" si="128"/>
        <v>0</v>
      </c>
      <c r="K399" s="21">
        <f t="shared" si="129"/>
        <v>0</v>
      </c>
      <c r="M399" s="9">
        <v>0</v>
      </c>
      <c r="O399" s="9">
        <v>0</v>
      </c>
      <c r="Q399" s="9">
        <f t="shared" si="130"/>
        <v>0</v>
      </c>
      <c r="S399" s="21">
        <f t="shared" si="131"/>
        <v>0</v>
      </c>
      <c r="U399" s="9">
        <v>0</v>
      </c>
      <c r="W399" s="9">
        <v>0</v>
      </c>
      <c r="Y399" s="9">
        <f t="shared" si="132"/>
        <v>0</v>
      </c>
      <c r="AA399" s="21">
        <f t="shared" si="133"/>
        <v>0</v>
      </c>
      <c r="AC399" s="9">
        <v>-267892</v>
      </c>
      <c r="AE399" s="9">
        <v>1161704</v>
      </c>
      <c r="AG399" s="9">
        <f t="shared" si="134"/>
        <v>-1429596</v>
      </c>
      <c r="AI399" s="21">
        <f t="shared" si="135"/>
        <v>-1.230602631995758</v>
      </c>
    </row>
    <row r="400" spans="1:35" ht="12.75" outlineLevel="1">
      <c r="A400" s="1" t="s">
        <v>955</v>
      </c>
      <c r="B400" s="16" t="s">
        <v>956</v>
      </c>
      <c r="C400" s="1" t="s">
        <v>1326</v>
      </c>
      <c r="E400" s="5">
        <v>0</v>
      </c>
      <c r="G400" s="5">
        <v>252600</v>
      </c>
      <c r="I400" s="9">
        <f t="shared" si="128"/>
        <v>-252600</v>
      </c>
      <c r="K400" s="21" t="str">
        <f t="shared" si="129"/>
        <v>N.M.</v>
      </c>
      <c r="M400" s="9">
        <v>0</v>
      </c>
      <c r="O400" s="9">
        <v>-9200</v>
      </c>
      <c r="Q400" s="9">
        <f t="shared" si="130"/>
        <v>9200</v>
      </c>
      <c r="S400" s="21" t="str">
        <f t="shared" si="131"/>
        <v>N.M.</v>
      </c>
      <c r="U400" s="9">
        <v>0</v>
      </c>
      <c r="W400" s="9">
        <v>1019500</v>
      </c>
      <c r="Y400" s="9">
        <f t="shared" si="132"/>
        <v>-1019500</v>
      </c>
      <c r="AA400" s="21" t="str">
        <f t="shared" si="133"/>
        <v>N.M.</v>
      </c>
      <c r="AC400" s="9">
        <v>350610</v>
      </c>
      <c r="AE400" s="9">
        <v>1019500</v>
      </c>
      <c r="AG400" s="9">
        <f t="shared" si="134"/>
        <v>-668890</v>
      </c>
      <c r="AI400" s="21">
        <f t="shared" si="135"/>
        <v>-0.656096125551741</v>
      </c>
    </row>
    <row r="401" spans="1:35" ht="12.75" outlineLevel="1">
      <c r="A401" s="1" t="s">
        <v>957</v>
      </c>
      <c r="B401" s="16" t="s">
        <v>958</v>
      </c>
      <c r="C401" s="1" t="s">
        <v>1326</v>
      </c>
      <c r="E401" s="5">
        <v>368383.43</v>
      </c>
      <c r="G401" s="5">
        <v>0</v>
      </c>
      <c r="I401" s="9">
        <f t="shared" si="128"/>
        <v>368383.43</v>
      </c>
      <c r="K401" s="21" t="str">
        <f t="shared" si="129"/>
        <v>N.M.</v>
      </c>
      <c r="M401" s="9">
        <v>798529.87</v>
      </c>
      <c r="O401" s="9">
        <v>0</v>
      </c>
      <c r="Q401" s="9">
        <f t="shared" si="130"/>
        <v>798529.87</v>
      </c>
      <c r="S401" s="21" t="str">
        <f t="shared" si="131"/>
        <v>N.M.</v>
      </c>
      <c r="U401" s="9">
        <v>1230118.72</v>
      </c>
      <c r="W401" s="9">
        <v>0</v>
      </c>
      <c r="Y401" s="9">
        <f t="shared" si="132"/>
        <v>1230118.72</v>
      </c>
      <c r="AA401" s="21" t="str">
        <f t="shared" si="133"/>
        <v>N.M.</v>
      </c>
      <c r="AC401" s="9">
        <v>1230118.72</v>
      </c>
      <c r="AE401" s="9">
        <v>0</v>
      </c>
      <c r="AG401" s="9">
        <f t="shared" si="134"/>
        <v>1230118.72</v>
      </c>
      <c r="AI401" s="21" t="str">
        <f t="shared" si="135"/>
        <v>N.M.</v>
      </c>
    </row>
    <row r="402" spans="1:68" s="16" customFormat="1" ht="12.75">
      <c r="A402" s="16" t="s">
        <v>40</v>
      </c>
      <c r="B402" s="114"/>
      <c r="C402" s="16" t="s">
        <v>94</v>
      </c>
      <c r="D402" s="9"/>
      <c r="E402" s="9">
        <v>368383.43</v>
      </c>
      <c r="F402" s="9"/>
      <c r="G402" s="9">
        <v>252600</v>
      </c>
      <c r="H402" s="9"/>
      <c r="I402" s="9">
        <f t="shared" si="128"/>
        <v>115783.43</v>
      </c>
      <c r="J402" s="44" t="str">
        <f>IF((+E402-G402)=(I402),"  ",$AO$514)</f>
        <v>  </v>
      </c>
      <c r="K402" s="38">
        <f t="shared" si="129"/>
        <v>0.4583667062549485</v>
      </c>
      <c r="L402" s="45"/>
      <c r="M402" s="5">
        <v>798529.87</v>
      </c>
      <c r="N402" s="9"/>
      <c r="O402" s="5">
        <v>-9200</v>
      </c>
      <c r="P402" s="9"/>
      <c r="Q402" s="9">
        <f t="shared" si="130"/>
        <v>807729.87</v>
      </c>
      <c r="R402" s="44" t="str">
        <f>IF((+M402-O402)=(Q402),"  ",$AO$514)</f>
        <v>  </v>
      </c>
      <c r="S402" s="38" t="str">
        <f t="shared" si="131"/>
        <v>N.M.</v>
      </c>
      <c r="T402" s="45"/>
      <c r="U402" s="9">
        <v>1224522.72</v>
      </c>
      <c r="V402" s="9"/>
      <c r="W402" s="9">
        <v>1019500</v>
      </c>
      <c r="X402" s="9"/>
      <c r="Y402" s="9">
        <f t="shared" si="132"/>
        <v>205022.71999999997</v>
      </c>
      <c r="Z402" s="44" t="str">
        <f>IF((+U402-W402)=(Y402),"  ",$AO$514)</f>
        <v>  </v>
      </c>
      <c r="AA402" s="38">
        <f t="shared" si="133"/>
        <v>0.2011012457086807</v>
      </c>
      <c r="AB402" s="45"/>
      <c r="AC402" s="9">
        <v>1337217.72</v>
      </c>
      <c r="AD402" s="9"/>
      <c r="AE402" s="9">
        <v>1838966</v>
      </c>
      <c r="AF402" s="9"/>
      <c r="AG402" s="9">
        <f t="shared" si="134"/>
        <v>-501748.28</v>
      </c>
      <c r="AH402" s="44" t="str">
        <f>IF((+AC402-AE402)=(AG402),"  ",$AO$514)</f>
        <v>  </v>
      </c>
      <c r="AI402" s="38">
        <f t="shared" si="135"/>
        <v>-0.2728426082918336</v>
      </c>
      <c r="AJ402" s="9"/>
      <c r="AK402" s="9"/>
      <c r="AL402" s="9"/>
      <c r="AM402" s="9"/>
      <c r="AN402" s="9"/>
      <c r="AO402" s="9"/>
      <c r="AP402" s="115"/>
      <c r="AQ402" s="116"/>
      <c r="AR402" s="45"/>
      <c r="AS402" s="9"/>
      <c r="AT402" s="9"/>
      <c r="AU402" s="9"/>
      <c r="AV402" s="9"/>
      <c r="AW402" s="9"/>
      <c r="AX402" s="115"/>
      <c r="AY402" s="116"/>
      <c r="AZ402" s="45"/>
      <c r="BA402" s="9"/>
      <c r="BB402" s="9"/>
      <c r="BC402" s="9"/>
      <c r="BD402" s="115"/>
      <c r="BE402" s="116"/>
      <c r="BF402" s="45"/>
      <c r="BG402" s="9"/>
      <c r="BH402" s="86"/>
      <c r="BI402" s="9"/>
      <c r="BJ402" s="86"/>
      <c r="BK402" s="9"/>
      <c r="BL402" s="86"/>
      <c r="BM402" s="9"/>
      <c r="BN402" s="86"/>
      <c r="BO402" s="86"/>
      <c r="BP402" s="86"/>
    </row>
    <row r="403" spans="1:35" ht="12.75" outlineLevel="1">
      <c r="A403" s="1" t="s">
        <v>959</v>
      </c>
      <c r="B403" s="16" t="s">
        <v>960</v>
      </c>
      <c r="C403" s="1" t="s">
        <v>1327</v>
      </c>
      <c r="E403" s="5">
        <v>1970634.38</v>
      </c>
      <c r="G403" s="5">
        <v>4563187.8</v>
      </c>
      <c r="I403" s="9">
        <f t="shared" si="128"/>
        <v>-2592553.42</v>
      </c>
      <c r="K403" s="21">
        <f t="shared" si="129"/>
        <v>-0.5681452382915294</v>
      </c>
      <c r="M403" s="9">
        <v>-114127.87</v>
      </c>
      <c r="O403" s="9">
        <v>5995203.84</v>
      </c>
      <c r="Q403" s="9">
        <f t="shared" si="130"/>
        <v>-6109331.71</v>
      </c>
      <c r="S403" s="21">
        <f t="shared" si="131"/>
        <v>-1.0190365287062533</v>
      </c>
      <c r="U403" s="9">
        <v>2571952.9</v>
      </c>
      <c r="W403" s="9">
        <v>13711850.42</v>
      </c>
      <c r="Y403" s="9">
        <f t="shared" si="132"/>
        <v>-11139897.52</v>
      </c>
      <c r="AA403" s="21">
        <f t="shared" si="133"/>
        <v>-0.8124284599656535</v>
      </c>
      <c r="AC403" s="9">
        <v>-717539.5300000003</v>
      </c>
      <c r="AE403" s="9">
        <v>20732136.7</v>
      </c>
      <c r="AG403" s="9">
        <f t="shared" si="134"/>
        <v>-21449676.23</v>
      </c>
      <c r="AI403" s="21">
        <f t="shared" si="135"/>
        <v>-1.0346100134483487</v>
      </c>
    </row>
    <row r="404" spans="1:35" ht="12.75" outlineLevel="1">
      <c r="A404" s="1" t="s">
        <v>961</v>
      </c>
      <c r="B404" s="16" t="s">
        <v>962</v>
      </c>
      <c r="C404" s="1" t="s">
        <v>1328</v>
      </c>
      <c r="E404" s="5">
        <v>7507574.06</v>
      </c>
      <c r="G404" s="5">
        <v>2010221.64</v>
      </c>
      <c r="I404" s="9">
        <f t="shared" si="128"/>
        <v>5497352.42</v>
      </c>
      <c r="K404" s="21">
        <f t="shared" si="129"/>
        <v>2.7346996523229152</v>
      </c>
      <c r="M404" s="9">
        <v>18151781.88</v>
      </c>
      <c r="O404" s="9">
        <v>8217256.29</v>
      </c>
      <c r="Q404" s="9">
        <f t="shared" si="130"/>
        <v>9934525.59</v>
      </c>
      <c r="S404" s="21">
        <f t="shared" si="131"/>
        <v>1.208983295566652</v>
      </c>
      <c r="U404" s="9">
        <v>30106017.19</v>
      </c>
      <c r="W404" s="9">
        <v>16488328.32</v>
      </c>
      <c r="Y404" s="9">
        <f t="shared" si="132"/>
        <v>13617688.870000001</v>
      </c>
      <c r="AA404" s="21">
        <f t="shared" si="133"/>
        <v>0.8258986966848559</v>
      </c>
      <c r="AC404" s="9">
        <v>65293832.879999995</v>
      </c>
      <c r="AE404" s="9">
        <v>27695964.490000002</v>
      </c>
      <c r="AG404" s="9">
        <f t="shared" si="134"/>
        <v>37597868.38999999</v>
      </c>
      <c r="AI404" s="21">
        <f t="shared" si="135"/>
        <v>1.3575215408575212</v>
      </c>
    </row>
    <row r="405" spans="1:35" ht="12.75" outlineLevel="1">
      <c r="A405" s="1" t="s">
        <v>963</v>
      </c>
      <c r="B405" s="16" t="s">
        <v>964</v>
      </c>
      <c r="C405" s="1" t="s">
        <v>1329</v>
      </c>
      <c r="E405" s="5">
        <v>-7284719.05</v>
      </c>
      <c r="G405" s="5">
        <v>-3884386.7</v>
      </c>
      <c r="I405" s="9">
        <f t="shared" si="128"/>
        <v>-3400332.3499999996</v>
      </c>
      <c r="K405" s="21">
        <f t="shared" si="129"/>
        <v>-0.8753846134835133</v>
      </c>
      <c r="M405" s="9">
        <v>-12910087.22</v>
      </c>
      <c r="O405" s="9">
        <v>-12356655.6</v>
      </c>
      <c r="Q405" s="9">
        <f t="shared" si="130"/>
        <v>-553431.620000001</v>
      </c>
      <c r="S405" s="21">
        <f t="shared" si="131"/>
        <v>-0.04478813992355675</v>
      </c>
      <c r="U405" s="9">
        <v>-22406745.37</v>
      </c>
      <c r="W405" s="9">
        <v>-19878127.42</v>
      </c>
      <c r="Y405" s="9">
        <f t="shared" si="132"/>
        <v>-2528617.9499999993</v>
      </c>
      <c r="AA405" s="21">
        <f t="shared" si="133"/>
        <v>-0.12720604393831775</v>
      </c>
      <c r="AC405" s="9">
        <v>-48771275.88</v>
      </c>
      <c r="AE405" s="9">
        <v>-29235700.230000004</v>
      </c>
      <c r="AG405" s="9">
        <f t="shared" si="134"/>
        <v>-19535575.65</v>
      </c>
      <c r="AI405" s="21">
        <f t="shared" si="135"/>
        <v>-0.6682096032012843</v>
      </c>
    </row>
    <row r="406" spans="1:35" ht="12.75" outlineLevel="1">
      <c r="A406" s="1" t="s">
        <v>965</v>
      </c>
      <c r="B406" s="16" t="s">
        <v>966</v>
      </c>
      <c r="C406" s="1" t="s">
        <v>1330</v>
      </c>
      <c r="E406" s="5">
        <v>-73914</v>
      </c>
      <c r="G406" s="5">
        <v>-74202</v>
      </c>
      <c r="I406" s="9">
        <f t="shared" si="128"/>
        <v>288</v>
      </c>
      <c r="K406" s="21">
        <f t="shared" si="129"/>
        <v>0.0038812970000808604</v>
      </c>
      <c r="M406" s="9">
        <v>-221742</v>
      </c>
      <c r="O406" s="9">
        <v>-222606</v>
      </c>
      <c r="Q406" s="9">
        <f t="shared" si="130"/>
        <v>864</v>
      </c>
      <c r="S406" s="21">
        <f t="shared" si="131"/>
        <v>0.0038812970000808604</v>
      </c>
      <c r="U406" s="9">
        <v>-517398</v>
      </c>
      <c r="W406" s="9">
        <v>-635530</v>
      </c>
      <c r="Y406" s="9">
        <f t="shared" si="132"/>
        <v>118132</v>
      </c>
      <c r="AA406" s="21">
        <f t="shared" si="133"/>
        <v>0.18587950214781362</v>
      </c>
      <c r="AC406" s="9">
        <v>-888408</v>
      </c>
      <c r="AE406" s="9">
        <v>-1085908.76</v>
      </c>
      <c r="AG406" s="9">
        <f t="shared" si="134"/>
        <v>197500.76</v>
      </c>
      <c r="AI406" s="21">
        <f t="shared" si="135"/>
        <v>0.18187601691324418</v>
      </c>
    </row>
    <row r="407" spans="1:68" s="90" customFormat="1" ht="12.75">
      <c r="A407" s="90" t="s">
        <v>41</v>
      </c>
      <c r="B407" s="91"/>
      <c r="C407" s="77" t="s">
        <v>1331</v>
      </c>
      <c r="D407" s="105"/>
      <c r="E407" s="105">
        <v>2119575.3899999997</v>
      </c>
      <c r="F407" s="105"/>
      <c r="G407" s="105">
        <v>2614820.7399999993</v>
      </c>
      <c r="H407" s="105"/>
      <c r="I407" s="9">
        <f t="shared" si="128"/>
        <v>-495245.3499999996</v>
      </c>
      <c r="J407" s="37" t="str">
        <f>IF((+E407-G407)=(I407),"  ",$AO$514)</f>
        <v>  </v>
      </c>
      <c r="K407" s="38">
        <f t="shared" si="129"/>
        <v>-0.18939935056504092</v>
      </c>
      <c r="L407" s="39"/>
      <c r="M407" s="5">
        <v>4905824.789999997</v>
      </c>
      <c r="N407" s="9"/>
      <c r="O407" s="5">
        <v>1633198.5299999993</v>
      </c>
      <c r="P407" s="9"/>
      <c r="Q407" s="9">
        <f t="shared" si="130"/>
        <v>3272626.259999998</v>
      </c>
      <c r="R407" s="37" t="str">
        <f>IF((+M407-O407)=(Q407),"  ",$AO$514)</f>
        <v>  </v>
      </c>
      <c r="S407" s="38">
        <f t="shared" si="131"/>
        <v>2.0038141107070424</v>
      </c>
      <c r="T407" s="39"/>
      <c r="U407" s="9">
        <v>9753826.719999999</v>
      </c>
      <c r="V407" s="9"/>
      <c r="W407" s="9">
        <v>9686521.32</v>
      </c>
      <c r="X407" s="9"/>
      <c r="Y407" s="9">
        <f t="shared" si="132"/>
        <v>67305.39999999851</v>
      </c>
      <c r="Z407" s="37" t="str">
        <f>IF((+U407-W407)=(Y407),"  ",$AO$514)</f>
        <v>  </v>
      </c>
      <c r="AA407" s="38">
        <f t="shared" si="133"/>
        <v>0.006948356151452574</v>
      </c>
      <c r="AB407" s="39"/>
      <c r="AC407" s="9">
        <v>14916609.469999995</v>
      </c>
      <c r="AD407" s="9"/>
      <c r="AE407" s="9">
        <v>18106492.199999996</v>
      </c>
      <c r="AF407" s="9"/>
      <c r="AG407" s="9">
        <f t="shared" si="134"/>
        <v>-3189882.7300000004</v>
      </c>
      <c r="AH407" s="37" t="str">
        <f>IF((+AC407-AE407)=(AG407),"  ",$AO$514)</f>
        <v>  </v>
      </c>
      <c r="AI407" s="38">
        <f t="shared" si="135"/>
        <v>-0.17617342413789022</v>
      </c>
      <c r="AJ407" s="105"/>
      <c r="AK407" s="105"/>
      <c r="AL407" s="105"/>
      <c r="AM407" s="105"/>
      <c r="AN407" s="105"/>
      <c r="AO407" s="105"/>
      <c r="AP407" s="106"/>
      <c r="AQ407" s="107"/>
      <c r="AR407" s="108"/>
      <c r="AS407" s="105"/>
      <c r="AT407" s="105"/>
      <c r="AU407" s="105"/>
      <c r="AV407" s="105"/>
      <c r="AW407" s="105"/>
      <c r="AX407" s="106"/>
      <c r="AY407" s="107"/>
      <c r="AZ407" s="108"/>
      <c r="BA407" s="105"/>
      <c r="BB407" s="105"/>
      <c r="BC407" s="105"/>
      <c r="BD407" s="106"/>
      <c r="BE407" s="107"/>
      <c r="BF407" s="108"/>
      <c r="BG407" s="105"/>
      <c r="BH407" s="109"/>
      <c r="BI407" s="105"/>
      <c r="BJ407" s="109"/>
      <c r="BK407" s="105"/>
      <c r="BL407" s="109"/>
      <c r="BM407" s="105"/>
      <c r="BN407" s="97"/>
      <c r="BO407" s="97"/>
      <c r="BP407" s="97"/>
    </row>
    <row r="408" spans="1:68" s="17" customFormat="1" ht="12.75">
      <c r="A408" s="17" t="s">
        <v>42</v>
      </c>
      <c r="B408" s="98"/>
      <c r="C408" s="17" t="s">
        <v>43</v>
      </c>
      <c r="D408" s="18"/>
      <c r="E408" s="18">
        <v>63236675.456</v>
      </c>
      <c r="F408" s="18"/>
      <c r="G408" s="18">
        <v>45298417.335</v>
      </c>
      <c r="H408" s="18"/>
      <c r="I408" s="18">
        <f t="shared" si="128"/>
        <v>17938258.121</v>
      </c>
      <c r="J408" s="37" t="str">
        <f>IF((+E408-G408)=(I408),"  ",$AO$514)</f>
        <v>  </v>
      </c>
      <c r="K408" s="40">
        <f t="shared" si="129"/>
        <v>0.39600187327383585</v>
      </c>
      <c r="L408" s="39"/>
      <c r="M408" s="8">
        <v>156855028.986</v>
      </c>
      <c r="N408" s="18"/>
      <c r="O408" s="8">
        <v>133713858.96700005</v>
      </c>
      <c r="P408" s="18"/>
      <c r="Q408" s="18">
        <f t="shared" si="130"/>
        <v>23141170.01899995</v>
      </c>
      <c r="R408" s="37" t="str">
        <f>IF((+M408-O408)=(Q408),"  ",$AO$514)</f>
        <v>  </v>
      </c>
      <c r="S408" s="40">
        <f t="shared" si="131"/>
        <v>0.17306485803173985</v>
      </c>
      <c r="T408" s="39"/>
      <c r="U408" s="18">
        <v>358439093.38100004</v>
      </c>
      <c r="V408" s="18"/>
      <c r="W408" s="18">
        <v>307063825.60599995</v>
      </c>
      <c r="X408" s="18"/>
      <c r="Y408" s="18">
        <f t="shared" si="132"/>
        <v>51375267.775000095</v>
      </c>
      <c r="Z408" s="37" t="str">
        <f>IF((+U408-W408)=(Y408),"  ",$AO$514)</f>
        <v>  </v>
      </c>
      <c r="AA408" s="40">
        <f t="shared" si="133"/>
        <v>0.1673113649047048</v>
      </c>
      <c r="AB408" s="39"/>
      <c r="AC408" s="18">
        <v>599652305.0879998</v>
      </c>
      <c r="AD408" s="18"/>
      <c r="AE408" s="18">
        <v>523401052.12000024</v>
      </c>
      <c r="AF408" s="18"/>
      <c r="AG408" s="18">
        <f t="shared" si="134"/>
        <v>76251252.96799958</v>
      </c>
      <c r="AH408" s="37" t="str">
        <f>IF((+AC408-AE408)=(AG408),"  ",$AO$514)</f>
        <v>  </v>
      </c>
      <c r="AI408" s="40">
        <f t="shared" si="135"/>
        <v>0.14568417976836134</v>
      </c>
      <c r="AJ408" s="18"/>
      <c r="AK408" s="18"/>
      <c r="AL408" s="18"/>
      <c r="AM408" s="18"/>
      <c r="AN408" s="18"/>
      <c r="AO408" s="18"/>
      <c r="AP408" s="85"/>
      <c r="AQ408" s="117"/>
      <c r="AR408" s="39"/>
      <c r="AS408" s="18"/>
      <c r="AT408" s="18"/>
      <c r="AU408" s="18"/>
      <c r="AV408" s="18"/>
      <c r="AW408" s="18"/>
      <c r="AX408" s="85"/>
      <c r="AY408" s="117"/>
      <c r="AZ408" s="39"/>
      <c r="BA408" s="18"/>
      <c r="BB408" s="18"/>
      <c r="BC408" s="18"/>
      <c r="BD408" s="85"/>
      <c r="BE408" s="117"/>
      <c r="BF408" s="39"/>
      <c r="BG408" s="18"/>
      <c r="BH408" s="104"/>
      <c r="BI408" s="18"/>
      <c r="BJ408" s="104"/>
      <c r="BK408" s="18"/>
      <c r="BL408" s="104"/>
      <c r="BM408" s="18"/>
      <c r="BN408" s="104"/>
      <c r="BO408" s="104"/>
      <c r="BP408" s="104"/>
    </row>
    <row r="409" spans="5:53" ht="12.75">
      <c r="E409" s="41" t="str">
        <f>IF(ABS(E139+E159+E166+E315+E347+E356+E396+E402+E407-E408)&gt;$AO$510,$AO$513," ")</f>
        <v> </v>
      </c>
      <c r="F409" s="27"/>
      <c r="G409" s="41" t="str">
        <f>IF(ABS(G139+G159+G166+G315+G347+G356+G396+G402+G407-G408)&gt;$AO$510,$AO$513," ")</f>
        <v> </v>
      </c>
      <c r="H409" s="42"/>
      <c r="I409" s="41" t="str">
        <f>IF(ABS(I139+I159+I166+I315+I347+I356+I396+I402+I407-I408)&gt;$AO$510,$AO$513," ")</f>
        <v> </v>
      </c>
      <c r="M409" s="41" t="str">
        <f>IF(ABS(M139+M159+M166+M315+M347+M356+M396+M402+M407-M408)&gt;$AO$510,$AO$513," ")</f>
        <v> </v>
      </c>
      <c r="N409" s="42"/>
      <c r="O409" s="41" t="str">
        <f>IF(ABS(O139+O159+O166+O315+O347+O356+O396+O402+O407-O408)&gt;$AO$510,$AO$513," ")</f>
        <v> </v>
      </c>
      <c r="P409" s="28"/>
      <c r="Q409" s="41" t="str">
        <f>IF(ABS(Q139+Q159+Q166+Q315+Q347+Q356+Q396+Q402+Q407-Q408)&gt;$AO$510,$AO$513," ")</f>
        <v> </v>
      </c>
      <c r="U409" s="41" t="str">
        <f>IF(ABS(U139+U159+U166+U315+U347+U356+U396+U402+U407-U408)&gt;$AO$510,$AO$513," ")</f>
        <v> </v>
      </c>
      <c r="V409" s="28"/>
      <c r="W409" s="41" t="str">
        <f>IF(ABS(W139+W159+W166+W315+W347+W356+W396+W402+W407-W408)&gt;$AO$510,$AO$513," ")</f>
        <v> </v>
      </c>
      <c r="X409" s="28"/>
      <c r="Y409" s="41" t="str">
        <f>IF(ABS(Y139+Y159+Y166+Y315+Y347+Y356+Y396+Y402+Y407-Y408)&gt;$AO$510,$AO$513," ")</f>
        <v> </v>
      </c>
      <c r="AC409" s="41" t="str">
        <f>IF(ABS(AC139+AC159+AC166+AC315+AC347+AC356+AC396+AC402+AC407-AC408)&gt;$AO$510,$AO$513," ")</f>
        <v> </v>
      </c>
      <c r="AD409" s="28"/>
      <c r="AE409" s="41" t="str">
        <f>IF(ABS(AE139+AE159+AE166+AE315+AE347+AE356+AE396+AE402+AE407-AE408)&gt;$AO$510,$AO$513," ")</f>
        <v> </v>
      </c>
      <c r="AF409" s="42"/>
      <c r="AG409" s="41" t="str">
        <f>IF(ABS(AG139+AG159+AG166+AG315+AG347+AG356+AG396+AG402+AG407-AG408)&gt;$AO$510,$AO$513," ")</f>
        <v> </v>
      </c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</row>
    <row r="410" spans="1:53" ht="12.75">
      <c r="A410" s="76" t="s">
        <v>44</v>
      </c>
      <c r="C410" s="2" t="s">
        <v>45</v>
      </c>
      <c r="D410" s="8"/>
      <c r="E410" s="8">
        <v>6754097.196000004</v>
      </c>
      <c r="F410" s="8"/>
      <c r="G410" s="8">
        <v>7654144.645999998</v>
      </c>
      <c r="H410" s="18"/>
      <c r="I410" s="18">
        <f>(+E410-G410)</f>
        <v>-900047.4499999937</v>
      </c>
      <c r="J410" s="37" t="str">
        <f>IF((+E410-G410)=(I410),"  ",$AO$514)</f>
        <v>  </v>
      </c>
      <c r="K410" s="40">
        <f>IF(G410&lt;0,IF(I410=0,0,IF(OR(G410=0,E410=0),"N.M.",IF(ABS(I410/G410)&gt;=10,"N.M.",I410/(-G410)))),IF(I410=0,0,IF(OR(G410=0,E410=0),"N.M.",IF(ABS(I410/G410)&gt;=10,"N.M.",I410/G410))))</f>
        <v>-0.11758955332394354</v>
      </c>
      <c r="L410" s="39"/>
      <c r="M410" s="8">
        <v>19657724.321999975</v>
      </c>
      <c r="N410" s="18"/>
      <c r="O410" s="8">
        <v>12064126.807000052</v>
      </c>
      <c r="P410" s="18"/>
      <c r="Q410" s="18">
        <f>(+M410-O410)</f>
        <v>7593597.514999922</v>
      </c>
      <c r="R410" s="37" t="str">
        <f>IF((+M410-O410)=(Q410),"  ",$AO$514)</f>
        <v>  </v>
      </c>
      <c r="S410" s="40">
        <f>IF(O410&lt;0,IF(Q410=0,0,IF(OR(O410=0,M410=0),"N.M.",IF(ABS(Q410/O410)&gt;=10,"N.M.",Q410/(-O410)))),IF(Q410=0,0,IF(OR(O410=0,M410=0),"N.M.",IF(ABS(Q410/O410)&gt;=10,"N.M.",Q410/O410))))</f>
        <v>0.6294361487143716</v>
      </c>
      <c r="T410" s="39"/>
      <c r="U410" s="18">
        <v>41239248.77299991</v>
      </c>
      <c r="V410" s="18"/>
      <c r="W410" s="18">
        <v>38705663.892999955</v>
      </c>
      <c r="X410" s="18"/>
      <c r="Y410" s="18">
        <f>(+U410-W410)</f>
        <v>2533584.879999958</v>
      </c>
      <c r="Z410" s="37" t="str">
        <f>IF((+U410-W410)=(Y410),"  ",$AO$514)</f>
        <v>  </v>
      </c>
      <c r="AA410" s="40">
        <f>IF(W410&lt;0,IF(Y410=0,0,IF(OR(W410=0,U410=0),"N.M.",IF(ABS(Y410/W410)&gt;=10,"N.M.",Y410/(-W410)))),IF(Y410=0,0,IF(OR(W410=0,U410=0),"N.M.",IF(ABS(Y410/W410)&gt;=10,"N.M.",Y410/W410))))</f>
        <v>0.06545772957167038</v>
      </c>
      <c r="AB410" s="39"/>
      <c r="AC410" s="18">
        <v>64368336.50599988</v>
      </c>
      <c r="AD410" s="18"/>
      <c r="AE410" s="18">
        <v>65354102.36799989</v>
      </c>
      <c r="AF410" s="18"/>
      <c r="AG410" s="18">
        <f>(+AC410-AE410)</f>
        <v>-985765.8620000109</v>
      </c>
      <c r="AH410" s="37" t="str">
        <f>IF((+AC410-AE410)=(AG410),"  ",$AO$514)</f>
        <v>  </v>
      </c>
      <c r="AI410" s="40">
        <f>IF(AE410&lt;0,IF(AG410=0,0,IF(OR(AE410=0,AC410=0),"N.M.",IF(ABS(AG410/AE410)&gt;=10,"N.M.",AG410/(-AE410)))),IF(AG410=0,0,IF(OR(AE410=0,AC410=0),"N.M.",IF(ABS(AG410/AE410)&gt;=10,"N.M.",AG410/AE410))))</f>
        <v>-0.015083458058214923</v>
      </c>
      <c r="AJ410" s="39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</row>
    <row r="411" spans="3:53" ht="12.75">
      <c r="C411" s="2"/>
      <c r="D411" s="8"/>
      <c r="E411" s="41" t="str">
        <f>IF(ABS(E127-E408-E410)&gt;$AO$510,$AO$513," ")</f>
        <v> </v>
      </c>
      <c r="F411" s="27"/>
      <c r="G411" s="41" t="str">
        <f>IF(ABS(G127-G408-G410)&gt;$AO$510,$AO$513," ")</f>
        <v> </v>
      </c>
      <c r="H411" s="42"/>
      <c r="I411" s="41" t="str">
        <f>IF(ABS(I127-I408-I410)&gt;$AO$510,$AO$513," ")</f>
        <v> </v>
      </c>
      <c r="M411" s="41" t="str">
        <f>IF(ABS(M127-M408-M410)&gt;$AO$510,$AO$513," ")</f>
        <v> </v>
      </c>
      <c r="N411" s="42"/>
      <c r="O411" s="41" t="str">
        <f>IF(ABS(O127-O408-O410)&gt;$AO$510,$AO$513," ")</f>
        <v> </v>
      </c>
      <c r="P411" s="42"/>
      <c r="Q411" s="41" t="str">
        <f>IF(ABS(Q127-Q408-Q410)&gt;$AO$510,$AO$513," ")</f>
        <v> </v>
      </c>
      <c r="U411" s="41" t="str">
        <f>IF(ABS(U127-U408-U410)&gt;$AO$510,$AO$513," ")</f>
        <v> </v>
      </c>
      <c r="V411" s="28"/>
      <c r="W411" s="41" t="str">
        <f>IF(ABS(W127-W408-W410)&gt;$AO$510,$AO$513," ")</f>
        <v> </v>
      </c>
      <c r="X411" s="42"/>
      <c r="Y411" s="41" t="str">
        <f>IF(ABS(Y127-Y408-Y410)&gt;$AO$510,$AO$513," ")</f>
        <v> </v>
      </c>
      <c r="AC411" s="41" t="str">
        <f>IF(ABS(AC127-AC408-AC410)&gt;$AO$510,$AO$513," ")</f>
        <v> </v>
      </c>
      <c r="AD411" s="28"/>
      <c r="AE411" s="41" t="str">
        <f>IF(ABS(AE127-AE408-AE410)&gt;$AO$510,$AO$513," ")</f>
        <v> </v>
      </c>
      <c r="AF411" s="42"/>
      <c r="AG411" s="41" t="str">
        <f>IF(ABS(AG127-AG408-AG410)&gt;$AO$510,$AO$513," ")</f>
        <v> </v>
      </c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</row>
    <row r="412" spans="3:53" ht="13.5" customHeight="1">
      <c r="C412" s="2" t="s">
        <v>46</v>
      </c>
      <c r="D412" s="8"/>
      <c r="E412" s="31"/>
      <c r="F412" s="31"/>
      <c r="G412" s="31"/>
      <c r="H412" s="18"/>
      <c r="M412" s="5"/>
      <c r="N412" s="18"/>
      <c r="O412" s="5"/>
      <c r="P412" s="9"/>
      <c r="U412" s="31"/>
      <c r="V412" s="31"/>
      <c r="W412" s="31"/>
      <c r="AC412" s="31"/>
      <c r="AD412" s="31"/>
      <c r="AE412" s="31"/>
      <c r="AF412" s="18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</row>
    <row r="413" spans="1:35" ht="12.75" outlineLevel="1">
      <c r="A413" s="1" t="s">
        <v>967</v>
      </c>
      <c r="B413" s="16" t="s">
        <v>968</v>
      </c>
      <c r="C413" s="1" t="s">
        <v>1332</v>
      </c>
      <c r="E413" s="5">
        <v>0</v>
      </c>
      <c r="G413" s="5">
        <v>0</v>
      </c>
      <c r="I413" s="9">
        <f aca="true" t="shared" si="136" ref="I413:I448">+E413-G413</f>
        <v>0</v>
      </c>
      <c r="K413" s="21">
        <f aca="true" t="shared" si="137" ref="K413:K448">IF(G413&lt;0,IF(I413=0,0,IF(OR(G413=0,E413=0),"N.M.",IF(ABS(I413/G413)&gt;=10,"N.M.",I413/(-G413)))),IF(I413=0,0,IF(OR(G413=0,E413=0),"N.M.",IF(ABS(I413/G413)&gt;=10,"N.M.",I413/G413))))</f>
        <v>0</v>
      </c>
      <c r="M413" s="9">
        <v>0</v>
      </c>
      <c r="O413" s="9">
        <v>0</v>
      </c>
      <c r="Q413" s="9">
        <f aca="true" t="shared" si="138" ref="Q413:Q448">+M413-O413</f>
        <v>0</v>
      </c>
      <c r="S413" s="21">
        <f aca="true" t="shared" si="139" ref="S413:S448">IF(O413&lt;0,IF(Q413=0,0,IF(OR(O413=0,M413=0),"N.M.",IF(ABS(Q413/O413)&gt;=10,"N.M.",Q413/(-O413)))),IF(Q413=0,0,IF(OR(O413=0,M413=0),"N.M.",IF(ABS(Q413/O413)&gt;=10,"N.M.",Q413/O413))))</f>
        <v>0</v>
      </c>
      <c r="U413" s="9">
        <v>0</v>
      </c>
      <c r="W413" s="9">
        <v>0</v>
      </c>
      <c r="Y413" s="9">
        <f aca="true" t="shared" si="140" ref="Y413:Y448">+U413-W413</f>
        <v>0</v>
      </c>
      <c r="AA413" s="21">
        <f aca="true" t="shared" si="141" ref="AA413:AA448">IF(W413&lt;0,IF(Y413=0,0,IF(OR(W413=0,U413=0),"N.M.",IF(ABS(Y413/W413)&gt;=10,"N.M.",Y413/(-W413)))),IF(Y413=0,0,IF(OR(W413=0,U413=0),"N.M.",IF(ABS(Y413/W413)&gt;=10,"N.M.",Y413/W413))))</f>
        <v>0</v>
      </c>
      <c r="AC413" s="9">
        <v>0</v>
      </c>
      <c r="AE413" s="9">
        <v>-2.24</v>
      </c>
      <c r="AG413" s="9">
        <f aca="true" t="shared" si="142" ref="AG413:AG448">+AC413-AE413</f>
        <v>2.24</v>
      </c>
      <c r="AI413" s="21" t="str">
        <f aca="true" t="shared" si="143" ref="AI413:AI448">IF(AE413&lt;0,IF(AG413=0,0,IF(OR(AE413=0,AC413=0),"N.M.",IF(ABS(AG413/AE413)&gt;=10,"N.M.",AG413/(-AE413)))),IF(AG413=0,0,IF(OR(AE413=0,AC413=0),"N.M.",IF(ABS(AG413/AE413)&gt;=10,"N.M.",AG413/AE413))))</f>
        <v>N.M.</v>
      </c>
    </row>
    <row r="414" spans="1:35" ht="12.75" outlineLevel="1">
      <c r="A414" s="1" t="s">
        <v>969</v>
      </c>
      <c r="B414" s="16" t="s">
        <v>970</v>
      </c>
      <c r="C414" s="1" t="s">
        <v>1333</v>
      </c>
      <c r="E414" s="5">
        <v>4225</v>
      </c>
      <c r="G414" s="5">
        <v>4475</v>
      </c>
      <c r="I414" s="9">
        <f t="shared" si="136"/>
        <v>-250</v>
      </c>
      <c r="K414" s="21">
        <f t="shared" si="137"/>
        <v>-0.055865921787709494</v>
      </c>
      <c r="M414" s="9">
        <v>12675</v>
      </c>
      <c r="O414" s="9">
        <v>12925</v>
      </c>
      <c r="Q414" s="9">
        <f t="shared" si="138"/>
        <v>-250</v>
      </c>
      <c r="S414" s="21">
        <f t="shared" si="139"/>
        <v>-0.019342359767891684</v>
      </c>
      <c r="U414" s="9">
        <v>30550</v>
      </c>
      <c r="W414" s="9">
        <v>30800</v>
      </c>
      <c r="Y414" s="9">
        <f t="shared" si="140"/>
        <v>-250</v>
      </c>
      <c r="AA414" s="21">
        <f t="shared" si="141"/>
        <v>-0.008116883116883116</v>
      </c>
      <c r="AC414" s="9">
        <v>51675</v>
      </c>
      <c r="AE414" s="9">
        <v>51925</v>
      </c>
      <c r="AG414" s="9">
        <f t="shared" si="142"/>
        <v>-250</v>
      </c>
      <c r="AI414" s="21">
        <f t="shared" si="143"/>
        <v>-0.004814636494944632</v>
      </c>
    </row>
    <row r="415" spans="1:35" ht="12.75" outlineLevel="1">
      <c r="A415" s="1" t="s">
        <v>971</v>
      </c>
      <c r="B415" s="16" t="s">
        <v>972</v>
      </c>
      <c r="C415" s="1" t="s">
        <v>1334</v>
      </c>
      <c r="E415" s="5">
        <v>-555.8100000000001</v>
      </c>
      <c r="G415" s="5">
        <v>-555.8100000000001</v>
      </c>
      <c r="I415" s="9">
        <f t="shared" si="136"/>
        <v>0</v>
      </c>
      <c r="K415" s="21">
        <f t="shared" si="137"/>
        <v>0</v>
      </c>
      <c r="M415" s="9">
        <v>-1667.43</v>
      </c>
      <c r="O415" s="9">
        <v>-1667.43</v>
      </c>
      <c r="Q415" s="9">
        <f t="shared" si="138"/>
        <v>0</v>
      </c>
      <c r="S415" s="21">
        <f t="shared" si="139"/>
        <v>0</v>
      </c>
      <c r="U415" s="9">
        <v>-3890.67</v>
      </c>
      <c r="W415" s="9">
        <v>-3890.67</v>
      </c>
      <c r="Y415" s="9">
        <f t="shared" si="140"/>
        <v>0</v>
      </c>
      <c r="AA415" s="21">
        <f t="shared" si="141"/>
        <v>0</v>
      </c>
      <c r="AC415" s="9">
        <v>-6669.72</v>
      </c>
      <c r="AE415" s="9">
        <v>-6669.72</v>
      </c>
      <c r="AG415" s="9">
        <f t="shared" si="142"/>
        <v>0</v>
      </c>
      <c r="AI415" s="21">
        <f t="shared" si="143"/>
        <v>0</v>
      </c>
    </row>
    <row r="416" spans="1:35" ht="12.75" outlineLevel="1">
      <c r="A416" s="1" t="s">
        <v>973</v>
      </c>
      <c r="B416" s="16" t="s">
        <v>974</v>
      </c>
      <c r="C416" s="1" t="s">
        <v>1335</v>
      </c>
      <c r="E416" s="5">
        <v>5808.64</v>
      </c>
      <c r="G416" s="5">
        <v>10821.43</v>
      </c>
      <c r="I416" s="9">
        <f t="shared" si="136"/>
        <v>-5012.79</v>
      </c>
      <c r="K416" s="21">
        <f t="shared" si="137"/>
        <v>-0.46322805765966235</v>
      </c>
      <c r="M416" s="9">
        <v>504678.06</v>
      </c>
      <c r="O416" s="9">
        <v>26923.420000000002</v>
      </c>
      <c r="Q416" s="9">
        <f t="shared" si="138"/>
        <v>477754.64</v>
      </c>
      <c r="S416" s="21" t="str">
        <f t="shared" si="139"/>
        <v>N.M.</v>
      </c>
      <c r="U416" s="9">
        <v>1759174.5</v>
      </c>
      <c r="W416" s="9">
        <v>96540.96</v>
      </c>
      <c r="Y416" s="9">
        <f t="shared" si="140"/>
        <v>1662633.54</v>
      </c>
      <c r="AA416" s="21" t="str">
        <f t="shared" si="141"/>
        <v>N.M.</v>
      </c>
      <c r="AC416" s="9">
        <v>1851271.39</v>
      </c>
      <c r="AE416" s="9">
        <v>252403.79000000004</v>
      </c>
      <c r="AG416" s="9">
        <f t="shared" si="142"/>
        <v>1598867.5999999999</v>
      </c>
      <c r="AI416" s="21">
        <f t="shared" si="143"/>
        <v>6.334562567384585</v>
      </c>
    </row>
    <row r="417" spans="1:35" ht="12.75" outlineLevel="1">
      <c r="A417" s="1" t="s">
        <v>975</v>
      </c>
      <c r="B417" s="16" t="s">
        <v>976</v>
      </c>
      <c r="C417" s="1" t="s">
        <v>1336</v>
      </c>
      <c r="E417" s="5">
        <v>7.68</v>
      </c>
      <c r="G417" s="5">
        <v>0</v>
      </c>
      <c r="I417" s="9">
        <f t="shared" si="136"/>
        <v>7.68</v>
      </c>
      <c r="K417" s="21" t="str">
        <f t="shared" si="137"/>
        <v>N.M.</v>
      </c>
      <c r="M417" s="9">
        <v>7.68</v>
      </c>
      <c r="O417" s="9">
        <v>119.87</v>
      </c>
      <c r="Q417" s="9">
        <f t="shared" si="138"/>
        <v>-112.19</v>
      </c>
      <c r="S417" s="21">
        <f t="shared" si="139"/>
        <v>-0.9359305914740969</v>
      </c>
      <c r="U417" s="9">
        <v>7.68</v>
      </c>
      <c r="W417" s="9">
        <v>4773.96</v>
      </c>
      <c r="Y417" s="9">
        <f t="shared" si="140"/>
        <v>-4766.28</v>
      </c>
      <c r="AA417" s="21">
        <f t="shared" si="141"/>
        <v>-0.9983912726541487</v>
      </c>
      <c r="AC417" s="9">
        <v>1614591.64</v>
      </c>
      <c r="AE417" s="9">
        <v>11002.01</v>
      </c>
      <c r="AG417" s="9">
        <f t="shared" si="142"/>
        <v>1603589.63</v>
      </c>
      <c r="AI417" s="21" t="str">
        <f t="shared" si="143"/>
        <v>N.M.</v>
      </c>
    </row>
    <row r="418" spans="1:35" ht="12.75" outlineLevel="1">
      <c r="A418" s="1" t="s">
        <v>977</v>
      </c>
      <c r="B418" s="16" t="s">
        <v>978</v>
      </c>
      <c r="C418" s="1" t="s">
        <v>1337</v>
      </c>
      <c r="E418" s="5">
        <v>101386.28</v>
      </c>
      <c r="G418" s="5">
        <v>2418.81</v>
      </c>
      <c r="I418" s="9">
        <f t="shared" si="136"/>
        <v>98967.47</v>
      </c>
      <c r="K418" s="21" t="str">
        <f t="shared" si="137"/>
        <v>N.M.</v>
      </c>
      <c r="M418" s="9">
        <v>318116.93</v>
      </c>
      <c r="O418" s="9">
        <v>6447.6</v>
      </c>
      <c r="Q418" s="9">
        <f t="shared" si="138"/>
        <v>311669.33</v>
      </c>
      <c r="S418" s="21" t="str">
        <f t="shared" si="139"/>
        <v>N.M.</v>
      </c>
      <c r="U418" s="9">
        <v>778444.38</v>
      </c>
      <c r="W418" s="9">
        <v>40412.1</v>
      </c>
      <c r="Y418" s="9">
        <f t="shared" si="140"/>
        <v>738032.28</v>
      </c>
      <c r="AA418" s="21" t="str">
        <f t="shared" si="141"/>
        <v>N.M.</v>
      </c>
      <c r="AC418" s="9">
        <v>997591.46</v>
      </c>
      <c r="AE418" s="9">
        <v>274017.08999999997</v>
      </c>
      <c r="AG418" s="9">
        <f t="shared" si="142"/>
        <v>723574.37</v>
      </c>
      <c r="AI418" s="21">
        <f t="shared" si="143"/>
        <v>2.6406176709635156</v>
      </c>
    </row>
    <row r="419" spans="1:35" ht="12.75" outlineLevel="1">
      <c r="A419" s="1" t="s">
        <v>979</v>
      </c>
      <c r="B419" s="16" t="s">
        <v>980</v>
      </c>
      <c r="C419" s="1" t="s">
        <v>1338</v>
      </c>
      <c r="E419" s="5">
        <v>220</v>
      </c>
      <c r="G419" s="5">
        <v>487</v>
      </c>
      <c r="I419" s="9">
        <f t="shared" si="136"/>
        <v>-267</v>
      </c>
      <c r="K419" s="21">
        <f t="shared" si="137"/>
        <v>-0.5482546201232033</v>
      </c>
      <c r="M419" s="9">
        <v>1110</v>
      </c>
      <c r="O419" s="9">
        <v>1461</v>
      </c>
      <c r="Q419" s="9">
        <f t="shared" si="138"/>
        <v>-351</v>
      </c>
      <c r="S419" s="21">
        <f t="shared" si="139"/>
        <v>-0.2402464065708419</v>
      </c>
      <c r="U419" s="9">
        <v>31873.45</v>
      </c>
      <c r="W419" s="9">
        <v>32592.45</v>
      </c>
      <c r="Y419" s="9">
        <f t="shared" si="140"/>
        <v>-719</v>
      </c>
      <c r="AA419" s="21">
        <f t="shared" si="141"/>
        <v>-0.02206032378664384</v>
      </c>
      <c r="AC419" s="9">
        <v>64870.899999999994</v>
      </c>
      <c r="AE419" s="9">
        <v>65765.9</v>
      </c>
      <c r="AG419" s="9">
        <f t="shared" si="142"/>
        <v>-895</v>
      </c>
      <c r="AI419" s="21">
        <f t="shared" si="143"/>
        <v>-0.013608876332567486</v>
      </c>
    </row>
    <row r="420" spans="1:35" ht="12.75" outlineLevel="1">
      <c r="A420" s="1" t="s">
        <v>981</v>
      </c>
      <c r="B420" s="16" t="s">
        <v>982</v>
      </c>
      <c r="C420" s="1" t="s">
        <v>1339</v>
      </c>
      <c r="E420" s="5">
        <v>13743.42</v>
      </c>
      <c r="G420" s="5">
        <v>0</v>
      </c>
      <c r="I420" s="9">
        <f t="shared" si="136"/>
        <v>13743.42</v>
      </c>
      <c r="K420" s="21" t="str">
        <f t="shared" si="137"/>
        <v>N.M.</v>
      </c>
      <c r="M420" s="9">
        <v>38057.75</v>
      </c>
      <c r="O420" s="9">
        <v>0</v>
      </c>
      <c r="Q420" s="9">
        <f t="shared" si="138"/>
        <v>38057.75</v>
      </c>
      <c r="S420" s="21" t="str">
        <f t="shared" si="139"/>
        <v>N.M.</v>
      </c>
      <c r="U420" s="9">
        <v>38057.75</v>
      </c>
      <c r="W420" s="9">
        <v>0</v>
      </c>
      <c r="Y420" s="9">
        <f t="shared" si="140"/>
        <v>38057.75</v>
      </c>
      <c r="AA420" s="21" t="str">
        <f t="shared" si="141"/>
        <v>N.M.</v>
      </c>
      <c r="AC420" s="9">
        <v>71057.75</v>
      </c>
      <c r="AE420" s="9">
        <v>0</v>
      </c>
      <c r="AG420" s="9">
        <f t="shared" si="142"/>
        <v>71057.75</v>
      </c>
      <c r="AI420" s="21" t="str">
        <f t="shared" si="143"/>
        <v>N.M.</v>
      </c>
    </row>
    <row r="421" spans="1:35" ht="12.75" outlineLevel="1">
      <c r="A421" s="1" t="s">
        <v>983</v>
      </c>
      <c r="B421" s="16" t="s">
        <v>984</v>
      </c>
      <c r="C421" s="1" t="s">
        <v>1340</v>
      </c>
      <c r="E421" s="5">
        <v>0</v>
      </c>
      <c r="G421" s="5">
        <v>2304.81</v>
      </c>
      <c r="I421" s="9">
        <f t="shared" si="136"/>
        <v>-2304.81</v>
      </c>
      <c r="K421" s="21" t="str">
        <f t="shared" si="137"/>
        <v>N.M.</v>
      </c>
      <c r="M421" s="9">
        <v>0</v>
      </c>
      <c r="O421" s="9">
        <v>27225.88</v>
      </c>
      <c r="Q421" s="9">
        <f t="shared" si="138"/>
        <v>-27225.88</v>
      </c>
      <c r="S421" s="21" t="str">
        <f t="shared" si="139"/>
        <v>N.M.</v>
      </c>
      <c r="U421" s="9">
        <v>0</v>
      </c>
      <c r="W421" s="9">
        <v>43100.66</v>
      </c>
      <c r="Y421" s="9">
        <f t="shared" si="140"/>
        <v>-43100.66</v>
      </c>
      <c r="AA421" s="21" t="str">
        <f t="shared" si="141"/>
        <v>N.M.</v>
      </c>
      <c r="AC421" s="9">
        <v>12405.73</v>
      </c>
      <c r="AE421" s="9">
        <v>91067.20000000001</v>
      </c>
      <c r="AG421" s="9">
        <f t="shared" si="142"/>
        <v>-78661.47000000002</v>
      </c>
      <c r="AI421" s="21">
        <f t="shared" si="143"/>
        <v>-0.8637738944427852</v>
      </c>
    </row>
    <row r="422" spans="1:35" ht="12.75" outlineLevel="1">
      <c r="A422" s="1" t="s">
        <v>985</v>
      </c>
      <c r="B422" s="16" t="s">
        <v>986</v>
      </c>
      <c r="C422" s="1" t="s">
        <v>1341</v>
      </c>
      <c r="E422" s="5">
        <v>2153.73</v>
      </c>
      <c r="G422" s="5">
        <v>2100.2</v>
      </c>
      <c r="I422" s="9">
        <f t="shared" si="136"/>
        <v>53.5300000000002</v>
      </c>
      <c r="K422" s="21">
        <f t="shared" si="137"/>
        <v>0.025488048757261312</v>
      </c>
      <c r="M422" s="9">
        <v>6325.29</v>
      </c>
      <c r="O422" s="9">
        <v>6487.58</v>
      </c>
      <c r="Q422" s="9">
        <f t="shared" si="138"/>
        <v>-162.28999999999996</v>
      </c>
      <c r="S422" s="21">
        <f t="shared" si="139"/>
        <v>-0.025015491138452237</v>
      </c>
      <c r="U422" s="9">
        <v>14864.02</v>
      </c>
      <c r="W422" s="9">
        <v>15204.51</v>
      </c>
      <c r="Y422" s="9">
        <f t="shared" si="140"/>
        <v>-340.4899999999998</v>
      </c>
      <c r="AA422" s="21">
        <f t="shared" si="141"/>
        <v>-0.02239401335524787</v>
      </c>
      <c r="AC422" s="9">
        <v>25652.75</v>
      </c>
      <c r="AE422" s="9">
        <v>25810.08</v>
      </c>
      <c r="AG422" s="9">
        <f t="shared" si="142"/>
        <v>-157.33000000000175</v>
      </c>
      <c r="AI422" s="21">
        <f t="shared" si="143"/>
        <v>-0.006095680447329173</v>
      </c>
    </row>
    <row r="423" spans="1:35" ht="12.75" outlineLevel="1">
      <c r="A423" s="1" t="s">
        <v>987</v>
      </c>
      <c r="B423" s="16" t="s">
        <v>988</v>
      </c>
      <c r="C423" s="1" t="s">
        <v>1342</v>
      </c>
      <c r="E423" s="5">
        <v>0</v>
      </c>
      <c r="G423" s="5">
        <v>0</v>
      </c>
      <c r="I423" s="9">
        <f t="shared" si="136"/>
        <v>0</v>
      </c>
      <c r="K423" s="21">
        <f t="shared" si="137"/>
        <v>0</v>
      </c>
      <c r="M423" s="9">
        <v>-43.26</v>
      </c>
      <c r="O423" s="9">
        <v>-47201.8</v>
      </c>
      <c r="Q423" s="9">
        <f t="shared" si="138"/>
        <v>47158.54</v>
      </c>
      <c r="S423" s="21">
        <f t="shared" si="139"/>
        <v>0.9990835095271791</v>
      </c>
      <c r="U423" s="9">
        <v>-46.34</v>
      </c>
      <c r="W423" s="9">
        <v>-47667.56</v>
      </c>
      <c r="Y423" s="9">
        <f t="shared" si="140"/>
        <v>47621.22</v>
      </c>
      <c r="AA423" s="21">
        <f t="shared" si="141"/>
        <v>0.9990278503871397</v>
      </c>
      <c r="AC423" s="9">
        <v>-38632.84</v>
      </c>
      <c r="AE423" s="9">
        <v>-47933.439999999995</v>
      </c>
      <c r="AG423" s="9">
        <f t="shared" si="142"/>
        <v>9300.599999999999</v>
      </c>
      <c r="AI423" s="21">
        <f t="shared" si="143"/>
        <v>0.19403155709250158</v>
      </c>
    </row>
    <row r="424" spans="1:35" ht="12.75" outlineLevel="1">
      <c r="A424" s="1" t="s">
        <v>989</v>
      </c>
      <c r="B424" s="16" t="s">
        <v>990</v>
      </c>
      <c r="C424" s="1" t="s">
        <v>1343</v>
      </c>
      <c r="E424" s="5">
        <v>0</v>
      </c>
      <c r="G424" s="5">
        <v>0</v>
      </c>
      <c r="I424" s="9">
        <f t="shared" si="136"/>
        <v>0</v>
      </c>
      <c r="K424" s="21">
        <f t="shared" si="137"/>
        <v>0</v>
      </c>
      <c r="M424" s="9">
        <v>0</v>
      </c>
      <c r="O424" s="9">
        <v>5541.63</v>
      </c>
      <c r="Q424" s="9">
        <f t="shared" si="138"/>
        <v>-5541.63</v>
      </c>
      <c r="S424" s="21" t="str">
        <f t="shared" si="139"/>
        <v>N.M.</v>
      </c>
      <c r="U424" s="9">
        <v>0</v>
      </c>
      <c r="W424" s="9">
        <v>-501131.44</v>
      </c>
      <c r="Y424" s="9">
        <f t="shared" si="140"/>
        <v>501131.44</v>
      </c>
      <c r="AA424" s="21" t="str">
        <f t="shared" si="141"/>
        <v>N.M.</v>
      </c>
      <c r="AC424" s="9">
        <v>-536771.7</v>
      </c>
      <c r="AE424" s="9">
        <v>-663453.03</v>
      </c>
      <c r="AG424" s="9">
        <f t="shared" si="142"/>
        <v>126681.33000000007</v>
      </c>
      <c r="AI424" s="21">
        <f t="shared" si="143"/>
        <v>0.19094242436423883</v>
      </c>
    </row>
    <row r="425" spans="1:35" ht="12.75" outlineLevel="1">
      <c r="A425" s="1" t="s">
        <v>991</v>
      </c>
      <c r="B425" s="16" t="s">
        <v>992</v>
      </c>
      <c r="C425" s="1" t="s">
        <v>1344</v>
      </c>
      <c r="E425" s="5">
        <v>0</v>
      </c>
      <c r="G425" s="5">
        <v>8539.93</v>
      </c>
      <c r="I425" s="9">
        <f t="shared" si="136"/>
        <v>-8539.93</v>
      </c>
      <c r="K425" s="21" t="str">
        <f t="shared" si="137"/>
        <v>N.M.</v>
      </c>
      <c r="M425" s="9">
        <v>0</v>
      </c>
      <c r="O425" s="9">
        <v>-84358.96</v>
      </c>
      <c r="Q425" s="9">
        <f t="shared" si="138"/>
        <v>84358.96</v>
      </c>
      <c r="S425" s="21" t="str">
        <f t="shared" si="139"/>
        <v>N.M.</v>
      </c>
      <c r="U425" s="9">
        <v>0</v>
      </c>
      <c r="W425" s="9">
        <v>-271760.14</v>
      </c>
      <c r="Y425" s="9">
        <f t="shared" si="140"/>
        <v>271760.14</v>
      </c>
      <c r="AA425" s="21" t="str">
        <f t="shared" si="141"/>
        <v>N.M.</v>
      </c>
      <c r="AC425" s="9">
        <v>-230331.5</v>
      </c>
      <c r="AE425" s="9">
        <v>-575967.8500000001</v>
      </c>
      <c r="AG425" s="9">
        <f t="shared" si="142"/>
        <v>345636.3500000001</v>
      </c>
      <c r="AI425" s="21">
        <f t="shared" si="143"/>
        <v>0.6000966026141911</v>
      </c>
    </row>
    <row r="426" spans="1:35" ht="12.75" outlineLevel="1">
      <c r="A426" s="1" t="s">
        <v>993</v>
      </c>
      <c r="B426" s="16" t="s">
        <v>994</v>
      </c>
      <c r="C426" s="1" t="s">
        <v>1345</v>
      </c>
      <c r="E426" s="5">
        <v>0</v>
      </c>
      <c r="G426" s="5">
        <v>0</v>
      </c>
      <c r="I426" s="9">
        <f t="shared" si="136"/>
        <v>0</v>
      </c>
      <c r="K426" s="21">
        <f t="shared" si="137"/>
        <v>0</v>
      </c>
      <c r="M426" s="9">
        <v>0</v>
      </c>
      <c r="O426" s="9">
        <v>0</v>
      </c>
      <c r="Q426" s="9">
        <f t="shared" si="138"/>
        <v>0</v>
      </c>
      <c r="S426" s="21">
        <f t="shared" si="139"/>
        <v>0</v>
      </c>
      <c r="U426" s="9">
        <v>0</v>
      </c>
      <c r="W426" s="9">
        <v>0</v>
      </c>
      <c r="Y426" s="9">
        <f t="shared" si="140"/>
        <v>0</v>
      </c>
      <c r="AA426" s="21">
        <f t="shared" si="141"/>
        <v>0</v>
      </c>
      <c r="AC426" s="9">
        <v>0</v>
      </c>
      <c r="AE426" s="9">
        <v>124976.47</v>
      </c>
      <c r="AG426" s="9">
        <f t="shared" si="142"/>
        <v>-124976.47</v>
      </c>
      <c r="AI426" s="21" t="str">
        <f t="shared" si="143"/>
        <v>N.M.</v>
      </c>
    </row>
    <row r="427" spans="1:35" ht="12.75" outlineLevel="1">
      <c r="A427" s="1" t="s">
        <v>995</v>
      </c>
      <c r="B427" s="16" t="s">
        <v>996</v>
      </c>
      <c r="C427" s="1" t="s">
        <v>1346</v>
      </c>
      <c r="E427" s="5">
        <v>0</v>
      </c>
      <c r="G427" s="5">
        <v>81.93</v>
      </c>
      <c r="I427" s="9">
        <f t="shared" si="136"/>
        <v>-81.93</v>
      </c>
      <c r="K427" s="21" t="str">
        <f t="shared" si="137"/>
        <v>N.M.</v>
      </c>
      <c r="M427" s="9">
        <v>0</v>
      </c>
      <c r="O427" s="9">
        <v>1591.83</v>
      </c>
      <c r="Q427" s="9">
        <f t="shared" si="138"/>
        <v>-1591.83</v>
      </c>
      <c r="S427" s="21" t="str">
        <f t="shared" si="139"/>
        <v>N.M.</v>
      </c>
      <c r="U427" s="9">
        <v>37.1</v>
      </c>
      <c r="W427" s="9">
        <v>3953.67</v>
      </c>
      <c r="Y427" s="9">
        <f t="shared" si="140"/>
        <v>-3916.57</v>
      </c>
      <c r="AA427" s="21">
        <f t="shared" si="141"/>
        <v>-0.9906163134505409</v>
      </c>
      <c r="AC427" s="9">
        <v>1408.4299999999998</v>
      </c>
      <c r="AE427" s="9">
        <v>8047.21</v>
      </c>
      <c r="AG427" s="9">
        <f t="shared" si="142"/>
        <v>-6638.780000000001</v>
      </c>
      <c r="AI427" s="21">
        <f t="shared" si="143"/>
        <v>-0.8249790921325528</v>
      </c>
    </row>
    <row r="428" spans="1:35" ht="12.75" outlineLevel="1">
      <c r="A428" s="1" t="s">
        <v>997</v>
      </c>
      <c r="B428" s="16" t="s">
        <v>998</v>
      </c>
      <c r="C428" s="1" t="s">
        <v>1347</v>
      </c>
      <c r="E428" s="5">
        <v>0</v>
      </c>
      <c r="G428" s="5">
        <v>0</v>
      </c>
      <c r="I428" s="9">
        <f t="shared" si="136"/>
        <v>0</v>
      </c>
      <c r="K428" s="21">
        <f t="shared" si="137"/>
        <v>0</v>
      </c>
      <c r="M428" s="9">
        <v>0</v>
      </c>
      <c r="O428" s="9">
        <v>0</v>
      </c>
      <c r="Q428" s="9">
        <f t="shared" si="138"/>
        <v>0</v>
      </c>
      <c r="S428" s="21">
        <f t="shared" si="139"/>
        <v>0</v>
      </c>
      <c r="U428" s="9">
        <v>0</v>
      </c>
      <c r="W428" s="9">
        <v>0</v>
      </c>
      <c r="Y428" s="9">
        <f t="shared" si="140"/>
        <v>0</v>
      </c>
      <c r="AA428" s="21">
        <f t="shared" si="141"/>
        <v>0</v>
      </c>
      <c r="AC428" s="9">
        <v>0</v>
      </c>
      <c r="AE428" s="9">
        <v>-5933.3</v>
      </c>
      <c r="AG428" s="9">
        <f t="shared" si="142"/>
        <v>5933.3</v>
      </c>
      <c r="AI428" s="21" t="str">
        <f t="shared" si="143"/>
        <v>N.M.</v>
      </c>
    </row>
    <row r="429" spans="1:35" ht="12.75" outlineLevel="1">
      <c r="A429" s="1" t="s">
        <v>999</v>
      </c>
      <c r="B429" s="16" t="s">
        <v>1000</v>
      </c>
      <c r="C429" s="1" t="s">
        <v>1348</v>
      </c>
      <c r="E429" s="5">
        <v>0</v>
      </c>
      <c r="G429" s="5">
        <v>0</v>
      </c>
      <c r="I429" s="9">
        <f t="shared" si="136"/>
        <v>0</v>
      </c>
      <c r="K429" s="21">
        <f t="shared" si="137"/>
        <v>0</v>
      </c>
      <c r="M429" s="9">
        <v>0</v>
      </c>
      <c r="O429" s="9">
        <v>0</v>
      </c>
      <c r="Q429" s="9">
        <f t="shared" si="138"/>
        <v>0</v>
      </c>
      <c r="S429" s="21">
        <f t="shared" si="139"/>
        <v>0</v>
      </c>
      <c r="U429" s="9">
        <v>0</v>
      </c>
      <c r="W429" s="9">
        <v>0</v>
      </c>
      <c r="Y429" s="9">
        <f t="shared" si="140"/>
        <v>0</v>
      </c>
      <c r="AA429" s="21">
        <f t="shared" si="141"/>
        <v>0</v>
      </c>
      <c r="AC429" s="9">
        <v>0</v>
      </c>
      <c r="AE429" s="9">
        <v>-163248.51</v>
      </c>
      <c r="AG429" s="9">
        <f t="shared" si="142"/>
        <v>163248.51</v>
      </c>
      <c r="AI429" s="21" t="str">
        <f t="shared" si="143"/>
        <v>N.M.</v>
      </c>
    </row>
    <row r="430" spans="1:35" ht="12.75" outlineLevel="1">
      <c r="A430" s="1" t="s">
        <v>1001</v>
      </c>
      <c r="B430" s="16" t="s">
        <v>1002</v>
      </c>
      <c r="C430" s="1" t="s">
        <v>1349</v>
      </c>
      <c r="E430" s="5">
        <v>4982395</v>
      </c>
      <c r="G430" s="5">
        <v>-62538</v>
      </c>
      <c r="I430" s="9">
        <f t="shared" si="136"/>
        <v>5044933</v>
      </c>
      <c r="K430" s="21" t="str">
        <f t="shared" si="137"/>
        <v>N.M.</v>
      </c>
      <c r="M430" s="9">
        <v>2811993</v>
      </c>
      <c r="O430" s="9">
        <v>1615035</v>
      </c>
      <c r="Q430" s="9">
        <f t="shared" si="138"/>
        <v>1196958</v>
      </c>
      <c r="S430" s="21">
        <f t="shared" si="139"/>
        <v>0.7411344026600043</v>
      </c>
      <c r="U430" s="9">
        <v>-200364</v>
      </c>
      <c r="W430" s="9">
        <v>-2078700</v>
      </c>
      <c r="Y430" s="9">
        <f t="shared" si="140"/>
        <v>1878336</v>
      </c>
      <c r="AA430" s="21">
        <f t="shared" si="141"/>
        <v>0.9036109106653196</v>
      </c>
      <c r="AC430" s="9">
        <v>666423</v>
      </c>
      <c r="AE430" s="9">
        <v>1975511</v>
      </c>
      <c r="AG430" s="9">
        <f t="shared" si="142"/>
        <v>-1309088</v>
      </c>
      <c r="AI430" s="21">
        <f t="shared" si="143"/>
        <v>-0.6626579148382368</v>
      </c>
    </row>
    <row r="431" spans="1:35" ht="12.75" outlineLevel="1">
      <c r="A431" s="1" t="s">
        <v>1003</v>
      </c>
      <c r="B431" s="16" t="s">
        <v>1004</v>
      </c>
      <c r="C431" s="1" t="s">
        <v>1350</v>
      </c>
      <c r="E431" s="5">
        <v>-4917181</v>
      </c>
      <c r="G431" s="5">
        <v>121567</v>
      </c>
      <c r="I431" s="9">
        <f t="shared" si="136"/>
        <v>-5038748</v>
      </c>
      <c r="K431" s="21" t="str">
        <f t="shared" si="137"/>
        <v>N.M.</v>
      </c>
      <c r="M431" s="9">
        <v>-2612405</v>
      </c>
      <c r="O431" s="9">
        <v>-1275779</v>
      </c>
      <c r="Q431" s="9">
        <f t="shared" si="138"/>
        <v>-1336626</v>
      </c>
      <c r="S431" s="21">
        <f t="shared" si="139"/>
        <v>-1.047693997157815</v>
      </c>
      <c r="U431" s="9">
        <v>676403</v>
      </c>
      <c r="W431" s="9">
        <v>2552062</v>
      </c>
      <c r="Y431" s="9">
        <f t="shared" si="140"/>
        <v>-1875659</v>
      </c>
      <c r="AA431" s="21">
        <f t="shared" si="141"/>
        <v>-0.7349582416101176</v>
      </c>
      <c r="AC431" s="9">
        <v>95452</v>
      </c>
      <c r="AE431" s="9">
        <v>-1342997</v>
      </c>
      <c r="AG431" s="9">
        <f t="shared" si="142"/>
        <v>1438449</v>
      </c>
      <c r="AI431" s="21">
        <f t="shared" si="143"/>
        <v>1.071073874327344</v>
      </c>
    </row>
    <row r="432" spans="1:35" ht="12.75" outlineLevel="1">
      <c r="A432" s="1" t="s">
        <v>1005</v>
      </c>
      <c r="B432" s="16" t="s">
        <v>1006</v>
      </c>
      <c r="C432" s="1" t="s">
        <v>1351</v>
      </c>
      <c r="E432" s="5">
        <v>-742223.8</v>
      </c>
      <c r="G432" s="5">
        <v>-32125.98</v>
      </c>
      <c r="I432" s="9">
        <f t="shared" si="136"/>
        <v>-710097.8200000001</v>
      </c>
      <c r="K432" s="21" t="str">
        <f t="shared" si="137"/>
        <v>N.M.</v>
      </c>
      <c r="M432" s="9">
        <v>-1968419.0899999999</v>
      </c>
      <c r="O432" s="9">
        <v>-154528.47</v>
      </c>
      <c r="Q432" s="9">
        <f t="shared" si="138"/>
        <v>-1813890.6199999999</v>
      </c>
      <c r="S432" s="21" t="str">
        <f t="shared" si="139"/>
        <v>N.M.</v>
      </c>
      <c r="U432" s="9">
        <v>-3420176.46</v>
      </c>
      <c r="W432" s="9">
        <v>-508900.88</v>
      </c>
      <c r="Y432" s="9">
        <f t="shared" si="140"/>
        <v>-2911275.58</v>
      </c>
      <c r="AA432" s="21">
        <f t="shared" si="141"/>
        <v>-5.720712410636822</v>
      </c>
      <c r="AC432" s="9">
        <v>-3527309.33</v>
      </c>
      <c r="AE432" s="9">
        <v>-568959.38</v>
      </c>
      <c r="AG432" s="9">
        <f t="shared" si="142"/>
        <v>-2958349.95</v>
      </c>
      <c r="AI432" s="21">
        <f t="shared" si="143"/>
        <v>-5.199580240684318</v>
      </c>
    </row>
    <row r="433" spans="1:35" ht="12.75" outlineLevel="1">
      <c r="A433" s="1" t="s">
        <v>1007</v>
      </c>
      <c r="B433" s="16" t="s">
        <v>1008</v>
      </c>
      <c r="C433" s="1" t="s">
        <v>1352</v>
      </c>
      <c r="E433" s="5">
        <v>677009.8</v>
      </c>
      <c r="G433" s="5">
        <v>-26903.02</v>
      </c>
      <c r="I433" s="9">
        <f t="shared" si="136"/>
        <v>703912.8200000001</v>
      </c>
      <c r="K433" s="21" t="str">
        <f t="shared" si="137"/>
        <v>N.M.</v>
      </c>
      <c r="M433" s="9">
        <v>1768831.0899999999</v>
      </c>
      <c r="O433" s="9">
        <v>-184727.53</v>
      </c>
      <c r="Q433" s="9">
        <f t="shared" si="138"/>
        <v>1953558.6199999999</v>
      </c>
      <c r="S433" s="21" t="str">
        <f t="shared" si="139"/>
        <v>N.M.</v>
      </c>
      <c r="U433" s="9">
        <v>2944137.46</v>
      </c>
      <c r="W433" s="9">
        <v>35538.88</v>
      </c>
      <c r="Y433" s="9">
        <f t="shared" si="140"/>
        <v>2908598.58</v>
      </c>
      <c r="AA433" s="21" t="str">
        <f t="shared" si="141"/>
        <v>N.M.</v>
      </c>
      <c r="AC433" s="9">
        <v>2765434.33</v>
      </c>
      <c r="AE433" s="9">
        <v>-63554.62</v>
      </c>
      <c r="AG433" s="9">
        <f t="shared" si="142"/>
        <v>2828988.95</v>
      </c>
      <c r="AI433" s="21" t="str">
        <f t="shared" si="143"/>
        <v>N.M.</v>
      </c>
    </row>
    <row r="434" spans="1:35" ht="12.75" outlineLevel="1">
      <c r="A434" s="1" t="s">
        <v>1009</v>
      </c>
      <c r="B434" s="16" t="s">
        <v>1010</v>
      </c>
      <c r="C434" s="1" t="s">
        <v>1353</v>
      </c>
      <c r="E434" s="5">
        <v>682232.3</v>
      </c>
      <c r="G434" s="5">
        <v>881712.54</v>
      </c>
      <c r="I434" s="9">
        <f t="shared" si="136"/>
        <v>-199480.24</v>
      </c>
      <c r="K434" s="21">
        <f t="shared" si="137"/>
        <v>-0.22624180892334816</v>
      </c>
      <c r="M434" s="9">
        <v>1536616.33</v>
      </c>
      <c r="O434" s="9">
        <v>2188142.27</v>
      </c>
      <c r="Q434" s="9">
        <f t="shared" si="138"/>
        <v>-651525.94</v>
      </c>
      <c r="S434" s="21">
        <f t="shared" si="139"/>
        <v>-0.2977530067092027</v>
      </c>
      <c r="U434" s="9">
        <v>3140350.51</v>
      </c>
      <c r="W434" s="9">
        <v>6589820.5600000005</v>
      </c>
      <c r="Y434" s="9">
        <f t="shared" si="140"/>
        <v>-3449470.0500000007</v>
      </c>
      <c r="AA434" s="21">
        <f t="shared" si="141"/>
        <v>-0.5234543214936949</v>
      </c>
      <c r="AC434" s="9">
        <v>6696892.81</v>
      </c>
      <c r="AE434" s="9">
        <v>47835272.56</v>
      </c>
      <c r="AG434" s="9">
        <f t="shared" si="142"/>
        <v>-41138379.75</v>
      </c>
      <c r="AI434" s="21">
        <f t="shared" si="143"/>
        <v>-0.8600009480117405</v>
      </c>
    </row>
    <row r="435" spans="1:35" ht="12.75" outlineLevel="1">
      <c r="A435" s="1" t="s">
        <v>1011</v>
      </c>
      <c r="B435" s="16" t="s">
        <v>1012</v>
      </c>
      <c r="C435" s="1" t="s">
        <v>1354</v>
      </c>
      <c r="E435" s="5">
        <v>-533983.99</v>
      </c>
      <c r="G435" s="5">
        <v>-833741.78</v>
      </c>
      <c r="I435" s="9">
        <f t="shared" si="136"/>
        <v>299757.79000000004</v>
      </c>
      <c r="K435" s="21">
        <f t="shared" si="137"/>
        <v>0.3595331278708379</v>
      </c>
      <c r="M435" s="9">
        <v>-1215481.91</v>
      </c>
      <c r="O435" s="9">
        <v>-1924953.07</v>
      </c>
      <c r="Q435" s="9">
        <f t="shared" si="138"/>
        <v>709471.1600000001</v>
      </c>
      <c r="S435" s="21">
        <f t="shared" si="139"/>
        <v>0.36856543209128734</v>
      </c>
      <c r="U435" s="9">
        <v>-2569358.29</v>
      </c>
      <c r="W435" s="9">
        <v>-5824348.47</v>
      </c>
      <c r="Y435" s="9">
        <f t="shared" si="140"/>
        <v>3254990.1799999997</v>
      </c>
      <c r="AA435" s="21">
        <f t="shared" si="141"/>
        <v>0.558859106175699</v>
      </c>
      <c r="AC435" s="9">
        <v>-5780464.15</v>
      </c>
      <c r="AE435" s="9">
        <v>-46613602.97</v>
      </c>
      <c r="AG435" s="9">
        <f t="shared" si="142"/>
        <v>40833138.82</v>
      </c>
      <c r="AI435" s="21">
        <f t="shared" si="143"/>
        <v>0.8759919040431129</v>
      </c>
    </row>
    <row r="436" spans="1:35" ht="12.75" outlineLevel="1">
      <c r="A436" s="1" t="s">
        <v>1013</v>
      </c>
      <c r="B436" s="16" t="s">
        <v>1014</v>
      </c>
      <c r="C436" s="1" t="s">
        <v>1355</v>
      </c>
      <c r="E436" s="5">
        <v>-1018527.27</v>
      </c>
      <c r="G436" s="5">
        <v>-62591.58</v>
      </c>
      <c r="I436" s="9">
        <f t="shared" si="136"/>
        <v>-955935.6900000001</v>
      </c>
      <c r="K436" s="21" t="str">
        <f t="shared" si="137"/>
        <v>N.M.</v>
      </c>
      <c r="M436" s="9">
        <v>-542933.78</v>
      </c>
      <c r="O436" s="9">
        <v>-640896.54</v>
      </c>
      <c r="Q436" s="9">
        <f t="shared" si="138"/>
        <v>97962.76000000001</v>
      </c>
      <c r="S436" s="21">
        <f t="shared" si="139"/>
        <v>0.1528526897648722</v>
      </c>
      <c r="U436" s="9">
        <v>93013.28</v>
      </c>
      <c r="W436" s="9">
        <v>1235499.79</v>
      </c>
      <c r="Y436" s="9">
        <f t="shared" si="140"/>
        <v>-1142486.51</v>
      </c>
      <c r="AA436" s="21">
        <f t="shared" si="141"/>
        <v>-0.9247160697615335</v>
      </c>
      <c r="AC436" s="9">
        <v>-232728.32000000004</v>
      </c>
      <c r="AE436" s="9">
        <v>782791.17</v>
      </c>
      <c r="AG436" s="9">
        <f t="shared" si="142"/>
        <v>-1015519.4900000001</v>
      </c>
      <c r="AI436" s="21">
        <f t="shared" si="143"/>
        <v>-1.297305755250152</v>
      </c>
    </row>
    <row r="437" spans="1:35" ht="12.75" outlineLevel="1">
      <c r="A437" s="1" t="s">
        <v>1015</v>
      </c>
      <c r="B437" s="16" t="s">
        <v>1016</v>
      </c>
      <c r="C437" s="1" t="s">
        <v>1356</v>
      </c>
      <c r="E437" s="5">
        <v>-905.11</v>
      </c>
      <c r="G437" s="5">
        <v>-326.81</v>
      </c>
      <c r="I437" s="9">
        <f t="shared" si="136"/>
        <v>-578.3</v>
      </c>
      <c r="K437" s="21">
        <f t="shared" si="137"/>
        <v>-1.7695296961537283</v>
      </c>
      <c r="M437" s="9">
        <v>-563.97</v>
      </c>
      <c r="O437" s="9">
        <v>-16295.04</v>
      </c>
      <c r="Q437" s="9">
        <f t="shared" si="138"/>
        <v>15731.070000000002</v>
      </c>
      <c r="S437" s="21">
        <f t="shared" si="139"/>
        <v>0.9653900818899493</v>
      </c>
      <c r="U437" s="9">
        <v>-1655.81</v>
      </c>
      <c r="W437" s="9">
        <v>89229.61</v>
      </c>
      <c r="Y437" s="9">
        <f t="shared" si="140"/>
        <v>-90885.42</v>
      </c>
      <c r="AA437" s="21">
        <f t="shared" si="141"/>
        <v>-1.0185567324568605</v>
      </c>
      <c r="AC437" s="9">
        <v>-23403.15</v>
      </c>
      <c r="AE437" s="9">
        <v>60739.55</v>
      </c>
      <c r="AG437" s="9">
        <f t="shared" si="142"/>
        <v>-84142.70000000001</v>
      </c>
      <c r="AI437" s="21">
        <f t="shared" si="143"/>
        <v>-1.3853033155497532</v>
      </c>
    </row>
    <row r="438" spans="1:35" ht="12.75" outlineLevel="1">
      <c r="A438" s="1" t="s">
        <v>1017</v>
      </c>
      <c r="B438" s="16" t="s">
        <v>1018</v>
      </c>
      <c r="C438" s="1" t="s">
        <v>1357</v>
      </c>
      <c r="E438" s="5">
        <v>0</v>
      </c>
      <c r="G438" s="5">
        <v>0</v>
      </c>
      <c r="I438" s="9">
        <f t="shared" si="136"/>
        <v>0</v>
      </c>
      <c r="K438" s="21">
        <f t="shared" si="137"/>
        <v>0</v>
      </c>
      <c r="M438" s="9">
        <v>0</v>
      </c>
      <c r="O438" s="9">
        <v>18894.73</v>
      </c>
      <c r="Q438" s="9">
        <f t="shared" si="138"/>
        <v>-18894.73</v>
      </c>
      <c r="S438" s="21" t="str">
        <f t="shared" si="139"/>
        <v>N.M.</v>
      </c>
      <c r="U438" s="9">
        <v>0</v>
      </c>
      <c r="W438" s="9">
        <v>-111268.96</v>
      </c>
      <c r="Y438" s="9">
        <f t="shared" si="140"/>
        <v>111268.96</v>
      </c>
      <c r="AA438" s="21" t="str">
        <f t="shared" si="141"/>
        <v>N.M.</v>
      </c>
      <c r="AC438" s="9">
        <v>0</v>
      </c>
      <c r="AE438" s="9">
        <v>-111268.96</v>
      </c>
      <c r="AG438" s="9">
        <f t="shared" si="142"/>
        <v>111268.96</v>
      </c>
      <c r="AI438" s="21" t="str">
        <f t="shared" si="143"/>
        <v>N.M.</v>
      </c>
    </row>
    <row r="439" spans="1:35" ht="12.75" outlineLevel="1">
      <c r="A439" s="1" t="s">
        <v>1019</v>
      </c>
      <c r="B439" s="16" t="s">
        <v>1020</v>
      </c>
      <c r="C439" s="1" t="s">
        <v>1358</v>
      </c>
      <c r="E439" s="5">
        <v>-507.65000000000003</v>
      </c>
      <c r="G439" s="5">
        <v>-3164.3</v>
      </c>
      <c r="I439" s="9">
        <f t="shared" si="136"/>
        <v>2656.65</v>
      </c>
      <c r="K439" s="21">
        <f t="shared" si="137"/>
        <v>0.8395695730493316</v>
      </c>
      <c r="M439" s="9">
        <v>-501.63</v>
      </c>
      <c r="O439" s="9">
        <v>7617.35</v>
      </c>
      <c r="Q439" s="9">
        <f t="shared" si="138"/>
        <v>-8118.9800000000005</v>
      </c>
      <c r="S439" s="21">
        <f t="shared" si="139"/>
        <v>-1.0658536105075913</v>
      </c>
      <c r="U439" s="9">
        <v>2660.71</v>
      </c>
      <c r="W439" s="9">
        <v>-140.45000000000002</v>
      </c>
      <c r="Y439" s="9">
        <f t="shared" si="140"/>
        <v>2801.16</v>
      </c>
      <c r="AA439" s="21" t="str">
        <f t="shared" si="141"/>
        <v>N.M.</v>
      </c>
      <c r="AC439" s="9">
        <v>2496.13</v>
      </c>
      <c r="AE439" s="9">
        <v>-44173.079999999994</v>
      </c>
      <c r="AG439" s="9">
        <f t="shared" si="142"/>
        <v>46669.20999999999</v>
      </c>
      <c r="AI439" s="21">
        <f t="shared" si="143"/>
        <v>1.0565079455632254</v>
      </c>
    </row>
    <row r="440" spans="1:35" ht="12.75" outlineLevel="1">
      <c r="A440" s="1" t="s">
        <v>1021</v>
      </c>
      <c r="B440" s="16" t="s">
        <v>1022</v>
      </c>
      <c r="C440" s="1" t="s">
        <v>1359</v>
      </c>
      <c r="E440" s="5">
        <v>14346.130000000001</v>
      </c>
      <c r="G440" s="5">
        <v>15318.460000000001</v>
      </c>
      <c r="I440" s="9">
        <f t="shared" si="136"/>
        <v>-972.3299999999999</v>
      </c>
      <c r="K440" s="21">
        <f t="shared" si="137"/>
        <v>-0.0634743962513203</v>
      </c>
      <c r="M440" s="9">
        <v>43289.39</v>
      </c>
      <c r="O440" s="9">
        <v>46188.25</v>
      </c>
      <c r="Q440" s="9">
        <f t="shared" si="138"/>
        <v>-2898.8600000000006</v>
      </c>
      <c r="S440" s="21">
        <f t="shared" si="139"/>
        <v>-0.06276184960460725</v>
      </c>
      <c r="U440" s="9">
        <v>102165.39</v>
      </c>
      <c r="W440" s="9">
        <v>108845.89</v>
      </c>
      <c r="Y440" s="9">
        <f t="shared" si="140"/>
        <v>-6680.5</v>
      </c>
      <c r="AA440" s="21">
        <f t="shared" si="141"/>
        <v>-0.06137576715115288</v>
      </c>
      <c r="AC440" s="9">
        <v>177573.72</v>
      </c>
      <c r="AE440" s="9">
        <v>188850.38</v>
      </c>
      <c r="AG440" s="9">
        <f t="shared" si="142"/>
        <v>-11276.660000000003</v>
      </c>
      <c r="AI440" s="21">
        <f t="shared" si="143"/>
        <v>-0.05971213825463313</v>
      </c>
    </row>
    <row r="441" spans="1:35" ht="12.75" outlineLevel="1">
      <c r="A441" s="1" t="s">
        <v>1023</v>
      </c>
      <c r="B441" s="16" t="s">
        <v>1024</v>
      </c>
      <c r="C441" s="1" t="s">
        <v>1360</v>
      </c>
      <c r="E441" s="5">
        <v>-3115</v>
      </c>
      <c r="G441" s="5">
        <v>-1063</v>
      </c>
      <c r="I441" s="9">
        <f t="shared" si="136"/>
        <v>-2052</v>
      </c>
      <c r="K441" s="21">
        <f t="shared" si="137"/>
        <v>-1.9303857008466605</v>
      </c>
      <c r="M441" s="9">
        <v>-6339</v>
      </c>
      <c r="O441" s="9">
        <v>-1867</v>
      </c>
      <c r="Q441" s="9">
        <f t="shared" si="138"/>
        <v>-4472</v>
      </c>
      <c r="S441" s="21">
        <f t="shared" si="139"/>
        <v>-2.395286555972148</v>
      </c>
      <c r="U441" s="9">
        <v>-9765</v>
      </c>
      <c r="W441" s="9">
        <v>-1867</v>
      </c>
      <c r="Y441" s="9">
        <f t="shared" si="140"/>
        <v>-7898</v>
      </c>
      <c r="AA441" s="21">
        <f t="shared" si="141"/>
        <v>-4.230316014997322</v>
      </c>
      <c r="AC441" s="9">
        <v>-13856</v>
      </c>
      <c r="AE441" s="9">
        <v>-7002</v>
      </c>
      <c r="AG441" s="9">
        <f t="shared" si="142"/>
        <v>-6854</v>
      </c>
      <c r="AI441" s="21">
        <f t="shared" si="143"/>
        <v>-0.9788631819480148</v>
      </c>
    </row>
    <row r="442" spans="1:35" ht="12.75" outlineLevel="1">
      <c r="A442" s="1" t="s">
        <v>1025</v>
      </c>
      <c r="B442" s="16" t="s">
        <v>1026</v>
      </c>
      <c r="C442" s="1" t="s">
        <v>1361</v>
      </c>
      <c r="E442" s="5">
        <v>0</v>
      </c>
      <c r="G442" s="5">
        <v>0</v>
      </c>
      <c r="I442" s="9">
        <f t="shared" si="136"/>
        <v>0</v>
      </c>
      <c r="K442" s="21">
        <f t="shared" si="137"/>
        <v>0</v>
      </c>
      <c r="M442" s="9">
        <v>0</v>
      </c>
      <c r="O442" s="9">
        <v>0</v>
      </c>
      <c r="Q442" s="9">
        <f t="shared" si="138"/>
        <v>0</v>
      </c>
      <c r="S442" s="21">
        <f t="shared" si="139"/>
        <v>0</v>
      </c>
      <c r="U442" s="9">
        <v>0</v>
      </c>
      <c r="W442" s="9">
        <v>0</v>
      </c>
      <c r="Y442" s="9">
        <f t="shared" si="140"/>
        <v>0</v>
      </c>
      <c r="AA442" s="21">
        <f t="shared" si="141"/>
        <v>0</v>
      </c>
      <c r="AC442" s="9">
        <v>0</v>
      </c>
      <c r="AE442" s="9">
        <v>218</v>
      </c>
      <c r="AG442" s="9">
        <f t="shared" si="142"/>
        <v>-218</v>
      </c>
      <c r="AI442" s="21" t="str">
        <f t="shared" si="143"/>
        <v>N.M.</v>
      </c>
    </row>
    <row r="443" spans="1:35" ht="12.75" outlineLevel="1">
      <c r="A443" s="1" t="s">
        <v>1027</v>
      </c>
      <c r="B443" s="16" t="s">
        <v>1028</v>
      </c>
      <c r="C443" s="1" t="s">
        <v>1362</v>
      </c>
      <c r="E443" s="5">
        <v>870497</v>
      </c>
      <c r="G443" s="5">
        <v>41353</v>
      </c>
      <c r="I443" s="9">
        <f t="shared" si="136"/>
        <v>829144</v>
      </c>
      <c r="K443" s="21" t="str">
        <f t="shared" si="137"/>
        <v>N.M.</v>
      </c>
      <c r="M443" s="9">
        <v>397048</v>
      </c>
      <c r="O443" s="9">
        <v>400348</v>
      </c>
      <c r="Q443" s="9">
        <f t="shared" si="138"/>
        <v>-3300</v>
      </c>
      <c r="S443" s="21">
        <f t="shared" si="139"/>
        <v>-0.008242828738997073</v>
      </c>
      <c r="U443" s="9">
        <v>-78831</v>
      </c>
      <c r="W443" s="9">
        <v>-1810479</v>
      </c>
      <c r="Y443" s="9">
        <f t="shared" si="140"/>
        <v>1731648</v>
      </c>
      <c r="AA443" s="21">
        <f t="shared" si="141"/>
        <v>0.9564584841912003</v>
      </c>
      <c r="AC443" s="9">
        <v>6294</v>
      </c>
      <c r="AE443" s="9">
        <v>-1810479</v>
      </c>
      <c r="AG443" s="9">
        <f t="shared" si="142"/>
        <v>1816773</v>
      </c>
      <c r="AI443" s="21">
        <f t="shared" si="143"/>
        <v>1.003476428061303</v>
      </c>
    </row>
    <row r="444" spans="1:35" ht="12.75" outlineLevel="1">
      <c r="A444" s="1" t="s">
        <v>1029</v>
      </c>
      <c r="B444" s="16" t="s">
        <v>1030</v>
      </c>
      <c r="C444" s="1" t="s">
        <v>1363</v>
      </c>
      <c r="E444" s="5">
        <v>-80938.32</v>
      </c>
      <c r="G444" s="5">
        <v>-27020.99</v>
      </c>
      <c r="I444" s="9">
        <f t="shared" si="136"/>
        <v>-53917.33</v>
      </c>
      <c r="K444" s="21">
        <f t="shared" si="137"/>
        <v>-1.9953869195762257</v>
      </c>
      <c r="M444" s="9">
        <v>-205298.74</v>
      </c>
      <c r="O444" s="9">
        <v>-93564.67</v>
      </c>
      <c r="Q444" s="9">
        <f t="shared" si="138"/>
        <v>-111734.06999999999</v>
      </c>
      <c r="S444" s="21">
        <f t="shared" si="139"/>
        <v>-1.1941908201033573</v>
      </c>
      <c r="U444" s="9">
        <v>-359446.03</v>
      </c>
      <c r="W444" s="9">
        <v>-206727.93</v>
      </c>
      <c r="Y444" s="9">
        <f t="shared" si="140"/>
        <v>-152718.10000000003</v>
      </c>
      <c r="AA444" s="21">
        <f t="shared" si="141"/>
        <v>-0.7387395597682425</v>
      </c>
      <c r="AC444" s="9">
        <v>-452416.77</v>
      </c>
      <c r="AE444" s="9">
        <v>-206727.93</v>
      </c>
      <c r="AG444" s="9">
        <f t="shared" si="142"/>
        <v>-245688.84000000003</v>
      </c>
      <c r="AI444" s="21">
        <f t="shared" si="143"/>
        <v>-1.1884646646440085</v>
      </c>
    </row>
    <row r="445" spans="1:35" ht="12.75" outlineLevel="1">
      <c r="A445" s="1" t="s">
        <v>1031</v>
      </c>
      <c r="B445" s="16" t="s">
        <v>1032</v>
      </c>
      <c r="C445" s="1" t="s">
        <v>1364</v>
      </c>
      <c r="E445" s="5">
        <v>-58.77</v>
      </c>
      <c r="G445" s="5">
        <v>0</v>
      </c>
      <c r="I445" s="9">
        <f t="shared" si="136"/>
        <v>-58.77</v>
      </c>
      <c r="K445" s="21" t="str">
        <f t="shared" si="137"/>
        <v>N.M.</v>
      </c>
      <c r="M445" s="9">
        <v>-154.04</v>
      </c>
      <c r="O445" s="9">
        <v>0</v>
      </c>
      <c r="Q445" s="9">
        <f t="shared" si="138"/>
        <v>-154.04</v>
      </c>
      <c r="S445" s="21" t="str">
        <f t="shared" si="139"/>
        <v>N.M.</v>
      </c>
      <c r="U445" s="9">
        <v>34.24</v>
      </c>
      <c r="W445" s="9">
        <v>0</v>
      </c>
      <c r="Y445" s="9">
        <f t="shared" si="140"/>
        <v>34.24</v>
      </c>
      <c r="AA445" s="21" t="str">
        <f t="shared" si="141"/>
        <v>N.M.</v>
      </c>
      <c r="AC445" s="9">
        <v>34.24</v>
      </c>
      <c r="AE445" s="9">
        <v>0</v>
      </c>
      <c r="AG445" s="9">
        <f t="shared" si="142"/>
        <v>34.24</v>
      </c>
      <c r="AI445" s="21" t="str">
        <f t="shared" si="143"/>
        <v>N.M.</v>
      </c>
    </row>
    <row r="446" spans="1:35" ht="12.75" outlineLevel="1">
      <c r="A446" s="1" t="s">
        <v>1033</v>
      </c>
      <c r="B446" s="16" t="s">
        <v>1034</v>
      </c>
      <c r="C446" s="1" t="s">
        <v>1365</v>
      </c>
      <c r="E446" s="5">
        <v>0</v>
      </c>
      <c r="G446" s="5">
        <v>0</v>
      </c>
      <c r="I446" s="9">
        <f t="shared" si="136"/>
        <v>0</v>
      </c>
      <c r="K446" s="21">
        <f t="shared" si="137"/>
        <v>0</v>
      </c>
      <c r="M446" s="9">
        <v>-2162.31</v>
      </c>
      <c r="O446" s="9">
        <v>0</v>
      </c>
      <c r="Q446" s="9">
        <f t="shared" si="138"/>
        <v>-2162.31</v>
      </c>
      <c r="S446" s="21" t="str">
        <f t="shared" si="139"/>
        <v>N.M.</v>
      </c>
      <c r="U446" s="9">
        <v>22.88</v>
      </c>
      <c r="W446" s="9">
        <v>0</v>
      </c>
      <c r="Y446" s="9">
        <f t="shared" si="140"/>
        <v>22.88</v>
      </c>
      <c r="AA446" s="21" t="str">
        <f t="shared" si="141"/>
        <v>N.M.</v>
      </c>
      <c r="AC446" s="9">
        <v>22.88</v>
      </c>
      <c r="AE446" s="9">
        <v>0</v>
      </c>
      <c r="AG446" s="9">
        <f t="shared" si="142"/>
        <v>22.88</v>
      </c>
      <c r="AI446" s="21" t="str">
        <f t="shared" si="143"/>
        <v>N.M.</v>
      </c>
    </row>
    <row r="447" spans="1:35" ht="12.75" outlineLevel="1">
      <c r="A447" s="1" t="s">
        <v>1035</v>
      </c>
      <c r="B447" s="16" t="s">
        <v>1036</v>
      </c>
      <c r="C447" s="1" t="s">
        <v>1366</v>
      </c>
      <c r="E447" s="5">
        <v>415.40000000000003</v>
      </c>
      <c r="G447" s="5">
        <v>0</v>
      </c>
      <c r="I447" s="9">
        <f t="shared" si="136"/>
        <v>415.40000000000003</v>
      </c>
      <c r="K447" s="21" t="str">
        <f t="shared" si="137"/>
        <v>N.M.</v>
      </c>
      <c r="M447" s="9">
        <v>4904.39</v>
      </c>
      <c r="O447" s="9">
        <v>0</v>
      </c>
      <c r="Q447" s="9">
        <f t="shared" si="138"/>
        <v>4904.39</v>
      </c>
      <c r="S447" s="21" t="str">
        <f t="shared" si="139"/>
        <v>N.M.</v>
      </c>
      <c r="U447" s="9">
        <v>7478.31</v>
      </c>
      <c r="W447" s="9">
        <v>0</v>
      </c>
      <c r="Y447" s="9">
        <f t="shared" si="140"/>
        <v>7478.31</v>
      </c>
      <c r="AA447" s="21" t="str">
        <f t="shared" si="141"/>
        <v>N.M.</v>
      </c>
      <c r="AC447" s="9">
        <v>7478.31</v>
      </c>
      <c r="AE447" s="9">
        <v>0</v>
      </c>
      <c r="AG447" s="9">
        <f t="shared" si="142"/>
        <v>7478.31</v>
      </c>
      <c r="AI447" s="21" t="str">
        <f t="shared" si="143"/>
        <v>N.M.</v>
      </c>
    </row>
    <row r="448" spans="1:35" ht="12.75" outlineLevel="1">
      <c r="A448" s="1" t="s">
        <v>1037</v>
      </c>
      <c r="B448" s="16" t="s">
        <v>1038</v>
      </c>
      <c r="C448" s="1" t="s">
        <v>1367</v>
      </c>
      <c r="E448" s="5">
        <v>0</v>
      </c>
      <c r="G448" s="5">
        <v>0</v>
      </c>
      <c r="I448" s="9">
        <f t="shared" si="136"/>
        <v>0</v>
      </c>
      <c r="K448" s="21">
        <f t="shared" si="137"/>
        <v>0</v>
      </c>
      <c r="M448" s="9">
        <v>0</v>
      </c>
      <c r="O448" s="9">
        <v>0</v>
      </c>
      <c r="Q448" s="9">
        <f t="shared" si="138"/>
        <v>0</v>
      </c>
      <c r="S448" s="21">
        <f t="shared" si="139"/>
        <v>0</v>
      </c>
      <c r="U448" s="9">
        <v>0</v>
      </c>
      <c r="W448" s="9">
        <v>0</v>
      </c>
      <c r="Y448" s="9">
        <f t="shared" si="140"/>
        <v>0</v>
      </c>
      <c r="AA448" s="21">
        <f t="shared" si="141"/>
        <v>0</v>
      </c>
      <c r="AC448" s="9">
        <v>0</v>
      </c>
      <c r="AE448" s="9">
        <v>89362.57</v>
      </c>
      <c r="AG448" s="9">
        <f t="shared" si="142"/>
        <v>-89362.57</v>
      </c>
      <c r="AI448" s="21" t="str">
        <f t="shared" si="143"/>
        <v>N.M.</v>
      </c>
    </row>
    <row r="449" spans="1:53" s="16" customFormat="1" ht="12.75">
      <c r="A449" s="16" t="s">
        <v>47</v>
      </c>
      <c r="C449" s="16" t="s">
        <v>1368</v>
      </c>
      <c r="D449" s="71"/>
      <c r="E449" s="71">
        <v>56443.66000000044</v>
      </c>
      <c r="F449" s="71"/>
      <c r="G449" s="71">
        <v>41148.84000000004</v>
      </c>
      <c r="H449" s="71"/>
      <c r="I449" s="71">
        <f>+E449-G449</f>
        <v>15294.8200000004</v>
      </c>
      <c r="J449" s="75" t="str">
        <f>IF((+E449-G449)=(I449),"  ",$AO$514)</f>
        <v>  </v>
      </c>
      <c r="K449" s="72">
        <f>IF(G449&lt;0,IF(I449=0,0,IF(OR(G449=0,E449=0),"N.M.",IF(ABS(I449/G449)&gt;=10,"N.M.",I449/(-G449)))),IF(I449=0,0,IF(OR(G449=0,E449=0),"N.M.",IF(ABS(I449/G449)&gt;=10,"N.M.",I449/G449))))</f>
        <v>0.3716950465675432</v>
      </c>
      <c r="L449" s="73"/>
      <c r="M449" s="71">
        <v>887682.7500000001</v>
      </c>
      <c r="N449" s="71"/>
      <c r="O449" s="71">
        <v>-60890.09999999999</v>
      </c>
      <c r="P449" s="71"/>
      <c r="Q449" s="71">
        <f>+M449-O449</f>
        <v>948572.8500000001</v>
      </c>
      <c r="R449" s="75" t="str">
        <f>IF((+M449-O449)=(Q449),"  ",$AO$514)</f>
        <v>  </v>
      </c>
      <c r="S449" s="72" t="str">
        <f>IF(O449&lt;0,IF(Q449=0,0,IF(OR(O449=0,M449=0),"N.M.",IF(ABS(Q449/O449)&gt;=10,"N.M.",Q449/(-O449)))),IF(Q449=0,0,IF(OR(O449=0,M449=0),"N.M.",IF(ABS(Q449/O449)&gt;=10,"N.M.",Q449/O449))))</f>
        <v>N.M.</v>
      </c>
      <c r="T449" s="73"/>
      <c r="U449" s="71">
        <v>2975741.060000001</v>
      </c>
      <c r="V449" s="71"/>
      <c r="W449" s="71">
        <v>-488507.4599999991</v>
      </c>
      <c r="X449" s="71"/>
      <c r="Y449" s="71">
        <f>+U449-W449</f>
        <v>3464248.52</v>
      </c>
      <c r="Z449" s="75" t="str">
        <f>IF((+U449-W449)=(Y449),"  ",$AO$514)</f>
        <v>  </v>
      </c>
      <c r="AA449" s="72">
        <f>IF(W449&lt;0,IF(Y449=0,0,IF(OR(W449=0,U449=0),"N.M.",IF(ABS(Y449/W449)&gt;=10,"N.M.",Y449/(-W449)))),IF(Y449=0,0,IF(OR(W449=0,U449=0),"N.M.",IF(ABS(Y449/W449)&gt;=10,"N.M.",Y449/W449))))</f>
        <v>7.091495634478144</v>
      </c>
      <c r="AB449" s="73"/>
      <c r="AC449" s="71">
        <v>4266042.99</v>
      </c>
      <c r="AD449" s="71"/>
      <c r="AE449" s="71">
        <v>-394213.05000000267</v>
      </c>
      <c r="AF449" s="71"/>
      <c r="AG449" s="71">
        <f>+AC449-AE449</f>
        <v>4660256.040000003</v>
      </c>
      <c r="AH449" s="75" t="str">
        <f>IF((+AC449-AE449)=(AG449),"  ",$AO$514)</f>
        <v>  </v>
      </c>
      <c r="AI449" s="72" t="str">
        <f>IF(AE449&lt;0,IF(AG449=0,0,IF(OR(AE449=0,AC449=0),"N.M.",IF(ABS(AG449/AE449)&gt;=10,"N.M.",AG449/(-AE449)))),IF(AG449=0,0,IF(OR(AE449=0,AC449=0),"N.M.",IF(ABS(AG449/AE449)&gt;=10,"N.M.",AG449/AE449))))</f>
        <v>N.M.</v>
      </c>
      <c r="AJ449" s="73"/>
      <c r="AK449" s="74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</row>
    <row r="450" spans="1:35" ht="12.75" outlineLevel="1">
      <c r="A450" s="1" t="s">
        <v>1039</v>
      </c>
      <c r="B450" s="16" t="s">
        <v>1040</v>
      </c>
      <c r="C450" s="1" t="s">
        <v>1317</v>
      </c>
      <c r="E450" s="5">
        <v>0</v>
      </c>
      <c r="G450" s="5">
        <v>0</v>
      </c>
      <c r="I450" s="9">
        <f aca="true" t="shared" si="144" ref="I450:I462">+E450-G450</f>
        <v>0</v>
      </c>
      <c r="K450" s="21">
        <f aca="true" t="shared" si="145" ref="K450:K462">IF(G450&lt;0,IF(I450=0,0,IF(OR(G450=0,E450=0),"N.M.",IF(ABS(I450/G450)&gt;=10,"N.M.",I450/(-G450)))),IF(I450=0,0,IF(OR(G450=0,E450=0),"N.M.",IF(ABS(I450/G450)&gt;=10,"N.M.",I450/G450))))</f>
        <v>0</v>
      </c>
      <c r="M450" s="9">
        <v>0</v>
      </c>
      <c r="O450" s="9">
        <v>0</v>
      </c>
      <c r="Q450" s="9">
        <f aca="true" t="shared" si="146" ref="Q450:Q462">+M450-O450</f>
        <v>0</v>
      </c>
      <c r="S450" s="21">
        <f aca="true" t="shared" si="147" ref="S450:S462">IF(O450&lt;0,IF(Q450=0,0,IF(OR(O450=0,M450=0),"N.M.",IF(ABS(Q450/O450)&gt;=10,"N.M.",Q450/(-O450)))),IF(Q450=0,0,IF(OR(O450=0,M450=0),"N.M.",IF(ABS(Q450/O450)&gt;=10,"N.M.",Q450/O450))))</f>
        <v>0</v>
      </c>
      <c r="U450" s="9">
        <v>0</v>
      </c>
      <c r="W450" s="9">
        <v>0</v>
      </c>
      <c r="Y450" s="9">
        <f aca="true" t="shared" si="148" ref="Y450:Y462">+U450-W450</f>
        <v>0</v>
      </c>
      <c r="AA450" s="21">
        <f aca="true" t="shared" si="149" ref="AA450:AA462">IF(W450&lt;0,IF(Y450=0,0,IF(OR(W450=0,U450=0),"N.M.",IF(ABS(Y450/W450)&gt;=10,"N.M.",Y450/(-W450)))),IF(Y450=0,0,IF(OR(W450=0,U450=0),"N.M.",IF(ABS(Y450/W450)&gt;=10,"N.M.",Y450/W450))))</f>
        <v>0</v>
      </c>
      <c r="AC450" s="9">
        <v>0</v>
      </c>
      <c r="AE450" s="9">
        <v>-25</v>
      </c>
      <c r="AG450" s="9">
        <f aca="true" t="shared" si="150" ref="AG450:AG462">+AC450-AE450</f>
        <v>25</v>
      </c>
      <c r="AI450" s="21" t="str">
        <f aca="true" t="shared" si="151" ref="AI450:AI462">IF(AE450&lt;0,IF(AG450=0,0,IF(OR(AE450=0,AC450=0),"N.M.",IF(ABS(AG450/AE450)&gt;=10,"N.M.",AG450/(-AE450)))),IF(AG450=0,0,IF(OR(AE450=0,AC450=0),"N.M.",IF(ABS(AG450/AE450)&gt;=10,"N.M.",AG450/AE450))))</f>
        <v>N.M.</v>
      </c>
    </row>
    <row r="451" spans="1:35" ht="12.75" outlineLevel="1">
      <c r="A451" s="1" t="s">
        <v>1041</v>
      </c>
      <c r="B451" s="16" t="s">
        <v>1042</v>
      </c>
      <c r="C451" s="1" t="s">
        <v>1369</v>
      </c>
      <c r="E451" s="5">
        <v>-154633.69</v>
      </c>
      <c r="G451" s="5">
        <v>0</v>
      </c>
      <c r="I451" s="9">
        <f t="shared" si="144"/>
        <v>-154633.69</v>
      </c>
      <c r="K451" s="21" t="str">
        <f t="shared" si="145"/>
        <v>N.M.</v>
      </c>
      <c r="M451" s="9">
        <v>-154633.69</v>
      </c>
      <c r="O451" s="9">
        <v>0</v>
      </c>
      <c r="Q451" s="9">
        <f t="shared" si="146"/>
        <v>-154633.69</v>
      </c>
      <c r="S451" s="21" t="str">
        <f t="shared" si="147"/>
        <v>N.M.</v>
      </c>
      <c r="U451" s="9">
        <v>-176780.03</v>
      </c>
      <c r="W451" s="9">
        <v>0</v>
      </c>
      <c r="Y451" s="9">
        <f t="shared" si="148"/>
        <v>-176780.03</v>
      </c>
      <c r="AA451" s="21" t="str">
        <f t="shared" si="149"/>
        <v>N.M.</v>
      </c>
      <c r="AC451" s="9">
        <v>-176780.03</v>
      </c>
      <c r="AE451" s="9">
        <v>-2112.03</v>
      </c>
      <c r="AG451" s="9">
        <f t="shared" si="150"/>
        <v>-174668</v>
      </c>
      <c r="AI451" s="21" t="str">
        <f t="shared" si="151"/>
        <v>N.M.</v>
      </c>
    </row>
    <row r="452" spans="1:35" ht="12.75" outlineLevel="1">
      <c r="A452" s="1" t="s">
        <v>1043</v>
      </c>
      <c r="B452" s="16" t="s">
        <v>1044</v>
      </c>
      <c r="C452" s="1" t="s">
        <v>1370</v>
      </c>
      <c r="E452" s="5">
        <v>-11475.300000000001</v>
      </c>
      <c r="G452" s="5">
        <v>-19391.850000000002</v>
      </c>
      <c r="I452" s="9">
        <f t="shared" si="144"/>
        <v>7916.550000000001</v>
      </c>
      <c r="K452" s="21">
        <f t="shared" si="145"/>
        <v>0.4082410909737854</v>
      </c>
      <c r="M452" s="9">
        <v>-34373.63</v>
      </c>
      <c r="O452" s="9">
        <v>-70110.99</v>
      </c>
      <c r="Q452" s="9">
        <f t="shared" si="146"/>
        <v>35737.36000000001</v>
      </c>
      <c r="S452" s="21">
        <f t="shared" si="147"/>
        <v>0.5097255080836828</v>
      </c>
      <c r="U452" s="9">
        <v>-122799.905</v>
      </c>
      <c r="W452" s="9">
        <v>-192182.43</v>
      </c>
      <c r="Y452" s="9">
        <f t="shared" si="148"/>
        <v>69382.525</v>
      </c>
      <c r="AA452" s="21">
        <f t="shared" si="149"/>
        <v>0.361024288224475</v>
      </c>
      <c r="AC452" s="9">
        <v>-1000481.935</v>
      </c>
      <c r="AE452" s="9">
        <v>-1035657.8800000001</v>
      </c>
      <c r="AG452" s="9">
        <f t="shared" si="150"/>
        <v>35175.945000000065</v>
      </c>
      <c r="AI452" s="21">
        <f t="shared" si="151"/>
        <v>0.033964831127437624</v>
      </c>
    </row>
    <row r="453" spans="1:35" ht="12.75" outlineLevel="1">
      <c r="A453" s="1" t="s">
        <v>1045</v>
      </c>
      <c r="B453" s="16" t="s">
        <v>1046</v>
      </c>
      <c r="C453" s="1" t="s">
        <v>1371</v>
      </c>
      <c r="E453" s="5">
        <v>0</v>
      </c>
      <c r="G453" s="5">
        <v>0</v>
      </c>
      <c r="I453" s="9">
        <f t="shared" si="144"/>
        <v>0</v>
      </c>
      <c r="K453" s="21">
        <f t="shared" si="145"/>
        <v>0</v>
      </c>
      <c r="M453" s="9">
        <v>0</v>
      </c>
      <c r="O453" s="9">
        <v>-13.63</v>
      </c>
      <c r="Q453" s="9">
        <f t="shared" si="146"/>
        <v>13.63</v>
      </c>
      <c r="S453" s="21" t="str">
        <f t="shared" si="147"/>
        <v>N.M.</v>
      </c>
      <c r="U453" s="9">
        <v>-76.97</v>
      </c>
      <c r="W453" s="9">
        <v>-273.61</v>
      </c>
      <c r="Y453" s="9">
        <f t="shared" si="148"/>
        <v>196.64000000000001</v>
      </c>
      <c r="AA453" s="21">
        <f t="shared" si="149"/>
        <v>0.7186871824860203</v>
      </c>
      <c r="AC453" s="9">
        <v>-597.1600000000001</v>
      </c>
      <c r="AE453" s="9">
        <v>-529.1600000000001</v>
      </c>
      <c r="AG453" s="9">
        <f t="shared" si="150"/>
        <v>-68</v>
      </c>
      <c r="AI453" s="21">
        <f t="shared" si="151"/>
        <v>-0.12850555597550833</v>
      </c>
    </row>
    <row r="454" spans="1:35" ht="12.75" outlineLevel="1">
      <c r="A454" s="1" t="s">
        <v>1047</v>
      </c>
      <c r="B454" s="16" t="s">
        <v>1048</v>
      </c>
      <c r="C454" s="1" t="s">
        <v>1372</v>
      </c>
      <c r="E454" s="5">
        <v>0</v>
      </c>
      <c r="G454" s="5">
        <v>0</v>
      </c>
      <c r="I454" s="9">
        <f t="shared" si="144"/>
        <v>0</v>
      </c>
      <c r="K454" s="21">
        <f t="shared" si="145"/>
        <v>0</v>
      </c>
      <c r="M454" s="9">
        <v>58767</v>
      </c>
      <c r="O454" s="9">
        <v>0</v>
      </c>
      <c r="Q454" s="9">
        <f t="shared" si="146"/>
        <v>58767</v>
      </c>
      <c r="S454" s="21" t="str">
        <f t="shared" si="147"/>
        <v>N.M.</v>
      </c>
      <c r="U454" s="9">
        <v>58767</v>
      </c>
      <c r="W454" s="9">
        <v>0</v>
      </c>
      <c r="Y454" s="9">
        <f t="shared" si="148"/>
        <v>58767</v>
      </c>
      <c r="AA454" s="21" t="str">
        <f t="shared" si="149"/>
        <v>N.M.</v>
      </c>
      <c r="AC454" s="9">
        <v>-959733</v>
      </c>
      <c r="AE454" s="9">
        <v>0</v>
      </c>
      <c r="AG454" s="9">
        <f t="shared" si="150"/>
        <v>-959733</v>
      </c>
      <c r="AI454" s="21" t="str">
        <f t="shared" si="151"/>
        <v>N.M.</v>
      </c>
    </row>
    <row r="455" spans="1:35" ht="12.75" outlineLevel="1">
      <c r="A455" s="1" t="s">
        <v>1049</v>
      </c>
      <c r="B455" s="16" t="s">
        <v>1050</v>
      </c>
      <c r="C455" s="1" t="s">
        <v>1373</v>
      </c>
      <c r="E455" s="5">
        <v>-13194.238000000001</v>
      </c>
      <c r="G455" s="5">
        <v>-8124.446000000001</v>
      </c>
      <c r="I455" s="9">
        <f t="shared" si="144"/>
        <v>-5069.792</v>
      </c>
      <c r="K455" s="21">
        <f t="shared" si="145"/>
        <v>-0.624016948355617</v>
      </c>
      <c r="M455" s="9">
        <v>-41825.778</v>
      </c>
      <c r="O455" s="9">
        <v>-15946.518</v>
      </c>
      <c r="Q455" s="9">
        <f t="shared" si="146"/>
        <v>-25879.26</v>
      </c>
      <c r="S455" s="21">
        <f t="shared" si="147"/>
        <v>-1.6228784239919962</v>
      </c>
      <c r="U455" s="9">
        <v>-143328.21600000001</v>
      </c>
      <c r="W455" s="9">
        <v>-87822.499</v>
      </c>
      <c r="Y455" s="9">
        <f t="shared" si="148"/>
        <v>-55505.71700000002</v>
      </c>
      <c r="AA455" s="21">
        <f t="shared" si="149"/>
        <v>-0.6320216075837243</v>
      </c>
      <c r="AC455" s="9">
        <v>-237950.15500000003</v>
      </c>
      <c r="AE455" s="9">
        <v>-133306.222</v>
      </c>
      <c r="AG455" s="9">
        <f t="shared" si="150"/>
        <v>-104643.93300000002</v>
      </c>
      <c r="AI455" s="21">
        <f t="shared" si="151"/>
        <v>-0.7849891132613451</v>
      </c>
    </row>
    <row r="456" spans="1:35" ht="12.75" outlineLevel="1">
      <c r="A456" s="1" t="s">
        <v>1051</v>
      </c>
      <c r="B456" s="16" t="s">
        <v>1052</v>
      </c>
      <c r="C456" s="1" t="s">
        <v>1374</v>
      </c>
      <c r="E456" s="5">
        <v>-121.62</v>
      </c>
      <c r="G456" s="5">
        <v>-2300.26</v>
      </c>
      <c r="I456" s="9">
        <f t="shared" si="144"/>
        <v>2178.6400000000003</v>
      </c>
      <c r="K456" s="21">
        <f t="shared" si="145"/>
        <v>0.947127715997322</v>
      </c>
      <c r="M456" s="9">
        <v>-1725.26</v>
      </c>
      <c r="O456" s="9">
        <v>-5607.53</v>
      </c>
      <c r="Q456" s="9">
        <f t="shared" si="146"/>
        <v>3882.2699999999995</v>
      </c>
      <c r="S456" s="21">
        <f t="shared" si="147"/>
        <v>0.6923315613113081</v>
      </c>
      <c r="U456" s="9">
        <v>-9113.78</v>
      </c>
      <c r="W456" s="9">
        <v>-10324.95</v>
      </c>
      <c r="Y456" s="9">
        <f t="shared" si="148"/>
        <v>1211.17</v>
      </c>
      <c r="AA456" s="21">
        <f t="shared" si="149"/>
        <v>0.1173051685480317</v>
      </c>
      <c r="AC456" s="9">
        <v>-25344.77</v>
      </c>
      <c r="AE456" s="9">
        <v>-29466.65</v>
      </c>
      <c r="AG456" s="9">
        <f t="shared" si="150"/>
        <v>4121.880000000001</v>
      </c>
      <c r="AI456" s="21">
        <f t="shared" si="151"/>
        <v>0.13988288454914288</v>
      </c>
    </row>
    <row r="457" spans="1:35" ht="12.75" outlineLevel="1">
      <c r="A457" s="1" t="s">
        <v>1053</v>
      </c>
      <c r="B457" s="16" t="s">
        <v>1054</v>
      </c>
      <c r="C457" s="1" t="s">
        <v>1375</v>
      </c>
      <c r="E457" s="5">
        <v>0.25</v>
      </c>
      <c r="G457" s="5">
        <v>-841.01</v>
      </c>
      <c r="I457" s="9">
        <f t="shared" si="144"/>
        <v>841.26</v>
      </c>
      <c r="K457" s="21">
        <f t="shared" si="145"/>
        <v>1.0002972616259023</v>
      </c>
      <c r="M457" s="9">
        <v>0</v>
      </c>
      <c r="O457" s="9">
        <v>-48673.13</v>
      </c>
      <c r="Q457" s="9">
        <f t="shared" si="146"/>
        <v>48673.13</v>
      </c>
      <c r="S457" s="21" t="str">
        <f t="shared" si="147"/>
        <v>N.M.</v>
      </c>
      <c r="U457" s="9">
        <v>0</v>
      </c>
      <c r="W457" s="9">
        <v>-83724.48</v>
      </c>
      <c r="Y457" s="9">
        <f t="shared" si="148"/>
        <v>83724.48</v>
      </c>
      <c r="AA457" s="21" t="str">
        <f t="shared" si="149"/>
        <v>N.M.</v>
      </c>
      <c r="AC457" s="9">
        <v>-44134.42</v>
      </c>
      <c r="AE457" s="9">
        <v>-179304.52000000002</v>
      </c>
      <c r="AG457" s="9">
        <f t="shared" si="150"/>
        <v>135170.10000000003</v>
      </c>
      <c r="AI457" s="21">
        <f t="shared" si="151"/>
        <v>0.7538577387786991</v>
      </c>
    </row>
    <row r="458" spans="1:35" ht="12.75" outlineLevel="1">
      <c r="A458" s="1" t="s">
        <v>1055</v>
      </c>
      <c r="B458" s="16" t="s">
        <v>1056</v>
      </c>
      <c r="C458" s="1" t="s">
        <v>1376</v>
      </c>
      <c r="E458" s="5">
        <v>-2320.76</v>
      </c>
      <c r="G458" s="5">
        <v>-28495.43</v>
      </c>
      <c r="I458" s="9">
        <f t="shared" si="144"/>
        <v>26174.67</v>
      </c>
      <c r="K458" s="21">
        <f t="shared" si="145"/>
        <v>0.9185567650672405</v>
      </c>
      <c r="M458" s="9">
        <v>-8302.08</v>
      </c>
      <c r="O458" s="9">
        <v>-54224.130000000005</v>
      </c>
      <c r="Q458" s="9">
        <f t="shared" si="146"/>
        <v>45922.05</v>
      </c>
      <c r="S458" s="21">
        <f t="shared" si="147"/>
        <v>0.8468932558254046</v>
      </c>
      <c r="U458" s="9">
        <v>-67107.6</v>
      </c>
      <c r="W458" s="9">
        <v>-87221.71</v>
      </c>
      <c r="Y458" s="9">
        <f t="shared" si="148"/>
        <v>20114.11</v>
      </c>
      <c r="AA458" s="21">
        <f t="shared" si="149"/>
        <v>0.23060898485021675</v>
      </c>
      <c r="AC458" s="9">
        <v>-118025.59</v>
      </c>
      <c r="AE458" s="9">
        <v>-100063.39000000001</v>
      </c>
      <c r="AG458" s="9">
        <f t="shared" si="150"/>
        <v>-17962.199999999983</v>
      </c>
      <c r="AI458" s="21">
        <f t="shared" si="151"/>
        <v>-0.17950820974584192</v>
      </c>
    </row>
    <row r="459" spans="1:35" ht="12.75" outlineLevel="1">
      <c r="A459" s="1" t="s">
        <v>1057</v>
      </c>
      <c r="B459" s="16" t="s">
        <v>1058</v>
      </c>
      <c r="C459" s="1" t="s">
        <v>1377</v>
      </c>
      <c r="E459" s="5">
        <v>0</v>
      </c>
      <c r="G459" s="5">
        <v>0</v>
      </c>
      <c r="I459" s="9">
        <f t="shared" si="144"/>
        <v>0</v>
      </c>
      <c r="K459" s="21">
        <f t="shared" si="145"/>
        <v>0</v>
      </c>
      <c r="M459" s="9">
        <v>-43.83</v>
      </c>
      <c r="O459" s="9">
        <v>0</v>
      </c>
      <c r="Q459" s="9">
        <f t="shared" si="146"/>
        <v>-43.83</v>
      </c>
      <c r="S459" s="21" t="str">
        <f t="shared" si="147"/>
        <v>N.M.</v>
      </c>
      <c r="U459" s="9">
        <v>-67.81</v>
      </c>
      <c r="W459" s="9">
        <v>0</v>
      </c>
      <c r="Y459" s="9">
        <f t="shared" si="148"/>
        <v>-67.81</v>
      </c>
      <c r="AA459" s="21" t="str">
        <f t="shared" si="149"/>
        <v>N.M.</v>
      </c>
      <c r="AC459" s="9">
        <v>-67.81</v>
      </c>
      <c r="AE459" s="9">
        <v>0</v>
      </c>
      <c r="AG459" s="9">
        <f t="shared" si="150"/>
        <v>-67.81</v>
      </c>
      <c r="AI459" s="21" t="str">
        <f t="shared" si="151"/>
        <v>N.M.</v>
      </c>
    </row>
    <row r="460" spans="1:35" ht="12.75" outlineLevel="1">
      <c r="A460" s="1" t="s">
        <v>1059</v>
      </c>
      <c r="B460" s="16" t="s">
        <v>1060</v>
      </c>
      <c r="C460" s="1" t="s">
        <v>1378</v>
      </c>
      <c r="E460" s="5">
        <v>0</v>
      </c>
      <c r="G460" s="5">
        <v>0</v>
      </c>
      <c r="I460" s="9">
        <f t="shared" si="144"/>
        <v>0</v>
      </c>
      <c r="K460" s="21">
        <f t="shared" si="145"/>
        <v>0</v>
      </c>
      <c r="M460" s="9">
        <v>0</v>
      </c>
      <c r="O460" s="9">
        <v>-5541.64</v>
      </c>
      <c r="Q460" s="9">
        <f t="shared" si="146"/>
        <v>5541.64</v>
      </c>
      <c r="S460" s="21" t="str">
        <f t="shared" si="147"/>
        <v>N.M.</v>
      </c>
      <c r="U460" s="9">
        <v>0</v>
      </c>
      <c r="W460" s="9">
        <v>501131.44</v>
      </c>
      <c r="Y460" s="9">
        <f t="shared" si="148"/>
        <v>-501131.44</v>
      </c>
      <c r="AA460" s="21" t="str">
        <f t="shared" si="149"/>
        <v>N.M.</v>
      </c>
      <c r="AC460" s="9">
        <v>415239.7</v>
      </c>
      <c r="AE460" s="9">
        <v>784985.03</v>
      </c>
      <c r="AG460" s="9">
        <f t="shared" si="150"/>
        <v>-369745.33</v>
      </c>
      <c r="AI460" s="21">
        <f t="shared" si="151"/>
        <v>-0.4710221416579116</v>
      </c>
    </row>
    <row r="461" spans="1:35" ht="12.75" outlineLevel="1">
      <c r="A461" s="1" t="s">
        <v>1061</v>
      </c>
      <c r="B461" s="16" t="s">
        <v>1062</v>
      </c>
      <c r="C461" s="1" t="s">
        <v>1379</v>
      </c>
      <c r="E461" s="5">
        <v>3878.7400000000002</v>
      </c>
      <c r="G461" s="5">
        <v>0</v>
      </c>
      <c r="I461" s="9">
        <f t="shared" si="144"/>
        <v>3878.7400000000002</v>
      </c>
      <c r="K461" s="21" t="str">
        <f t="shared" si="145"/>
        <v>N.M.</v>
      </c>
      <c r="M461" s="9">
        <v>2967.46</v>
      </c>
      <c r="O461" s="9">
        <v>0</v>
      </c>
      <c r="Q461" s="9">
        <f t="shared" si="146"/>
        <v>2967.46</v>
      </c>
      <c r="S461" s="21" t="str">
        <f t="shared" si="147"/>
        <v>N.M.</v>
      </c>
      <c r="U461" s="9">
        <v>-8630.82</v>
      </c>
      <c r="W461" s="9">
        <v>0</v>
      </c>
      <c r="Y461" s="9">
        <f t="shared" si="148"/>
        <v>-8630.82</v>
      </c>
      <c r="AA461" s="21" t="str">
        <f t="shared" si="149"/>
        <v>N.M.</v>
      </c>
      <c r="AC461" s="9">
        <v>-8630.82</v>
      </c>
      <c r="AE461" s="9">
        <v>0</v>
      </c>
      <c r="AG461" s="9">
        <f t="shared" si="150"/>
        <v>-8630.82</v>
      </c>
      <c r="AI461" s="21" t="str">
        <f t="shared" si="151"/>
        <v>N.M.</v>
      </c>
    </row>
    <row r="462" spans="1:35" ht="12.75" outlineLevel="1">
      <c r="A462" s="1" t="s">
        <v>1063</v>
      </c>
      <c r="B462" s="16" t="s">
        <v>1064</v>
      </c>
      <c r="C462" s="1" t="s">
        <v>1380</v>
      </c>
      <c r="E462" s="5">
        <v>50.620000000000005</v>
      </c>
      <c r="G462" s="5">
        <v>0</v>
      </c>
      <c r="I462" s="9">
        <f t="shared" si="144"/>
        <v>50.620000000000005</v>
      </c>
      <c r="K462" s="21" t="str">
        <f t="shared" si="145"/>
        <v>N.M.</v>
      </c>
      <c r="M462" s="9">
        <v>-247.48000000000002</v>
      </c>
      <c r="O462" s="9">
        <v>0</v>
      </c>
      <c r="Q462" s="9">
        <f t="shared" si="146"/>
        <v>-247.48000000000002</v>
      </c>
      <c r="S462" s="21" t="str">
        <f t="shared" si="147"/>
        <v>N.M.</v>
      </c>
      <c r="U462" s="9">
        <v>-450.79</v>
      </c>
      <c r="W462" s="9">
        <v>0</v>
      </c>
      <c r="Y462" s="9">
        <f t="shared" si="148"/>
        <v>-450.79</v>
      </c>
      <c r="AA462" s="21" t="str">
        <f t="shared" si="149"/>
        <v>N.M.</v>
      </c>
      <c r="AC462" s="9">
        <v>-450.79</v>
      </c>
      <c r="AE462" s="9">
        <v>0</v>
      </c>
      <c r="AG462" s="9">
        <f t="shared" si="150"/>
        <v>-450.79</v>
      </c>
      <c r="AI462" s="21" t="str">
        <f t="shared" si="151"/>
        <v>N.M.</v>
      </c>
    </row>
    <row r="463" spans="1:53" s="16" customFormat="1" ht="12.75">
      <c r="A463" s="16" t="s">
        <v>48</v>
      </c>
      <c r="C463" s="16" t="s">
        <v>1381</v>
      </c>
      <c r="D463" s="9"/>
      <c r="E463" s="9">
        <v>-177815.99800000002</v>
      </c>
      <c r="F463" s="9"/>
      <c r="G463" s="9">
        <v>-59152.996</v>
      </c>
      <c r="H463" s="9"/>
      <c r="I463" s="9">
        <f aca="true" t="shared" si="152" ref="I463:I470">+E463-G463</f>
        <v>-118663.00200000002</v>
      </c>
      <c r="J463" s="37" t="str">
        <f>IF((+E463-G463)=(I463),"  ",$AO$514)</f>
        <v>  </v>
      </c>
      <c r="K463" s="38">
        <f aca="true" t="shared" si="153" ref="K463:K470">IF(G463&lt;0,IF(I463=0,0,IF(OR(G463=0,E463=0),"N.M.",IF(ABS(I463/G463)&gt;=10,"N.M.",I463/(-G463)))),IF(I463=0,0,IF(OR(G463=0,E463=0),"N.M.",IF(ABS(I463/G463)&gt;=10,"N.M.",I463/G463))))</f>
        <v>-2.006035366323627</v>
      </c>
      <c r="L463" s="39"/>
      <c r="M463" s="9">
        <v>-179417.288</v>
      </c>
      <c r="N463" s="9"/>
      <c r="O463" s="9">
        <v>-200117.56800000003</v>
      </c>
      <c r="P463" s="9"/>
      <c r="Q463" s="9">
        <f aca="true" t="shared" si="154" ref="Q463:Q470">+M463-O463</f>
        <v>20700.280000000028</v>
      </c>
      <c r="R463" s="37" t="str">
        <f>IF((+M463-O463)=(Q463),"  ",$AO$514)</f>
        <v>  </v>
      </c>
      <c r="S463" s="38">
        <f aca="true" t="shared" si="155" ref="S463:S470">IF(O463&lt;0,IF(Q463=0,0,IF(OR(O463=0,M463=0),"N.M.",IF(ABS(Q463/O463)&gt;=10,"N.M.",Q463/(-O463)))),IF(Q463=0,0,IF(OR(O463=0,M463=0),"N.M.",IF(ABS(Q463/O463)&gt;=10,"N.M.",Q463/O463))))</f>
        <v>0.10344059348152794</v>
      </c>
      <c r="T463" s="39"/>
      <c r="U463" s="9">
        <v>-469588.92100000003</v>
      </c>
      <c r="V463" s="9"/>
      <c r="W463" s="9">
        <v>39581.761</v>
      </c>
      <c r="X463" s="9"/>
      <c r="Y463" s="9">
        <f aca="true" t="shared" si="156" ref="Y463:Y470">+U463-W463</f>
        <v>-509170.68200000003</v>
      </c>
      <c r="Z463" s="37" t="str">
        <f>IF((+U463-W463)=(Y463),"  ",$AO$514)</f>
        <v>  </v>
      </c>
      <c r="AA463" s="38" t="str">
        <f aca="true" t="shared" si="157" ref="AA463:AA470">IF(W463&lt;0,IF(Y463=0,0,IF(OR(W463=0,U463=0),"N.M.",IF(ABS(Y463/W463)&gt;=10,"N.M.",Y463/(-W463)))),IF(Y463=0,0,IF(OR(W463=0,U463=0),"N.M.",IF(ABS(Y463/W463)&gt;=10,"N.M.",Y463/W463))))</f>
        <v>N.M.</v>
      </c>
      <c r="AB463" s="39"/>
      <c r="AC463" s="9">
        <v>-2156956.78</v>
      </c>
      <c r="AD463" s="9"/>
      <c r="AE463" s="9">
        <v>-695479.8219999999</v>
      </c>
      <c r="AF463" s="9"/>
      <c r="AG463" s="9">
        <f aca="true" t="shared" si="158" ref="AG463:AG470">+AC463-AE463</f>
        <v>-1461476.9579999999</v>
      </c>
      <c r="AH463" s="37" t="str">
        <f>IF((+AC463-AE463)=(AG463),"  ",$AO$514)</f>
        <v>  </v>
      </c>
      <c r="AI463" s="38">
        <f aca="true" t="shared" si="159" ref="AI463:AI470">IF(AE463&lt;0,IF(AG463=0,0,IF(OR(AE463=0,AC463=0),"N.M.",IF(ABS(AG463/AE463)&gt;=10,"N.M.",AG463/(-AE463)))),IF(AG463=0,0,IF(OR(AE463=0,AC463=0),"N.M.",IF(ABS(AG463/AE463)&gt;=10,"N.M.",AG463/AE463))))</f>
        <v>-2.1013937597746724</v>
      </c>
      <c r="AJ463" s="39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</row>
    <row r="464" spans="1:35" ht="12.75" outlineLevel="1">
      <c r="A464" s="1" t="s">
        <v>1065</v>
      </c>
      <c r="B464" s="16" t="s">
        <v>1066</v>
      </c>
      <c r="C464" s="1" t="s">
        <v>1382</v>
      </c>
      <c r="E464" s="5">
        <v>-262134.1</v>
      </c>
      <c r="G464" s="5">
        <v>-5189.16</v>
      </c>
      <c r="I464" s="9">
        <f t="shared" si="152"/>
        <v>-256944.94</v>
      </c>
      <c r="K464" s="21" t="str">
        <f t="shared" si="153"/>
        <v>N.M.</v>
      </c>
      <c r="M464" s="9">
        <v>-284830.41000000003</v>
      </c>
      <c r="O464" s="9">
        <v>-138686.29</v>
      </c>
      <c r="Q464" s="9">
        <f t="shared" si="154"/>
        <v>-146144.12000000002</v>
      </c>
      <c r="S464" s="21">
        <f t="shared" si="155"/>
        <v>-1.0537748179722741</v>
      </c>
      <c r="U464" s="9">
        <v>-522529.17</v>
      </c>
      <c r="W464" s="9">
        <v>617287.5</v>
      </c>
      <c r="Y464" s="9">
        <f t="shared" si="156"/>
        <v>-1139816.67</v>
      </c>
      <c r="AA464" s="21">
        <f t="shared" si="157"/>
        <v>-1.8464923880687685</v>
      </c>
      <c r="AC464" s="9">
        <v>-842825.99</v>
      </c>
      <c r="AE464" s="9">
        <v>-572377.99</v>
      </c>
      <c r="AG464" s="9">
        <f t="shared" si="158"/>
        <v>-270448</v>
      </c>
      <c r="AI464" s="21">
        <f t="shared" si="159"/>
        <v>-0.47249895126121116</v>
      </c>
    </row>
    <row r="465" spans="1:35" ht="12.75" outlineLevel="1">
      <c r="A465" s="1" t="s">
        <v>1067</v>
      </c>
      <c r="B465" s="16" t="s">
        <v>1068</v>
      </c>
      <c r="C465" s="1" t="s">
        <v>1383</v>
      </c>
      <c r="E465" s="5">
        <v>-38344.69</v>
      </c>
      <c r="G465" s="5">
        <v>0</v>
      </c>
      <c r="I465" s="9">
        <f t="shared" si="152"/>
        <v>-38344.69</v>
      </c>
      <c r="K465" s="21" t="str">
        <f t="shared" si="153"/>
        <v>N.M.</v>
      </c>
      <c r="M465" s="9">
        <v>-41664.69</v>
      </c>
      <c r="O465" s="9">
        <v>0</v>
      </c>
      <c r="Q465" s="9">
        <f t="shared" si="154"/>
        <v>-41664.69</v>
      </c>
      <c r="S465" s="21" t="str">
        <f t="shared" si="155"/>
        <v>N.M.</v>
      </c>
      <c r="U465" s="9">
        <v>-76435.01</v>
      </c>
      <c r="W465" s="9">
        <v>0</v>
      </c>
      <c r="Y465" s="9">
        <f t="shared" si="156"/>
        <v>-76435.01</v>
      </c>
      <c r="AA465" s="21" t="str">
        <f t="shared" si="157"/>
        <v>N.M.</v>
      </c>
      <c r="AC465" s="9">
        <v>-76435.01</v>
      </c>
      <c r="AE465" s="9">
        <v>0</v>
      </c>
      <c r="AG465" s="9">
        <f t="shared" si="158"/>
        <v>-76435.01</v>
      </c>
      <c r="AI465" s="21" t="str">
        <f t="shared" si="159"/>
        <v>N.M.</v>
      </c>
    </row>
    <row r="466" spans="1:35" ht="12.75" outlineLevel="1">
      <c r="A466" s="1" t="s">
        <v>1069</v>
      </c>
      <c r="B466" s="16" t="s">
        <v>1070</v>
      </c>
      <c r="C466" s="1" t="s">
        <v>1384</v>
      </c>
      <c r="E466" s="5">
        <v>-1655.5</v>
      </c>
      <c r="G466" s="5">
        <v>-3570.7000000000003</v>
      </c>
      <c r="I466" s="9">
        <f t="shared" si="152"/>
        <v>1915.2000000000003</v>
      </c>
      <c r="K466" s="21">
        <f t="shared" si="153"/>
        <v>0.5363654185453833</v>
      </c>
      <c r="M466" s="9">
        <v>-169541.05000000002</v>
      </c>
      <c r="O466" s="9">
        <v>-16848.3</v>
      </c>
      <c r="Q466" s="9">
        <f t="shared" si="154"/>
        <v>-152692.75000000003</v>
      </c>
      <c r="S466" s="21">
        <f t="shared" si="155"/>
        <v>-9.062798620632352</v>
      </c>
      <c r="U466" s="9">
        <v>-405516.3</v>
      </c>
      <c r="W466" s="9">
        <v>-3218356.45</v>
      </c>
      <c r="Y466" s="9">
        <f t="shared" si="156"/>
        <v>2812840.1500000004</v>
      </c>
      <c r="AA466" s="21">
        <f t="shared" si="157"/>
        <v>0.8739989475062653</v>
      </c>
      <c r="AC466" s="9">
        <v>-1377641.65</v>
      </c>
      <c r="AE466" s="9">
        <v>-5087433.75</v>
      </c>
      <c r="AG466" s="9">
        <f t="shared" si="158"/>
        <v>3709792.1</v>
      </c>
      <c r="AI466" s="21">
        <f t="shared" si="159"/>
        <v>0.7292069601889165</v>
      </c>
    </row>
    <row r="467" spans="1:35" ht="12.75" outlineLevel="1">
      <c r="A467" s="1" t="s">
        <v>1071</v>
      </c>
      <c r="B467" s="16" t="s">
        <v>1072</v>
      </c>
      <c r="C467" s="1" t="s">
        <v>1385</v>
      </c>
      <c r="E467" s="5">
        <v>356801.2</v>
      </c>
      <c r="G467" s="5">
        <v>19094.600000000002</v>
      </c>
      <c r="I467" s="9">
        <f t="shared" si="152"/>
        <v>337706.60000000003</v>
      </c>
      <c r="K467" s="21" t="str">
        <f t="shared" si="153"/>
        <v>N.M.</v>
      </c>
      <c r="M467" s="9">
        <v>357120.05</v>
      </c>
      <c r="O467" s="9">
        <v>262218.25</v>
      </c>
      <c r="Q467" s="9">
        <f t="shared" si="154"/>
        <v>94901.79999999999</v>
      </c>
      <c r="S467" s="21">
        <f t="shared" si="155"/>
        <v>0.3619191265291412</v>
      </c>
      <c r="U467" s="9">
        <v>371245</v>
      </c>
      <c r="W467" s="9">
        <v>2760025.75</v>
      </c>
      <c r="Y467" s="9">
        <f t="shared" si="156"/>
        <v>-2388780.75</v>
      </c>
      <c r="AA467" s="21">
        <f t="shared" si="157"/>
        <v>-0.8654921969478002</v>
      </c>
      <c r="AC467" s="9">
        <v>1544212.95</v>
      </c>
      <c r="AE467" s="9">
        <v>6147318.75</v>
      </c>
      <c r="AG467" s="9">
        <f t="shared" si="158"/>
        <v>-4603105.8</v>
      </c>
      <c r="AI467" s="21">
        <f t="shared" si="159"/>
        <v>-0.7487989458818936</v>
      </c>
    </row>
    <row r="468" spans="1:35" ht="12.75" outlineLevel="1">
      <c r="A468" s="1" t="s">
        <v>1073</v>
      </c>
      <c r="B468" s="16" t="s">
        <v>1074</v>
      </c>
      <c r="C468" s="1" t="s">
        <v>1386</v>
      </c>
      <c r="E468" s="5">
        <v>0</v>
      </c>
      <c r="G468" s="5">
        <v>0</v>
      </c>
      <c r="I468" s="9">
        <f t="shared" si="152"/>
        <v>0</v>
      </c>
      <c r="K468" s="21">
        <f t="shared" si="153"/>
        <v>0</v>
      </c>
      <c r="M468" s="9">
        <v>0</v>
      </c>
      <c r="O468" s="9">
        <v>0</v>
      </c>
      <c r="Q468" s="9">
        <f t="shared" si="154"/>
        <v>0</v>
      </c>
      <c r="S468" s="21">
        <f t="shared" si="155"/>
        <v>0</v>
      </c>
      <c r="U468" s="9">
        <v>0</v>
      </c>
      <c r="W468" s="9">
        <v>-116114</v>
      </c>
      <c r="Y468" s="9">
        <f t="shared" si="156"/>
        <v>116114</v>
      </c>
      <c r="AA468" s="21" t="str">
        <f t="shared" si="157"/>
        <v>N.M.</v>
      </c>
      <c r="AC468" s="9">
        <v>71259</v>
      </c>
      <c r="AE468" s="9">
        <v>-53025</v>
      </c>
      <c r="AG468" s="9">
        <f t="shared" si="158"/>
        <v>124284</v>
      </c>
      <c r="AI468" s="21">
        <f t="shared" si="159"/>
        <v>2.343875530410184</v>
      </c>
    </row>
    <row r="469" spans="1:53" s="16" customFormat="1" ht="12.75">
      <c r="A469" s="16" t="s">
        <v>49</v>
      </c>
      <c r="C469" s="16" t="s">
        <v>1387</v>
      </c>
      <c r="D469" s="9"/>
      <c r="E469" s="9">
        <v>54666.909999999974</v>
      </c>
      <c r="F469" s="9"/>
      <c r="G469" s="9">
        <v>10334.740000000002</v>
      </c>
      <c r="H469" s="9"/>
      <c r="I469" s="9">
        <f t="shared" si="152"/>
        <v>44332.16999999997</v>
      </c>
      <c r="J469" s="37" t="str">
        <f>IF((+E469-G469)=(I469),"  ",$AO$514)</f>
        <v>  </v>
      </c>
      <c r="K469" s="38">
        <f t="shared" si="153"/>
        <v>4.28962605735606</v>
      </c>
      <c r="L469" s="39"/>
      <c r="M469" s="9">
        <v>-138916.10000000003</v>
      </c>
      <c r="N469" s="9"/>
      <c r="O469" s="9">
        <v>106683.66</v>
      </c>
      <c r="P469" s="9"/>
      <c r="Q469" s="9">
        <f t="shared" si="154"/>
        <v>-245599.76000000004</v>
      </c>
      <c r="R469" s="37" t="str">
        <f>IF((+M469-O469)=(Q469),"  ",$AO$514)</f>
        <v>  </v>
      </c>
      <c r="S469" s="38">
        <f t="shared" si="155"/>
        <v>-2.302130991756376</v>
      </c>
      <c r="T469" s="39"/>
      <c r="U469" s="9">
        <v>-633235.48</v>
      </c>
      <c r="V469" s="9"/>
      <c r="W469" s="9">
        <v>42842.799999999814</v>
      </c>
      <c r="X469" s="9"/>
      <c r="Y469" s="9">
        <f t="shared" si="156"/>
        <v>-676078.2799999998</v>
      </c>
      <c r="Z469" s="37" t="str">
        <f>IF((+U469-W469)=(Y469),"  ",$AO$514)</f>
        <v>  </v>
      </c>
      <c r="AA469" s="38" t="str">
        <f t="shared" si="157"/>
        <v>N.M.</v>
      </c>
      <c r="AB469" s="39"/>
      <c r="AC469" s="9">
        <v>-681430.7</v>
      </c>
      <c r="AD469" s="9"/>
      <c r="AE469" s="9">
        <v>434482.0099999998</v>
      </c>
      <c r="AF469" s="9"/>
      <c r="AG469" s="9">
        <f t="shared" si="158"/>
        <v>-1115912.7099999997</v>
      </c>
      <c r="AH469" s="37" t="str">
        <f>IF((+AC469-AE469)=(AG469),"  ",$AO$514)</f>
        <v>  </v>
      </c>
      <c r="AI469" s="38">
        <f t="shared" si="159"/>
        <v>-2.5683749483666776</v>
      </c>
      <c r="AJ469" s="39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</row>
    <row r="470" spans="1:53" s="16" customFormat="1" ht="12.75">
      <c r="A470" s="77" t="s">
        <v>50</v>
      </c>
      <c r="C470" s="17" t="s">
        <v>51</v>
      </c>
      <c r="D470" s="18"/>
      <c r="E470" s="18">
        <v>-66705.428</v>
      </c>
      <c r="F470" s="18"/>
      <c r="G470" s="18">
        <v>-7669.4160000000065</v>
      </c>
      <c r="H470" s="18"/>
      <c r="I470" s="18">
        <f t="shared" si="152"/>
        <v>-59036.011999999995</v>
      </c>
      <c r="J470" s="37" t="str">
        <f>IF((+E470-G470)=(I470),"  ",$AO$514)</f>
        <v>  </v>
      </c>
      <c r="K470" s="40">
        <f t="shared" si="153"/>
        <v>-7.697588968964514</v>
      </c>
      <c r="L470" s="39"/>
      <c r="M470" s="18">
        <v>569349.362</v>
      </c>
      <c r="N470" s="18"/>
      <c r="O470" s="18">
        <v>-154324.008</v>
      </c>
      <c r="P470" s="18"/>
      <c r="Q470" s="18">
        <f t="shared" si="154"/>
        <v>723673.37</v>
      </c>
      <c r="R470" s="37" t="str">
        <f>IF((+M470-O470)=(Q470),"  ",$AO$514)</f>
        <v>  </v>
      </c>
      <c r="S470" s="40">
        <f t="shared" si="155"/>
        <v>4.689311659142497</v>
      </c>
      <c r="T470" s="39"/>
      <c r="U470" s="18">
        <v>1872916.659000001</v>
      </c>
      <c r="V470" s="18"/>
      <c r="W470" s="18">
        <v>-406082.8990000001</v>
      </c>
      <c r="X470" s="18"/>
      <c r="Y470" s="18">
        <f t="shared" si="156"/>
        <v>2278999.558000001</v>
      </c>
      <c r="Z470" s="37" t="str">
        <f>IF((+U470-W470)=(Y470),"  ",$AO$514)</f>
        <v>  </v>
      </c>
      <c r="AA470" s="40">
        <f t="shared" si="157"/>
        <v>5.612153487901495</v>
      </c>
      <c r="AB470" s="39"/>
      <c r="AC470" s="18">
        <v>1427655.5100000007</v>
      </c>
      <c r="AD470" s="18"/>
      <c r="AE470" s="18">
        <v>-655210.862</v>
      </c>
      <c r="AF470" s="18"/>
      <c r="AG470" s="18">
        <f t="shared" si="158"/>
        <v>2082866.3720000007</v>
      </c>
      <c r="AH470" s="37" t="str">
        <f>IF((+AC470-AE470)=(AG470),"  ",$AO$514)</f>
        <v>  </v>
      </c>
      <c r="AI470" s="40">
        <f t="shared" si="159"/>
        <v>3.1789252785616986</v>
      </c>
      <c r="AJ470" s="39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4:53" s="16" customFormat="1" ht="12.75">
      <c r="D471" s="9"/>
      <c r="E471" s="43" t="str">
        <f>IF(ABS(+E449+E463+E469-E470)&gt;$AO$510,$AO$513," ")</f>
        <v> </v>
      </c>
      <c r="F471" s="28"/>
      <c r="G471" s="43" t="str">
        <f>IF(ABS(+G449+G463+G469-G470)&gt;$AO$510,$AO$513," ")</f>
        <v> </v>
      </c>
      <c r="H471" s="42"/>
      <c r="I471" s="43" t="str">
        <f>IF(ABS(+I449+I463+I469-I470)&gt;$AO$510,$AO$513," ")</f>
        <v> </v>
      </c>
      <c r="J471" s="9"/>
      <c r="K471" s="21"/>
      <c r="L471" s="11"/>
      <c r="M471" s="43" t="str">
        <f>IF(ABS(+M449+M463+M469-M470)&gt;$AO$510,$AO$513," ")</f>
        <v> </v>
      </c>
      <c r="N471" s="42"/>
      <c r="O471" s="43" t="str">
        <f>IF(ABS(+O449+O463+O469-O470)&gt;$AO$510,$AO$513," ")</f>
        <v> </v>
      </c>
      <c r="P471" s="28"/>
      <c r="Q471" s="43" t="str">
        <f>IF(ABS(+Q449+Q463+Q469-Q470)&gt;$AO$510,$AO$513," ")</f>
        <v> </v>
      </c>
      <c r="R471" s="9"/>
      <c r="S471" s="21"/>
      <c r="T471" s="9"/>
      <c r="U471" s="43" t="str">
        <f>IF(ABS(+U449+U463+U469-U470)&gt;$AO$510,$AO$513," ")</f>
        <v> </v>
      </c>
      <c r="V471" s="28"/>
      <c r="W471" s="43" t="str">
        <f>IF(ABS(+W449+W463+W469-W470)&gt;$AO$510,$AO$513," ")</f>
        <v> </v>
      </c>
      <c r="X471" s="28"/>
      <c r="Y471" s="43" t="str">
        <f>IF(ABS(+Y449+Y463+Y469-Y470)&gt;$AO$510,$AO$513," ")</f>
        <v> </v>
      </c>
      <c r="Z471" s="9"/>
      <c r="AA471" s="21"/>
      <c r="AB471" s="9"/>
      <c r="AC471" s="43" t="str">
        <f>IF(ABS(+AC449+AC463+AC469-AC470)&gt;$AO$510,$AO$513," ")</f>
        <v> </v>
      </c>
      <c r="AD471" s="28"/>
      <c r="AE471" s="43" t="str">
        <f>IF(ABS(+AE449+AE463+AE469-AE470)&gt;$AO$510,$AO$513," ")</f>
        <v> </v>
      </c>
      <c r="AF471" s="42"/>
      <c r="AG471" s="43" t="str">
        <f>IF(ABS(+AG449+AG463+AG469-AG470)&gt;$AO$510,$AO$513," ")</f>
        <v> </v>
      </c>
      <c r="AH471" s="9"/>
      <c r="AI471" s="2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1:53" s="16" customFormat="1" ht="12.75">
      <c r="A472" s="77" t="s">
        <v>52</v>
      </c>
      <c r="C472" s="17" t="s">
        <v>53</v>
      </c>
      <c r="D472" s="18"/>
      <c r="E472" s="18">
        <v>6687391.768000004</v>
      </c>
      <c r="F472" s="18"/>
      <c r="G472" s="18">
        <v>7646475.229999998</v>
      </c>
      <c r="H472" s="18"/>
      <c r="I472" s="18">
        <f>+E472-G472</f>
        <v>-959083.4619999938</v>
      </c>
      <c r="J472" s="37" t="str">
        <f>IF((+E472-G472)=(I472),"  ",$AO$514)</f>
        <v>  </v>
      </c>
      <c r="K472" s="40">
        <f>IF(G472&lt;0,IF(I472=0,0,IF(OR(G472=0,E472=0),"N.M.",IF(ABS(I472/G472)&gt;=10,"N.M.",I472/(-G472)))),IF(I472=0,0,IF(OR(G472=0,E472=0),"N.M.",IF(ABS(I472/G472)&gt;=10,"N.M.",I472/G472))))</f>
        <v>-0.12542817875576823</v>
      </c>
      <c r="L472" s="39"/>
      <c r="M472" s="18">
        <v>20227073.68399997</v>
      </c>
      <c r="N472" s="18"/>
      <c r="O472" s="18">
        <v>11909802.79900005</v>
      </c>
      <c r="P472" s="18"/>
      <c r="Q472" s="18">
        <f>+M472-O472</f>
        <v>8317270.88499992</v>
      </c>
      <c r="R472" s="37" t="str">
        <f>IF((+M472-O472)=(Q472),"  ",$AO$514)</f>
        <v>  </v>
      </c>
      <c r="S472" s="40">
        <f>IF(O472&lt;0,IF(Q472=0,0,IF(OR(O472=0,M472=0),"N.M.",IF(ABS(Q472/O472)&gt;=10,"N.M.",Q472/(-O472)))),IF(Q472=0,0,IF(OR(O472=0,M472=0),"N.M.",IF(ABS(Q472/O472)&gt;=10,"N.M.",Q472/O472))))</f>
        <v>0.6983550462899553</v>
      </c>
      <c r="T472" s="39"/>
      <c r="U472" s="18">
        <v>43112165.43199992</v>
      </c>
      <c r="V472" s="18"/>
      <c r="W472" s="18">
        <v>38299580.99399995</v>
      </c>
      <c r="X472" s="18"/>
      <c r="Y472" s="18">
        <f>+U472-W472</f>
        <v>4812584.437999971</v>
      </c>
      <c r="Z472" s="37" t="str">
        <f>IF((+U472-W472)=(Y472),"  ",$AO$514)</f>
        <v>  </v>
      </c>
      <c r="AA472" s="40">
        <f>IF(W472&lt;0,IF(Y472=0,0,IF(OR(W472=0,U472=0),"N.M.",IF(ABS(Y472/W472)&gt;=10,"N.M.",Y472/(-W472)))),IF(Y472=0,0,IF(OR(W472=0,U472=0),"N.M.",IF(ABS(Y472/W472)&gt;=10,"N.M.",Y472/W472))))</f>
        <v>0.12565632085515283</v>
      </c>
      <c r="AB472" s="39"/>
      <c r="AC472" s="18">
        <v>65795992.01599984</v>
      </c>
      <c r="AD472" s="18"/>
      <c r="AE472" s="18">
        <v>64698891.505999885</v>
      </c>
      <c r="AF472" s="18"/>
      <c r="AG472" s="18">
        <f>+AC472-AE472</f>
        <v>1097100.5099999532</v>
      </c>
      <c r="AH472" s="37" t="str">
        <f>IF((+AC472-AE472)=(AG472),"  ",$AO$514)</f>
        <v>  </v>
      </c>
      <c r="AI472" s="40">
        <f>IF(AE472&lt;0,IF(AG472=0,0,IF(OR(AE472=0,AC472=0),"N.M.",IF(ABS(AG472/AE472)&gt;=10,"N.M.",AG472/(-AE472)))),IF(AG472=0,0,IF(OR(AE472=0,AC472=0),"N.M.",IF(ABS(AG472/AE472)&gt;=10,"N.M.",AG472/AE472))))</f>
        <v>0.016957021742763752</v>
      </c>
      <c r="AJ472" s="39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</row>
    <row r="473" spans="4:53" s="16" customFormat="1" ht="12.75">
      <c r="D473" s="9"/>
      <c r="E473" s="43" t="str">
        <f>IF(ABS(E410+E470-E472)&gt;$AO$510,$AO$513," ")</f>
        <v> </v>
      </c>
      <c r="F473" s="28"/>
      <c r="G473" s="43" t="str">
        <f>IF(ABS(G410+G470-G472)&gt;$AO$510,$AO$513," ")</f>
        <v> </v>
      </c>
      <c r="H473" s="42"/>
      <c r="I473" s="43" t="str">
        <f>IF(ABS(I410+I470-I472)&gt;$AO$510,$AO$513," ")</f>
        <v> </v>
      </c>
      <c r="J473" s="9"/>
      <c r="K473" s="21"/>
      <c r="L473" s="11"/>
      <c r="M473" s="43" t="str">
        <f>IF(ABS(M410+M470-M472)&gt;$AO$510,$AO$513," ")</f>
        <v> </v>
      </c>
      <c r="N473" s="42"/>
      <c r="O473" s="43" t="str">
        <f>IF(ABS(O410+O470-O472)&gt;$AO$510,$AO$513," ")</f>
        <v> </v>
      </c>
      <c r="P473" s="28"/>
      <c r="Q473" s="43" t="str">
        <f>IF(ABS(Q410+Q470-Q472)&gt;$AO$510,$AO$513," ")</f>
        <v> </v>
      </c>
      <c r="R473" s="9"/>
      <c r="S473" s="21"/>
      <c r="T473" s="9"/>
      <c r="U473" s="43" t="str">
        <f>IF(ABS(U410+U470-U472)&gt;$AO$510,$AO$513," ")</f>
        <v> </v>
      </c>
      <c r="V473" s="28"/>
      <c r="W473" s="43" t="str">
        <f>IF(ABS(W410+W470-W472)&gt;$AO$510,$AO$513," ")</f>
        <v> </v>
      </c>
      <c r="X473" s="28"/>
      <c r="Y473" s="43" t="str">
        <f>IF(ABS(Y410+Y470-Y472)&gt;$AO$510,$AO$513," ")</f>
        <v> </v>
      </c>
      <c r="Z473" s="9"/>
      <c r="AA473" s="21"/>
      <c r="AB473" s="9"/>
      <c r="AC473" s="43" t="str">
        <f>IF(ABS(AC410+AC470-AC472)&gt;$AO$510,$AO$513," ")</f>
        <v> </v>
      </c>
      <c r="AD473" s="28"/>
      <c r="AE473" s="43" t="str">
        <f>IF(ABS(AE410+AE470-AE472)&gt;$AO$510,$AO$513," ")</f>
        <v> </v>
      </c>
      <c r="AF473" s="42"/>
      <c r="AG473" s="43" t="str">
        <f>IF(ABS(AG410+AG470-AG472)&gt;$AO$510,$AO$513," ")</f>
        <v> </v>
      </c>
      <c r="AH473" s="9"/>
      <c r="AI473" s="2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</row>
    <row r="474" spans="3:53" s="16" customFormat="1" ht="12.75">
      <c r="C474" s="17" t="s">
        <v>54</v>
      </c>
      <c r="D474" s="18"/>
      <c r="E474" s="9"/>
      <c r="F474" s="9"/>
      <c r="G474" s="9"/>
      <c r="H474" s="9"/>
      <c r="I474" s="9"/>
      <c r="J474" s="9"/>
      <c r="K474" s="21"/>
      <c r="L474" s="11"/>
      <c r="M474" s="9"/>
      <c r="N474" s="9"/>
      <c r="O474" s="9"/>
      <c r="P474" s="9"/>
      <c r="Q474" s="9"/>
      <c r="R474" s="9"/>
      <c r="S474" s="21"/>
      <c r="T474" s="9"/>
      <c r="U474" s="9"/>
      <c r="V474" s="9"/>
      <c r="W474" s="9"/>
      <c r="X474" s="9"/>
      <c r="Y474" s="9"/>
      <c r="Z474" s="9"/>
      <c r="AA474" s="21"/>
      <c r="AB474" s="9"/>
      <c r="AC474" s="9"/>
      <c r="AD474" s="9"/>
      <c r="AE474" s="9"/>
      <c r="AF474" s="9"/>
      <c r="AG474" s="9"/>
      <c r="AH474" s="9"/>
      <c r="AI474" s="2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</row>
    <row r="475" spans="1:35" ht="12.75" outlineLevel="1">
      <c r="A475" s="1" t="s">
        <v>1075</v>
      </c>
      <c r="B475" s="16" t="s">
        <v>1076</v>
      </c>
      <c r="C475" s="1" t="s">
        <v>1388</v>
      </c>
      <c r="E475" s="5">
        <v>2145558.85</v>
      </c>
      <c r="G475" s="5">
        <v>1305049.7</v>
      </c>
      <c r="I475" s="9">
        <f>(+E475-G475)</f>
        <v>840509.1500000001</v>
      </c>
      <c r="K475" s="21">
        <f>IF(G475&lt;0,IF(I475=0,0,IF(OR(G475=0,E475=0),"N.M.",IF(ABS(I475/G475)&gt;=10,"N.M.",I475/(-G475)))),IF(I475=0,0,IF(OR(G475=0,E475=0),"N.M.",IF(ABS(I475/G475)&gt;=10,"N.M.",I475/G475))))</f>
        <v>0.6440437862251531</v>
      </c>
      <c r="M475" s="9">
        <v>6436676.55</v>
      </c>
      <c r="O475" s="9">
        <v>5240127.83</v>
      </c>
      <c r="Q475" s="9">
        <f>(+M475-O475)</f>
        <v>1196548.7199999997</v>
      </c>
      <c r="S475" s="21">
        <f>IF(O475&lt;0,IF(Q475=0,0,IF(OR(O475=0,M475=0),"N.M.",IF(ABS(Q475/O475)&gt;=10,"N.M.",Q475/(-O475)))),IF(Q475=0,0,IF(OR(O475=0,M475=0),"N.M.",IF(ABS(Q475/O475)&gt;=10,"N.M.",Q475/O475))))</f>
        <v>0.22834342191991902</v>
      </c>
      <c r="U475" s="9">
        <v>15018911.84</v>
      </c>
      <c r="W475" s="9">
        <v>13090716.96</v>
      </c>
      <c r="Y475" s="9">
        <f>(+U475-W475)</f>
        <v>1928194.879999999</v>
      </c>
      <c r="AA475" s="21">
        <f>IF(W475&lt;0,IF(Y475=0,0,IF(OR(W475=0,U475=0),"N.M.",IF(ABS(Y475/W475)&gt;=10,"N.M.",Y475/(-W475)))),IF(Y475=0,0,IF(OR(W475=0,U475=0),"N.M.",IF(ABS(Y475/W475)&gt;=10,"N.M.",Y475/W475))))</f>
        <v>0.14729482624151083</v>
      </c>
      <c r="AC475" s="9">
        <v>26128183.38</v>
      </c>
      <c r="AE475" s="9">
        <v>22983015.98</v>
      </c>
      <c r="AG475" s="9">
        <f>(+AC475-AE475)</f>
        <v>3145167.3999999985</v>
      </c>
      <c r="AI475" s="21">
        <f>IF(AE475&lt;0,IF(AG475=0,0,IF(OR(AE475=0,AC475=0),"N.M.",IF(ABS(AG475/AE475)&gt;=10,"N.M.",AG475/(-AE475)))),IF(AG475=0,0,IF(OR(AE475=0,AC475=0),"N.M.",IF(ABS(AG475/AE475)&gt;=10,"N.M.",AG475/AE475))))</f>
        <v>0.13684746174031065</v>
      </c>
    </row>
    <row r="476" spans="1:35" ht="12.75" outlineLevel="1">
      <c r="A476" s="1" t="s">
        <v>1077</v>
      </c>
      <c r="B476" s="16" t="s">
        <v>1078</v>
      </c>
      <c r="C476" s="1" t="s">
        <v>1389</v>
      </c>
      <c r="E476" s="5">
        <v>87500</v>
      </c>
      <c r="G476" s="5">
        <v>87500</v>
      </c>
      <c r="I476" s="9">
        <f>(+E476-G476)</f>
        <v>0</v>
      </c>
      <c r="K476" s="21">
        <f>IF(G476&lt;0,IF(I476=0,0,IF(OR(G476=0,E476=0),"N.M.",IF(ABS(I476/G476)&gt;=10,"N.M.",I476/(-G476)))),IF(I476=0,0,IF(OR(G476=0,E476=0),"N.M.",IF(ABS(I476/G476)&gt;=10,"N.M.",I476/G476))))</f>
        <v>0</v>
      </c>
      <c r="M476" s="9">
        <v>262500</v>
      </c>
      <c r="O476" s="9">
        <v>262500</v>
      </c>
      <c r="Q476" s="9">
        <f>(+M476-O476)</f>
        <v>0</v>
      </c>
      <c r="S476" s="21">
        <f>IF(O476&lt;0,IF(Q476=0,0,IF(OR(O476=0,M476=0),"N.M.",IF(ABS(Q476/O476)&gt;=10,"N.M.",Q476/(-O476)))),IF(Q476=0,0,IF(OR(O476=0,M476=0),"N.M.",IF(ABS(Q476/O476)&gt;=10,"N.M.",Q476/O476))))</f>
        <v>0</v>
      </c>
      <c r="U476" s="9">
        <v>612500</v>
      </c>
      <c r="W476" s="9">
        <v>612500</v>
      </c>
      <c r="Y476" s="9">
        <f>(+U476-W476)</f>
        <v>0</v>
      </c>
      <c r="AA476" s="21">
        <f>IF(W476&lt;0,IF(Y476=0,0,IF(OR(W476=0,U476=0),"N.M.",IF(ABS(Y476/W476)&gt;=10,"N.M.",Y476/(-W476)))),IF(Y476=0,0,IF(OR(W476=0,U476=0),"N.M.",IF(ABS(Y476/W476)&gt;=10,"N.M.",Y476/W476))))</f>
        <v>0</v>
      </c>
      <c r="AC476" s="9">
        <v>1050000</v>
      </c>
      <c r="AE476" s="9">
        <v>1050000</v>
      </c>
      <c r="AG476" s="9">
        <f>(+AC476-AE476)</f>
        <v>0</v>
      </c>
      <c r="AI476" s="21">
        <f>IF(AE476&lt;0,IF(AG476=0,0,IF(OR(AE476=0,AC476=0),"N.M.",IF(ABS(AG476/AE476)&gt;=10,"N.M.",AG476/(-AE476)))),IF(AG476=0,0,IF(OR(AE476=0,AC476=0),"N.M.",IF(ABS(AG476/AE476)&gt;=10,"N.M.",AG476/AE476))))</f>
        <v>0</v>
      </c>
    </row>
    <row r="477" spans="1:53" s="16" customFormat="1" ht="12.75">
      <c r="A477" s="16" t="s">
        <v>55</v>
      </c>
      <c r="C477" s="16" t="s">
        <v>1390</v>
      </c>
      <c r="D477" s="9"/>
      <c r="E477" s="9">
        <v>2233058.85</v>
      </c>
      <c r="F477" s="9"/>
      <c r="G477" s="9">
        <v>1392549.7</v>
      </c>
      <c r="H477" s="9"/>
      <c r="I477" s="9">
        <f aca="true" t="shared" si="160" ref="I477:I494">(+E477-G477)</f>
        <v>840509.1500000001</v>
      </c>
      <c r="J477" s="37" t="str">
        <f aca="true" t="shared" si="161" ref="J477:J494">IF((+E477-G477)=(I477),"  ",$AO$514)</f>
        <v>  </v>
      </c>
      <c r="K477" s="38">
        <f aca="true" t="shared" si="162" ref="K477:K494">IF(G477&lt;0,IF(I477=0,0,IF(OR(G477=0,E477=0),"N.M.",IF(ABS(I477/G477)&gt;=10,"N.M.",I477/(-G477)))),IF(I477=0,0,IF(OR(G477=0,E477=0),"N.M.",IF(ABS(I477/G477)&gt;=10,"N.M.",I477/G477))))</f>
        <v>0.6035756928460076</v>
      </c>
      <c r="L477" s="39"/>
      <c r="M477" s="9">
        <v>6699176.55</v>
      </c>
      <c r="N477" s="9"/>
      <c r="O477" s="9">
        <v>5502627.83</v>
      </c>
      <c r="P477" s="9"/>
      <c r="Q477" s="9">
        <f aca="true" t="shared" si="163" ref="Q477:Q494">(+M477-O477)</f>
        <v>1196548.7199999997</v>
      </c>
      <c r="R477" s="37" t="str">
        <f aca="true" t="shared" si="164" ref="R477:R494">IF((+M477-O477)=(Q477),"  ",$AO$514)</f>
        <v>  </v>
      </c>
      <c r="S477" s="38">
        <f aca="true" t="shared" si="165" ref="S477:S494">IF(O477&lt;0,IF(Q477=0,0,IF(OR(O477=0,M477=0),"N.M.",IF(ABS(Q477/O477)&gt;=10,"N.M.",Q477/(-O477)))),IF(Q477=0,0,IF(OR(O477=0,M477=0),"N.M.",IF(ABS(Q477/O477)&gt;=10,"N.M.",Q477/O477))))</f>
        <v>0.21745041768525344</v>
      </c>
      <c r="T477" s="39"/>
      <c r="U477" s="9">
        <v>15631411.84</v>
      </c>
      <c r="V477" s="9"/>
      <c r="W477" s="9">
        <v>13703216.96</v>
      </c>
      <c r="X477" s="9"/>
      <c r="Y477" s="9">
        <f aca="true" t="shared" si="166" ref="Y477:Y494">(+U477-W477)</f>
        <v>1928194.879999999</v>
      </c>
      <c r="Z477" s="37" t="str">
        <f aca="true" t="shared" si="167" ref="Z477:Z494">IF((+U477-W477)=(Y477),"  ",$AO$514)</f>
        <v>  </v>
      </c>
      <c r="AA477" s="38">
        <f aca="true" t="shared" si="168" ref="AA477:AA494">IF(W477&lt;0,IF(Y477=0,0,IF(OR(W477=0,U477=0),"N.M.",IF(ABS(Y477/W477)&gt;=10,"N.M.",Y477/(-W477)))),IF(Y477=0,0,IF(OR(W477=0,U477=0),"N.M.",IF(ABS(Y477/W477)&gt;=10,"N.M.",Y477/W477))))</f>
        <v>0.14071111080182436</v>
      </c>
      <c r="AB477" s="39"/>
      <c r="AC477" s="9">
        <v>27178183.38</v>
      </c>
      <c r="AD477" s="9"/>
      <c r="AE477" s="9">
        <v>24033015.98</v>
      </c>
      <c r="AF477" s="9"/>
      <c r="AG477" s="9">
        <f aca="true" t="shared" si="169" ref="AG477:AG494">(+AC477-AE477)</f>
        <v>3145167.3999999985</v>
      </c>
      <c r="AH477" s="37" t="str">
        <f aca="true" t="shared" si="170" ref="AH477:AH494">IF((+AC477-AE477)=(AG477),"  ",$AO$514)</f>
        <v>  </v>
      </c>
      <c r="AI477" s="38">
        <f aca="true" t="shared" si="171" ref="AI477:AI494">IF(AE477&lt;0,IF(AG477=0,0,IF(OR(AE477=0,AC477=0),"N.M.",IF(ABS(AG477/AE477)&gt;=10,"N.M.",AG477/(-AE477)))),IF(AG477=0,0,IF(OR(AE477=0,AC477=0),"N.M.",IF(ABS(AG477/AE477)&gt;=10,"N.M.",AG477/AE477))))</f>
        <v>0.13086861019097107</v>
      </c>
      <c r="AJ477" s="39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</row>
    <row r="478" spans="1:35" ht="12.75" outlineLevel="1">
      <c r="A478" s="1" t="s">
        <v>1079</v>
      </c>
      <c r="B478" s="16" t="s">
        <v>1080</v>
      </c>
      <c r="C478" s="1" t="s">
        <v>1391</v>
      </c>
      <c r="E478" s="5">
        <v>133165.68</v>
      </c>
      <c r="G478" s="5">
        <v>700249.26</v>
      </c>
      <c r="I478" s="9">
        <f>(+E478-G478)</f>
        <v>-567083.5800000001</v>
      </c>
      <c r="K478" s="21">
        <f>IF(G478&lt;0,IF(I478=0,0,IF(OR(G478=0,E478=0),"N.M.",IF(ABS(I478/G478)&gt;=10,"N.M.",I478/(-G478)))),IF(I478=0,0,IF(OR(G478=0,E478=0),"N.M.",IF(ABS(I478/G478)&gt;=10,"N.M.",I478/G478))))</f>
        <v>-0.8098310307389687</v>
      </c>
      <c r="M478" s="9">
        <v>352831.42</v>
      </c>
      <c r="O478" s="9">
        <v>962050.87</v>
      </c>
      <c r="Q478" s="9">
        <f>(+M478-O478)</f>
        <v>-609219.45</v>
      </c>
      <c r="S478" s="21">
        <f>IF(O478&lt;0,IF(Q478=0,0,IF(OR(O478=0,M478=0),"N.M.",IF(ABS(Q478/O478)&gt;=10,"N.M.",Q478/(-O478)))),IF(Q478=0,0,IF(OR(O478=0,M478=0),"N.M.",IF(ABS(Q478/O478)&gt;=10,"N.M.",Q478/O478))))</f>
        <v>-0.6332507656273935</v>
      </c>
      <c r="U478" s="9">
        <v>673702.99</v>
      </c>
      <c r="W478" s="9">
        <v>1512091.31</v>
      </c>
      <c r="Y478" s="9">
        <f>(+U478-W478)</f>
        <v>-838388.3200000001</v>
      </c>
      <c r="AA478" s="21">
        <f>IF(W478&lt;0,IF(Y478=0,0,IF(OR(W478=0,U478=0),"N.M.",IF(ABS(Y478/W478)&gt;=10,"N.M.",Y478/(-W478)))),IF(Y478=0,0,IF(OR(W478=0,U478=0),"N.M.",IF(ABS(Y478/W478)&gt;=10,"N.M.",Y478/W478))))</f>
        <v>-0.5544561459056332</v>
      </c>
      <c r="AC478" s="9">
        <v>1667588.37</v>
      </c>
      <c r="AE478" s="9">
        <v>2049676.4</v>
      </c>
      <c r="AG478" s="9">
        <f>(+AC478-AE478)</f>
        <v>-382088.0299999998</v>
      </c>
      <c r="AI478" s="21">
        <f>IF(AE478&lt;0,IF(AG478=0,0,IF(OR(AE478=0,AC478=0),"N.M.",IF(ABS(AG478/AE478)&gt;=10,"N.M.",AG478/(-AE478)))),IF(AG478=0,0,IF(OR(AE478=0,AC478=0),"N.M.",IF(ABS(AG478/AE478)&gt;=10,"N.M.",AG478/AE478))))</f>
        <v>-0.18641383098327122</v>
      </c>
    </row>
    <row r="479" spans="1:53" s="16" customFormat="1" ht="12.75" customHeight="1">
      <c r="A479" s="16" t="s">
        <v>85</v>
      </c>
      <c r="C479" s="16" t="s">
        <v>1392</v>
      </c>
      <c r="D479" s="9"/>
      <c r="E479" s="9">
        <v>133165.68</v>
      </c>
      <c r="F479" s="9"/>
      <c r="G479" s="9">
        <v>700249.26</v>
      </c>
      <c r="H479" s="9"/>
      <c r="I479" s="9">
        <f>(+E479-G479)</f>
        <v>-567083.5800000001</v>
      </c>
      <c r="J479" s="37" t="str">
        <f>IF((+E479-G479)=(I479),"  ",$AO$514)</f>
        <v>  </v>
      </c>
      <c r="K479" s="38">
        <f>IF(G479&lt;0,IF(I479=0,0,IF(OR(G479=0,E479=0),"N.M.",IF(ABS(I479/G479)&gt;=10,"N.M.",I479/(-G479)))),IF(I479=0,0,IF(OR(G479=0,E479=0),"N.M.",IF(ABS(I479/G479)&gt;=10,"N.M.",I479/G479))))</f>
        <v>-0.8098310307389687</v>
      </c>
      <c r="L479" s="39"/>
      <c r="M479" s="9">
        <v>352831.42</v>
      </c>
      <c r="N479" s="9"/>
      <c r="O479" s="9">
        <v>962050.87</v>
      </c>
      <c r="P479" s="9"/>
      <c r="Q479" s="9">
        <f>(+M479-O479)</f>
        <v>-609219.45</v>
      </c>
      <c r="R479" s="37" t="str">
        <f>IF((+M479-O479)=(Q479),"  ",$AO$514)</f>
        <v>  </v>
      </c>
      <c r="S479" s="38">
        <f>IF(O479&lt;0,IF(Q479=0,0,IF(OR(O479=0,M479=0),"N.M.",IF(ABS(Q479/O479)&gt;=10,"N.M.",Q479/(-O479)))),IF(Q479=0,0,IF(OR(O479=0,M479=0),"N.M.",IF(ABS(Q479/O479)&gt;=10,"N.M.",Q479/O479))))</f>
        <v>-0.6332507656273935</v>
      </c>
      <c r="T479" s="39"/>
      <c r="U479" s="9">
        <v>673702.99</v>
      </c>
      <c r="V479" s="9"/>
      <c r="W479" s="9">
        <v>1512091.31</v>
      </c>
      <c r="X479" s="9"/>
      <c r="Y479" s="9">
        <f>(+U479-W479)</f>
        <v>-838388.3200000001</v>
      </c>
      <c r="Z479" s="37" t="str">
        <f>IF((+U479-W479)=(Y479),"  ",$AO$514)</f>
        <v>  </v>
      </c>
      <c r="AA479" s="38">
        <f>IF(W479&lt;0,IF(Y479=0,0,IF(OR(W479=0,U479=0),"N.M.",IF(ABS(Y479/W479)&gt;=10,"N.M.",Y479/(-W479)))),IF(Y479=0,0,IF(OR(W479=0,U479=0),"N.M.",IF(ABS(Y479/W479)&gt;=10,"N.M.",Y479/W479))))</f>
        <v>-0.5544561459056332</v>
      </c>
      <c r="AB479" s="39"/>
      <c r="AC479" s="9">
        <v>1667588.37</v>
      </c>
      <c r="AD479" s="9"/>
      <c r="AE479" s="9">
        <v>2049676.4</v>
      </c>
      <c r="AF479" s="9"/>
      <c r="AG479" s="9">
        <f>(+AC479-AE479)</f>
        <v>-382088.0299999998</v>
      </c>
      <c r="AH479" s="37" t="str">
        <f>IF((+AC479-AE479)=(AG479),"  ",$AO$514)</f>
        <v>  </v>
      </c>
      <c r="AI479" s="38">
        <f>IF(AE479&lt;0,IF(AG479=0,0,IF(OR(AE479=0,AC479=0),"N.M.",IF(ABS(AG479/AE479)&gt;=10,"N.M.",AG479/(-AE479)))),IF(AG479=0,0,IF(OR(AE479=0,AC479=0),"N.M.",IF(ABS(AG479/AE479)&gt;=10,"N.M.",AG479/AE479))))</f>
        <v>-0.18641383098327122</v>
      </c>
      <c r="AJ479" s="39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</row>
    <row r="480" spans="1:35" ht="12.75" outlineLevel="1">
      <c r="A480" s="1" t="s">
        <v>1081</v>
      </c>
      <c r="B480" s="16" t="s">
        <v>1082</v>
      </c>
      <c r="C480" s="1" t="s">
        <v>1393</v>
      </c>
      <c r="E480" s="5">
        <v>5810.55</v>
      </c>
      <c r="G480" s="5">
        <v>4137.83</v>
      </c>
      <c r="I480" s="9">
        <f>(+E480-G480)</f>
        <v>1672.7200000000003</v>
      </c>
      <c r="K480" s="21">
        <f>IF(G480&lt;0,IF(I480=0,0,IF(OR(G480=0,E480=0),"N.M.",IF(ABS(I480/G480)&gt;=10,"N.M.",I480/(-G480)))),IF(I480=0,0,IF(OR(G480=0,E480=0),"N.M.",IF(ABS(I480/G480)&gt;=10,"N.M.",I480/G480))))</f>
        <v>0.40425053711728137</v>
      </c>
      <c r="M480" s="9">
        <v>55439.090000000004</v>
      </c>
      <c r="O480" s="9">
        <v>45395.86</v>
      </c>
      <c r="Q480" s="9">
        <f>(+M480-O480)</f>
        <v>10043.230000000003</v>
      </c>
      <c r="S480" s="21">
        <f>IF(O480&lt;0,IF(Q480=0,0,IF(OR(O480=0,M480=0),"N.M.",IF(ABS(Q480/O480)&gt;=10,"N.M.",Q480/(-O480)))),IF(Q480=0,0,IF(OR(O480=0,M480=0),"N.M.",IF(ABS(Q480/O480)&gt;=10,"N.M.",Q480/O480))))</f>
        <v>0.2212366942712398</v>
      </c>
      <c r="U480" s="9">
        <v>115216.51000000001</v>
      </c>
      <c r="W480" s="9">
        <v>107002.65000000001</v>
      </c>
      <c r="Y480" s="9">
        <f>(+U480-W480)</f>
        <v>8213.86</v>
      </c>
      <c r="AA480" s="21">
        <f>IF(W480&lt;0,IF(Y480=0,0,IF(OR(W480=0,U480=0),"N.M.",IF(ABS(Y480/W480)&gt;=10,"N.M.",Y480/(-W480)))),IF(Y480=0,0,IF(OR(W480=0,U480=0),"N.M.",IF(ABS(Y480/W480)&gt;=10,"N.M.",Y480/W480))))</f>
        <v>0.07676314558564672</v>
      </c>
      <c r="AC480" s="9">
        <v>199002</v>
      </c>
      <c r="AE480" s="9">
        <v>224135.96000000002</v>
      </c>
      <c r="AG480" s="9">
        <f>(+AC480-AE480)</f>
        <v>-25133.96000000002</v>
      </c>
      <c r="AI480" s="21">
        <f>IF(AE480&lt;0,IF(AG480=0,0,IF(OR(AE480=0,AC480=0),"N.M.",IF(ABS(AG480/AE480)&gt;=10,"N.M.",AG480/(-AE480)))),IF(AG480=0,0,IF(OR(AE480=0,AC480=0),"N.M.",IF(ABS(AG480/AE480)&gt;=10,"N.M.",AG480/AE480))))</f>
        <v>-0.11213711534730982</v>
      </c>
    </row>
    <row r="481" spans="1:53" s="16" customFormat="1" ht="12.75" customHeight="1">
      <c r="A481" s="16" t="s">
        <v>86</v>
      </c>
      <c r="C481" s="16" t="s">
        <v>1394</v>
      </c>
      <c r="D481" s="9"/>
      <c r="E481" s="9">
        <v>5810.55</v>
      </c>
      <c r="F481" s="9"/>
      <c r="G481" s="9">
        <v>4137.83</v>
      </c>
      <c r="H481" s="9"/>
      <c r="I481" s="9">
        <f t="shared" si="160"/>
        <v>1672.7200000000003</v>
      </c>
      <c r="J481" s="85" t="str">
        <f t="shared" si="161"/>
        <v>  </v>
      </c>
      <c r="K481" s="38">
        <f t="shared" si="162"/>
        <v>0.40425053711728137</v>
      </c>
      <c r="L481" s="39"/>
      <c r="M481" s="9">
        <v>55439.090000000004</v>
      </c>
      <c r="N481" s="9"/>
      <c r="O481" s="9">
        <v>45395.86</v>
      </c>
      <c r="P481" s="9"/>
      <c r="Q481" s="9">
        <f t="shared" si="163"/>
        <v>10043.230000000003</v>
      </c>
      <c r="R481" s="85" t="str">
        <f t="shared" si="164"/>
        <v>  </v>
      </c>
      <c r="S481" s="38">
        <f t="shared" si="165"/>
        <v>0.2212366942712398</v>
      </c>
      <c r="T481" s="39"/>
      <c r="U481" s="9">
        <v>115216.51000000001</v>
      </c>
      <c r="V481" s="9"/>
      <c r="W481" s="9">
        <v>107002.65000000001</v>
      </c>
      <c r="X481" s="9"/>
      <c r="Y481" s="9">
        <f t="shared" si="166"/>
        <v>8213.86</v>
      </c>
      <c r="Z481" s="85" t="str">
        <f t="shared" si="167"/>
        <v>  </v>
      </c>
      <c r="AA481" s="38">
        <f t="shared" si="168"/>
        <v>0.07676314558564672</v>
      </c>
      <c r="AB481" s="39"/>
      <c r="AC481" s="9">
        <v>199002</v>
      </c>
      <c r="AD481" s="9"/>
      <c r="AE481" s="9">
        <v>224135.96000000002</v>
      </c>
      <c r="AF481" s="9"/>
      <c r="AG481" s="9">
        <f t="shared" si="169"/>
        <v>-25133.96000000002</v>
      </c>
      <c r="AH481" s="85" t="str">
        <f t="shared" si="170"/>
        <v>  </v>
      </c>
      <c r="AI481" s="38">
        <f t="shared" si="171"/>
        <v>-0.11213711534730982</v>
      </c>
      <c r="AJ481" s="39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</row>
    <row r="482" spans="1:35" ht="12.75" outlineLevel="1">
      <c r="A482" s="1" t="s">
        <v>1083</v>
      </c>
      <c r="B482" s="16" t="s">
        <v>1084</v>
      </c>
      <c r="C482" s="1" t="s">
        <v>1395</v>
      </c>
      <c r="E482" s="5">
        <v>38696.74</v>
      </c>
      <c r="G482" s="5">
        <v>74301.85</v>
      </c>
      <c r="I482" s="9">
        <f>(+E482-G482)</f>
        <v>-35605.11000000001</v>
      </c>
      <c r="K482" s="21">
        <f>IF(G482&lt;0,IF(I482=0,0,IF(OR(G482=0,E482=0),"N.M.",IF(ABS(I482/G482)&gt;=10,"N.M.",I482/(-G482)))),IF(I482=0,0,IF(OR(G482=0,E482=0),"N.M.",IF(ABS(I482/G482)&gt;=10,"N.M.",I482/G482))))</f>
        <v>-0.4791954709068483</v>
      </c>
      <c r="M482" s="9">
        <v>114036.06</v>
      </c>
      <c r="O482" s="9">
        <v>259093.9</v>
      </c>
      <c r="Q482" s="9">
        <f>(+M482-O482)</f>
        <v>-145057.84</v>
      </c>
      <c r="S482" s="21">
        <f>IF(O482&lt;0,IF(Q482=0,0,IF(OR(O482=0,M482=0),"N.M.",IF(ABS(Q482/O482)&gt;=10,"N.M.",Q482/(-O482)))),IF(Q482=0,0,IF(OR(O482=0,M482=0),"N.M.",IF(ABS(Q482/O482)&gt;=10,"N.M.",Q482/O482))))</f>
        <v>-0.5598659018988869</v>
      </c>
      <c r="U482" s="9">
        <v>264712.69</v>
      </c>
      <c r="W482" s="9">
        <v>628678.02</v>
      </c>
      <c r="Y482" s="9">
        <f>(+U482-W482)</f>
        <v>-363965.33</v>
      </c>
      <c r="AA482" s="21">
        <f>IF(W482&lt;0,IF(Y482=0,0,IF(OR(W482=0,U482=0),"N.M.",IF(ABS(Y482/W482)&gt;=10,"N.M.",Y482/(-W482)))),IF(Y482=0,0,IF(OR(W482=0,U482=0),"N.M.",IF(ABS(Y482/W482)&gt;=10,"N.M.",Y482/W482))))</f>
        <v>-0.5789375776172356</v>
      </c>
      <c r="AC482" s="9">
        <v>656467.9299999999</v>
      </c>
      <c r="AE482" s="9">
        <v>1090658.17</v>
      </c>
      <c r="AG482" s="9">
        <f>(+AC482-AE482)</f>
        <v>-434190.24</v>
      </c>
      <c r="AI482" s="21">
        <f>IF(AE482&lt;0,IF(AG482=0,0,IF(OR(AE482=0,AC482=0),"N.M.",IF(ABS(AG482/AE482)&gt;=10,"N.M.",AG482/(-AE482)))),IF(AG482=0,0,IF(OR(AE482=0,AC482=0),"N.M.",IF(ABS(AG482/AE482)&gt;=10,"N.M.",AG482/AE482))))</f>
        <v>-0.3980992871487865</v>
      </c>
    </row>
    <row r="483" spans="1:53" s="16" customFormat="1" ht="12.75">
      <c r="A483" s="16" t="s">
        <v>56</v>
      </c>
      <c r="C483" s="16" t="s">
        <v>1396</v>
      </c>
      <c r="D483" s="9"/>
      <c r="E483" s="9">
        <v>38696.74</v>
      </c>
      <c r="F483" s="9"/>
      <c r="G483" s="9">
        <v>74301.85</v>
      </c>
      <c r="H483" s="9"/>
      <c r="I483" s="9">
        <f t="shared" si="160"/>
        <v>-35605.11000000001</v>
      </c>
      <c r="J483" s="37" t="str">
        <f t="shared" si="161"/>
        <v>  </v>
      </c>
      <c r="K483" s="38">
        <f t="shared" si="162"/>
        <v>-0.4791954709068483</v>
      </c>
      <c r="L483" s="39"/>
      <c r="M483" s="9">
        <v>114036.06</v>
      </c>
      <c r="N483" s="9"/>
      <c r="O483" s="9">
        <v>259093.9</v>
      </c>
      <c r="P483" s="9"/>
      <c r="Q483" s="9">
        <f t="shared" si="163"/>
        <v>-145057.84</v>
      </c>
      <c r="R483" s="37" t="str">
        <f t="shared" si="164"/>
        <v>  </v>
      </c>
      <c r="S483" s="38">
        <f t="shared" si="165"/>
        <v>-0.5598659018988869</v>
      </c>
      <c r="T483" s="39"/>
      <c r="U483" s="9">
        <v>264712.69</v>
      </c>
      <c r="V483" s="9"/>
      <c r="W483" s="9">
        <v>628678.02</v>
      </c>
      <c r="X483" s="9"/>
      <c r="Y483" s="9">
        <f t="shared" si="166"/>
        <v>-363965.33</v>
      </c>
      <c r="Z483" s="37" t="str">
        <f t="shared" si="167"/>
        <v>  </v>
      </c>
      <c r="AA483" s="38">
        <f t="shared" si="168"/>
        <v>-0.5789375776172356</v>
      </c>
      <c r="AB483" s="39"/>
      <c r="AC483" s="9">
        <v>656467.9299999999</v>
      </c>
      <c r="AD483" s="9"/>
      <c r="AE483" s="9">
        <v>1090658.17</v>
      </c>
      <c r="AF483" s="9"/>
      <c r="AG483" s="9">
        <f t="shared" si="169"/>
        <v>-434190.24</v>
      </c>
      <c r="AH483" s="37" t="str">
        <f t="shared" si="170"/>
        <v>  </v>
      </c>
      <c r="AI483" s="38">
        <f t="shared" si="171"/>
        <v>-0.3980992871487865</v>
      </c>
      <c r="AJ483" s="39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</row>
    <row r="484" spans="1:35" ht="12.75" outlineLevel="1">
      <c r="A484" s="1" t="s">
        <v>1085</v>
      </c>
      <c r="B484" s="16" t="s">
        <v>1086</v>
      </c>
      <c r="C484" s="1" t="s">
        <v>1397</v>
      </c>
      <c r="E484" s="5">
        <v>0</v>
      </c>
      <c r="G484" s="5">
        <v>0</v>
      </c>
      <c r="I484" s="9">
        <f>(+E484-G484)</f>
        <v>0</v>
      </c>
      <c r="K484" s="21">
        <f>IF(G484&lt;0,IF(I484=0,0,IF(OR(G484=0,E484=0),"N.M.",IF(ABS(I484/G484)&gt;=10,"N.M.",I484/(-G484)))),IF(I484=0,0,IF(OR(G484=0,E484=0),"N.M.",IF(ABS(I484/G484)&gt;=10,"N.M.",I484/G484))))</f>
        <v>0</v>
      </c>
      <c r="M484" s="9">
        <v>0</v>
      </c>
      <c r="O484" s="9">
        <v>5623.54</v>
      </c>
      <c r="Q484" s="9">
        <f>(+M484-O484)</f>
        <v>-5623.54</v>
      </c>
      <c r="S484" s="21" t="str">
        <f>IF(O484&lt;0,IF(Q484=0,0,IF(OR(O484=0,M484=0),"N.M.",IF(ABS(Q484/O484)&gt;=10,"N.M.",Q484/(-O484)))),IF(Q484=0,0,IF(OR(O484=0,M484=0),"N.M.",IF(ABS(Q484/O484)&gt;=10,"N.M.",Q484/O484))))</f>
        <v>N.M.</v>
      </c>
      <c r="U484" s="9">
        <v>0</v>
      </c>
      <c r="W484" s="9">
        <v>16870.6</v>
      </c>
      <c r="Y484" s="9">
        <f>(+U484-W484)</f>
        <v>-16870.6</v>
      </c>
      <c r="AA484" s="21" t="str">
        <f>IF(W484&lt;0,IF(Y484=0,0,IF(OR(W484=0,U484=0),"N.M.",IF(ABS(Y484/W484)&gt;=10,"N.M.",Y484/(-W484)))),IF(Y484=0,0,IF(OR(W484=0,U484=0),"N.M.",IF(ABS(Y484/W484)&gt;=10,"N.M.",Y484/W484))))</f>
        <v>N.M.</v>
      </c>
      <c r="AC484" s="9">
        <v>0</v>
      </c>
      <c r="AE484" s="9">
        <v>30929.32</v>
      </c>
      <c r="AG484" s="9">
        <f>(+AC484-AE484)</f>
        <v>-30929.32</v>
      </c>
      <c r="AI484" s="21" t="str">
        <f>IF(AE484&lt;0,IF(AG484=0,0,IF(OR(AE484=0,AC484=0),"N.M.",IF(ABS(AG484/AE484)&gt;=10,"N.M.",AG484/(-AE484)))),IF(AG484=0,0,IF(OR(AE484=0,AC484=0),"N.M.",IF(ABS(AG484/AE484)&gt;=10,"N.M.",AG484/AE484))))</f>
        <v>N.M.</v>
      </c>
    </row>
    <row r="485" spans="1:35" ht="12.75" outlineLevel="1">
      <c r="A485" s="1" t="s">
        <v>1087</v>
      </c>
      <c r="B485" s="16" t="s">
        <v>1088</v>
      </c>
      <c r="C485" s="1" t="s">
        <v>1398</v>
      </c>
      <c r="E485" s="5">
        <v>2804.05</v>
      </c>
      <c r="G485" s="5">
        <v>2804.05</v>
      </c>
      <c r="I485" s="9">
        <f>(+E485-G485)</f>
        <v>0</v>
      </c>
      <c r="K485" s="21">
        <f>IF(G485&lt;0,IF(I485=0,0,IF(OR(G485=0,E485=0),"N.M.",IF(ABS(I485/G485)&gt;=10,"N.M.",I485/(-G485)))),IF(I485=0,0,IF(OR(G485=0,E485=0),"N.M.",IF(ABS(I485/G485)&gt;=10,"N.M.",I485/G485))))</f>
        <v>0</v>
      </c>
      <c r="M485" s="9">
        <v>8412.16</v>
      </c>
      <c r="O485" s="9">
        <v>8412.16</v>
      </c>
      <c r="Q485" s="9">
        <f>(+M485-O485)</f>
        <v>0</v>
      </c>
      <c r="S485" s="21">
        <f>IF(O485&lt;0,IF(Q485=0,0,IF(OR(O485=0,M485=0),"N.M.",IF(ABS(Q485/O485)&gt;=10,"N.M.",Q485/(-O485)))),IF(Q485=0,0,IF(OR(O485=0,M485=0),"N.M.",IF(ABS(Q485/O485)&gt;=10,"N.M.",Q485/O485))))</f>
        <v>0</v>
      </c>
      <c r="U485" s="9">
        <v>19628.38</v>
      </c>
      <c r="W485" s="9">
        <v>19628.39</v>
      </c>
      <c r="Y485" s="9">
        <f>(+U485-W485)</f>
        <v>-0.00999999999839929</v>
      </c>
      <c r="AA485" s="21">
        <f>IF(W485&lt;0,IF(Y485=0,0,IF(OR(W485=0,U485=0),"N.M.",IF(ABS(Y485/W485)&gt;=10,"N.M.",Y485/(-W485)))),IF(Y485=0,0,IF(OR(W485=0,U485=0),"N.M.",IF(ABS(Y485/W485)&gt;=10,"N.M.",Y485/W485))))</f>
        <v>-5.094661354496874E-07</v>
      </c>
      <c r="AC485" s="9">
        <v>33648.65</v>
      </c>
      <c r="AE485" s="9">
        <v>33648.69</v>
      </c>
      <c r="AG485" s="9">
        <f>(+AC485-AE485)</f>
        <v>-0.040000000000873115</v>
      </c>
      <c r="AI485" s="21">
        <f>IF(AE485&lt;0,IF(AG485=0,0,IF(OR(AE485=0,AC485=0),"N.M.",IF(ABS(AG485/AE485)&gt;=10,"N.M.",AG485/(-AE485)))),IF(AG485=0,0,IF(OR(AE485=0,AC485=0),"N.M.",IF(ABS(AG485/AE485)&gt;=10,"N.M.",AG485/AE485))))</f>
        <v>-1.1887535592284013E-06</v>
      </c>
    </row>
    <row r="486" spans="1:36" s="16" customFormat="1" ht="12.75">
      <c r="A486" s="16" t="s">
        <v>57</v>
      </c>
      <c r="C486" s="16" t="s">
        <v>1399</v>
      </c>
      <c r="D486" s="9"/>
      <c r="E486" s="9">
        <v>2804.05</v>
      </c>
      <c r="F486" s="9"/>
      <c r="G486" s="9">
        <v>2804.05</v>
      </c>
      <c r="H486" s="9"/>
      <c r="I486" s="9">
        <f t="shared" si="160"/>
        <v>0</v>
      </c>
      <c r="J486" s="37" t="str">
        <f t="shared" si="161"/>
        <v>  </v>
      </c>
      <c r="K486" s="38">
        <f t="shared" si="162"/>
        <v>0</v>
      </c>
      <c r="L486" s="39"/>
      <c r="M486" s="9">
        <v>8412.16</v>
      </c>
      <c r="N486" s="9"/>
      <c r="O486" s="9">
        <v>14035.7</v>
      </c>
      <c r="P486" s="9"/>
      <c r="Q486" s="9">
        <f t="shared" si="163"/>
        <v>-5623.540000000001</v>
      </c>
      <c r="R486" s="37" t="str">
        <f t="shared" si="164"/>
        <v>  </v>
      </c>
      <c r="S486" s="38">
        <f t="shared" si="165"/>
        <v>-0.40065974621857126</v>
      </c>
      <c r="T486" s="39"/>
      <c r="U486" s="9">
        <v>19628.38</v>
      </c>
      <c r="V486" s="9"/>
      <c r="W486" s="9">
        <v>36498.99</v>
      </c>
      <c r="X486" s="9"/>
      <c r="Y486" s="9">
        <f t="shared" si="166"/>
        <v>-16870.609999999997</v>
      </c>
      <c r="Z486" s="37" t="str">
        <f t="shared" si="167"/>
        <v>  </v>
      </c>
      <c r="AA486" s="38">
        <f t="shared" si="168"/>
        <v>-0.46222128338345797</v>
      </c>
      <c r="AB486" s="39"/>
      <c r="AC486" s="9">
        <v>33648.65</v>
      </c>
      <c r="AD486" s="9"/>
      <c r="AE486" s="9">
        <v>64578.01</v>
      </c>
      <c r="AF486" s="9"/>
      <c r="AG486" s="9">
        <f t="shared" si="169"/>
        <v>-30929.36</v>
      </c>
      <c r="AH486" s="37" t="str">
        <f t="shared" si="170"/>
        <v>  </v>
      </c>
      <c r="AI486" s="38">
        <f t="shared" si="171"/>
        <v>-0.47894569684014726</v>
      </c>
      <c r="AJ486" s="39"/>
    </row>
    <row r="487" spans="1:36" s="16" customFormat="1" ht="12.75">
      <c r="A487" s="16" t="s">
        <v>58</v>
      </c>
      <c r="C487" s="16" t="s">
        <v>1400</v>
      </c>
      <c r="D487" s="9"/>
      <c r="E487" s="9">
        <v>0</v>
      </c>
      <c r="F487" s="9"/>
      <c r="G487" s="9">
        <v>0</v>
      </c>
      <c r="H487" s="9"/>
      <c r="I487" s="9">
        <f t="shared" si="160"/>
        <v>0</v>
      </c>
      <c r="J487" s="37" t="str">
        <f t="shared" si="161"/>
        <v>  </v>
      </c>
      <c r="K487" s="38">
        <f t="shared" si="162"/>
        <v>0</v>
      </c>
      <c r="L487" s="39"/>
      <c r="M487" s="9">
        <v>0</v>
      </c>
      <c r="N487" s="9"/>
      <c r="O487" s="9">
        <v>0</v>
      </c>
      <c r="P487" s="9"/>
      <c r="Q487" s="9">
        <f t="shared" si="163"/>
        <v>0</v>
      </c>
      <c r="R487" s="37" t="str">
        <f t="shared" si="164"/>
        <v>  </v>
      </c>
      <c r="S487" s="38">
        <f t="shared" si="165"/>
        <v>0</v>
      </c>
      <c r="T487" s="39"/>
      <c r="U487" s="9">
        <v>0</v>
      </c>
      <c r="V487" s="9"/>
      <c r="W487" s="9">
        <v>0</v>
      </c>
      <c r="X487" s="9"/>
      <c r="Y487" s="9">
        <f t="shared" si="166"/>
        <v>0</v>
      </c>
      <c r="Z487" s="37" t="str">
        <f t="shared" si="167"/>
        <v>  </v>
      </c>
      <c r="AA487" s="38">
        <f t="shared" si="168"/>
        <v>0</v>
      </c>
      <c r="AB487" s="39"/>
      <c r="AC487" s="9">
        <v>0</v>
      </c>
      <c r="AD487" s="9"/>
      <c r="AE487" s="9">
        <v>0</v>
      </c>
      <c r="AF487" s="9"/>
      <c r="AG487" s="9">
        <f t="shared" si="169"/>
        <v>0</v>
      </c>
      <c r="AH487" s="37" t="str">
        <f t="shared" si="170"/>
        <v>  </v>
      </c>
      <c r="AI487" s="38">
        <f t="shared" si="171"/>
        <v>0</v>
      </c>
      <c r="AJ487" s="39"/>
    </row>
    <row r="488" spans="1:35" ht="12.75" outlineLevel="1">
      <c r="A488" s="1" t="s">
        <v>1089</v>
      </c>
      <c r="B488" s="16" t="s">
        <v>1090</v>
      </c>
      <c r="C488" s="1" t="s">
        <v>1401</v>
      </c>
      <c r="E488" s="5">
        <v>8294.83</v>
      </c>
      <c r="G488" s="5">
        <v>15511.66</v>
      </c>
      <c r="I488" s="9">
        <f>(+E488-G488)</f>
        <v>-7216.83</v>
      </c>
      <c r="K488" s="21">
        <f>IF(G488&lt;0,IF(I488=0,0,IF(OR(G488=0,E488=0),"N.M.",IF(ABS(I488/G488)&gt;=10,"N.M.",I488/(-G488)))),IF(I488=0,0,IF(OR(G488=0,E488=0),"N.M.",IF(ABS(I488/G488)&gt;=10,"N.M.",I488/G488))))</f>
        <v>-0.46525194595549413</v>
      </c>
      <c r="M488" s="9">
        <v>34467.63</v>
      </c>
      <c r="O488" s="9">
        <v>127053.14</v>
      </c>
      <c r="Q488" s="9">
        <f>(+M488-O488)</f>
        <v>-92585.51000000001</v>
      </c>
      <c r="S488" s="21">
        <f>IF(O488&lt;0,IF(Q488=0,0,IF(OR(O488=0,M488=0),"N.M.",IF(ABS(Q488/O488)&gt;=10,"N.M.",Q488/(-O488)))),IF(Q488=0,0,IF(OR(O488=0,M488=0),"N.M.",IF(ABS(Q488/O488)&gt;=10,"N.M.",Q488/O488))))</f>
        <v>-0.7287148511244981</v>
      </c>
      <c r="U488" s="9">
        <v>363805.67</v>
      </c>
      <c r="W488" s="9">
        <v>262797.29</v>
      </c>
      <c r="Y488" s="9">
        <f>(+U488-W488)</f>
        <v>101008.38</v>
      </c>
      <c r="AA488" s="21">
        <f>IF(W488&lt;0,IF(Y488=0,0,IF(OR(W488=0,U488=0),"N.M.",IF(ABS(Y488/W488)&gt;=10,"N.M.",Y488/(-W488)))),IF(Y488=0,0,IF(OR(W488=0,U488=0),"N.M.",IF(ABS(Y488/W488)&gt;=10,"N.M.",Y488/W488))))</f>
        <v>0.3843585297245646</v>
      </c>
      <c r="AC488" s="9">
        <v>-601115.9000000001</v>
      </c>
      <c r="AE488" s="9">
        <v>861072.31</v>
      </c>
      <c r="AG488" s="9">
        <f>(+AC488-AE488)</f>
        <v>-1462188.2100000002</v>
      </c>
      <c r="AI488" s="21">
        <f>IF(AE488&lt;0,IF(AG488=0,0,IF(OR(AE488=0,AC488=0),"N.M.",IF(ABS(AG488/AE488)&gt;=10,"N.M.",AG488/(-AE488)))),IF(AG488=0,0,IF(OR(AE488=0,AC488=0),"N.M.",IF(ABS(AG488/AE488)&gt;=10,"N.M.",AG488/AE488))))</f>
        <v>-1.698101533424063</v>
      </c>
    </row>
    <row r="489" spans="1:35" ht="12.75" outlineLevel="1">
      <c r="A489" s="1" t="s">
        <v>1091</v>
      </c>
      <c r="B489" s="16" t="s">
        <v>1092</v>
      </c>
      <c r="C489" s="1" t="s">
        <v>1402</v>
      </c>
      <c r="E489" s="5">
        <v>76262.6</v>
      </c>
      <c r="G489" s="5">
        <v>67714.21</v>
      </c>
      <c r="I489" s="9">
        <f>(+E489-G489)</f>
        <v>8548.39</v>
      </c>
      <c r="K489" s="21">
        <f>IF(G489&lt;0,IF(I489=0,0,IF(OR(G489=0,E489=0),"N.M.",IF(ABS(I489/G489)&gt;=10,"N.M.",I489/(-G489)))),IF(I489=0,0,IF(OR(G489=0,E489=0),"N.M.",IF(ABS(I489/G489)&gt;=10,"N.M.",I489/G489))))</f>
        <v>0.1262421875703785</v>
      </c>
      <c r="M489" s="9">
        <v>224705.15</v>
      </c>
      <c r="O489" s="9">
        <v>198658.95</v>
      </c>
      <c r="Q489" s="9">
        <f>(+M489-O489)</f>
        <v>26046.199999999983</v>
      </c>
      <c r="S489" s="21">
        <f>IF(O489&lt;0,IF(Q489=0,0,IF(OR(O489=0,M489=0),"N.M.",IF(ABS(Q489/O489)&gt;=10,"N.M.",Q489/(-O489)))),IF(Q489=0,0,IF(OR(O489=0,M489=0),"N.M.",IF(ABS(Q489/O489)&gt;=10,"N.M.",Q489/O489))))</f>
        <v>0.13111012617352494</v>
      </c>
      <c r="U489" s="9">
        <v>510420.62</v>
      </c>
      <c r="W489" s="9">
        <v>448716.71</v>
      </c>
      <c r="Y489" s="9">
        <f>(+U489-W489)</f>
        <v>61703.909999999974</v>
      </c>
      <c r="AA489" s="21">
        <f>IF(W489&lt;0,IF(Y489=0,0,IF(OR(W489=0,U489=0),"N.M.",IF(ABS(Y489/W489)&gt;=10,"N.M.",Y489/(-W489)))),IF(Y489=0,0,IF(OR(W489=0,U489=0),"N.M.",IF(ABS(Y489/W489)&gt;=10,"N.M.",Y489/W489))))</f>
        <v>0.13751195046870435</v>
      </c>
      <c r="AC489" s="9">
        <v>855461.85</v>
      </c>
      <c r="AE489" s="9">
        <v>752081.76</v>
      </c>
      <c r="AG489" s="9">
        <f>(+AC489-AE489)</f>
        <v>103380.08999999997</v>
      </c>
      <c r="AI489" s="21">
        <f>IF(AE489&lt;0,IF(AG489=0,0,IF(OR(AE489=0,AC489=0),"N.M.",IF(ABS(AG489/AE489)&gt;=10,"N.M.",AG489/(-AE489)))),IF(AG489=0,0,IF(OR(AE489=0,AC489=0),"N.M.",IF(ABS(AG489/AE489)&gt;=10,"N.M.",AG489/AE489))))</f>
        <v>0.13745857897152028</v>
      </c>
    </row>
    <row r="490" spans="1:36" s="16" customFormat="1" ht="12.75">
      <c r="A490" s="16" t="s">
        <v>59</v>
      </c>
      <c r="C490" s="16" t="s">
        <v>1403</v>
      </c>
      <c r="D490" s="9"/>
      <c r="E490" s="9">
        <v>84557.43000000001</v>
      </c>
      <c r="F490" s="9"/>
      <c r="G490" s="9">
        <v>83225.87000000001</v>
      </c>
      <c r="H490" s="9"/>
      <c r="I490" s="9">
        <f t="shared" si="160"/>
        <v>1331.5599999999977</v>
      </c>
      <c r="J490" s="37" t="str">
        <f t="shared" si="161"/>
        <v>  </v>
      </c>
      <c r="K490" s="38">
        <f t="shared" si="162"/>
        <v>0.015999352124525672</v>
      </c>
      <c r="L490" s="39"/>
      <c r="M490" s="9">
        <v>259172.78</v>
      </c>
      <c r="N490" s="9"/>
      <c r="O490" s="9">
        <v>325712.09</v>
      </c>
      <c r="P490" s="9"/>
      <c r="Q490" s="9">
        <f t="shared" si="163"/>
        <v>-66539.31000000003</v>
      </c>
      <c r="R490" s="37" t="str">
        <f t="shared" si="164"/>
        <v>  </v>
      </c>
      <c r="S490" s="38">
        <f t="shared" si="165"/>
        <v>-0.20428873242009538</v>
      </c>
      <c r="T490" s="39"/>
      <c r="U490" s="9">
        <v>874226.29</v>
      </c>
      <c r="V490" s="9"/>
      <c r="W490" s="9">
        <v>711514</v>
      </c>
      <c r="X490" s="9"/>
      <c r="Y490" s="9">
        <f t="shared" si="166"/>
        <v>162712.29000000004</v>
      </c>
      <c r="Z490" s="37" t="str">
        <f t="shared" si="167"/>
        <v>  </v>
      </c>
      <c r="AA490" s="38">
        <f t="shared" si="168"/>
        <v>0.22868459369738336</v>
      </c>
      <c r="AB490" s="39"/>
      <c r="AC490" s="9">
        <v>254345.9499999999</v>
      </c>
      <c r="AD490" s="9"/>
      <c r="AE490" s="9">
        <v>1613154.07</v>
      </c>
      <c r="AF490" s="9"/>
      <c r="AG490" s="9">
        <f t="shared" si="169"/>
        <v>-1358808.12</v>
      </c>
      <c r="AH490" s="37" t="str">
        <f t="shared" si="170"/>
        <v>  </v>
      </c>
      <c r="AI490" s="38">
        <f t="shared" si="171"/>
        <v>-0.8423300323694438</v>
      </c>
      <c r="AJ490" s="39"/>
    </row>
    <row r="491" spans="1:36" s="16" customFormat="1" ht="12.75">
      <c r="A491" s="77" t="s">
        <v>60</v>
      </c>
      <c r="C491" s="17" t="s">
        <v>61</v>
      </c>
      <c r="D491" s="18"/>
      <c r="E491" s="18">
        <v>2498093.3000000003</v>
      </c>
      <c r="F491" s="18"/>
      <c r="G491" s="18">
        <v>2257268.56</v>
      </c>
      <c r="H491" s="18"/>
      <c r="I491" s="18">
        <f t="shared" si="160"/>
        <v>240824.74000000022</v>
      </c>
      <c r="J491" s="37" t="str">
        <f t="shared" si="161"/>
        <v>  </v>
      </c>
      <c r="K491" s="40">
        <f t="shared" si="162"/>
        <v>0.10668856345564846</v>
      </c>
      <c r="L491" s="39"/>
      <c r="M491" s="18">
        <v>7489068.06</v>
      </c>
      <c r="N491" s="18"/>
      <c r="O491" s="18">
        <v>7108916.250000001</v>
      </c>
      <c r="P491" s="18"/>
      <c r="Q491" s="18">
        <f t="shared" si="163"/>
        <v>380151.80999999866</v>
      </c>
      <c r="R491" s="37" t="str">
        <f t="shared" si="164"/>
        <v>  </v>
      </c>
      <c r="S491" s="40">
        <f t="shared" si="165"/>
        <v>0.053475353574463425</v>
      </c>
      <c r="T491" s="39"/>
      <c r="U491" s="18">
        <v>17578898.7</v>
      </c>
      <c r="V491" s="18"/>
      <c r="W491" s="18">
        <v>16699001.930000002</v>
      </c>
      <c r="X491" s="18"/>
      <c r="Y491" s="18">
        <f t="shared" si="166"/>
        <v>879896.7699999977</v>
      </c>
      <c r="Z491" s="37" t="str">
        <f t="shared" si="167"/>
        <v>  </v>
      </c>
      <c r="AA491" s="40">
        <f t="shared" si="168"/>
        <v>0.052691578436148946</v>
      </c>
      <c r="AB491" s="39"/>
      <c r="AC491" s="18">
        <v>29989236.28</v>
      </c>
      <c r="AD491" s="18"/>
      <c r="AE491" s="18">
        <v>29075218.589999996</v>
      </c>
      <c r="AF491" s="18"/>
      <c r="AG491" s="18">
        <f t="shared" si="169"/>
        <v>914017.6900000051</v>
      </c>
      <c r="AH491" s="37" t="str">
        <f t="shared" si="170"/>
        <v>  </v>
      </c>
      <c r="AI491" s="40">
        <f t="shared" si="171"/>
        <v>0.03143631361431513</v>
      </c>
      <c r="AJ491" s="39"/>
    </row>
    <row r="492" spans="1:35" ht="12.75" outlineLevel="1">
      <c r="A492" s="1" t="s">
        <v>1093</v>
      </c>
      <c r="B492" s="16" t="s">
        <v>1094</v>
      </c>
      <c r="C492" s="1" t="s">
        <v>1404</v>
      </c>
      <c r="E492" s="5">
        <v>-130282.18000000001</v>
      </c>
      <c r="G492" s="5">
        <v>-65501.11</v>
      </c>
      <c r="I492" s="9">
        <f>(+E492-G492)</f>
        <v>-64781.07000000001</v>
      </c>
      <c r="K492" s="21">
        <f>IF(G492&lt;0,IF(I492=0,0,IF(OR(G492=0,E492=0),"N.M.",IF(ABS(I492/G492)&gt;=10,"N.M.",I492/(-G492)))),IF(I492=0,0,IF(OR(G492=0,E492=0),"N.M.",IF(ABS(I492/G492)&gt;=10,"N.M.",I492/G492))))</f>
        <v>-0.9890072091908062</v>
      </c>
      <c r="M492" s="9">
        <v>-420184.82</v>
      </c>
      <c r="O492" s="9">
        <v>-64550.68</v>
      </c>
      <c r="Q492" s="9">
        <f>(+M492-O492)</f>
        <v>-355634.14</v>
      </c>
      <c r="S492" s="21">
        <f>IF(O492&lt;0,IF(Q492=0,0,IF(OR(O492=0,M492=0),"N.M.",IF(ABS(Q492/O492)&gt;=10,"N.M.",Q492/(-O492)))),IF(Q492=0,0,IF(OR(O492=0,M492=0),"N.M.",IF(ABS(Q492/O492)&gt;=10,"N.M.",Q492/O492))))</f>
        <v>-5.509378677343136</v>
      </c>
      <c r="U492" s="9">
        <v>-860337.11</v>
      </c>
      <c r="W492" s="9">
        <v>-294988.56</v>
      </c>
      <c r="Y492" s="9">
        <f>(+U492-W492)</f>
        <v>-565348.55</v>
      </c>
      <c r="AA492" s="21">
        <f>IF(W492&lt;0,IF(Y492=0,0,IF(OR(W492=0,U492=0),"N.M.",IF(ABS(Y492/W492)&gt;=10,"N.M.",Y492/(-W492)))),IF(Y492=0,0,IF(OR(W492=0,U492=0),"N.M.",IF(ABS(Y492/W492)&gt;=10,"N.M.",Y492/W492))))</f>
        <v>-1.9165100843232703</v>
      </c>
      <c r="AC492" s="9">
        <v>-1160837</v>
      </c>
      <c r="AE492" s="9">
        <v>-812241.94</v>
      </c>
      <c r="AG492" s="9">
        <f>(+AC492-AE492)</f>
        <v>-348595.06000000006</v>
      </c>
      <c r="AI492" s="21">
        <f>IF(AE492&lt;0,IF(AG492=0,0,IF(OR(AE492=0,AC492=0),"N.M.",IF(ABS(AG492/AE492)&gt;=10,"N.M.",AG492/(-AE492)))),IF(AG492=0,0,IF(OR(AE492=0,AC492=0),"N.M.",IF(ABS(AG492/AE492)&gt;=10,"N.M.",AG492/AE492))))</f>
        <v>-0.429176385548375</v>
      </c>
    </row>
    <row r="493" spans="1:36" s="16" customFormat="1" ht="12.75">
      <c r="A493" s="16" t="s">
        <v>62</v>
      </c>
      <c r="C493" s="16" t="s">
        <v>1405</v>
      </c>
      <c r="D493" s="9"/>
      <c r="E493" s="9">
        <v>-130282.18000000001</v>
      </c>
      <c r="F493" s="9"/>
      <c r="G493" s="9">
        <v>-65501.11</v>
      </c>
      <c r="H493" s="9"/>
      <c r="I493" s="9">
        <f t="shared" si="160"/>
        <v>-64781.07000000001</v>
      </c>
      <c r="J493" s="37" t="str">
        <f t="shared" si="161"/>
        <v>  </v>
      </c>
      <c r="K493" s="38">
        <f t="shared" si="162"/>
        <v>-0.9890072091908062</v>
      </c>
      <c r="L493" s="39"/>
      <c r="M493" s="9">
        <v>-420184.82</v>
      </c>
      <c r="N493" s="9"/>
      <c r="O493" s="9">
        <v>-64550.68</v>
      </c>
      <c r="P493" s="9"/>
      <c r="Q493" s="9">
        <f t="shared" si="163"/>
        <v>-355634.14</v>
      </c>
      <c r="R493" s="37" t="str">
        <f t="shared" si="164"/>
        <v>  </v>
      </c>
      <c r="S493" s="38">
        <f t="shared" si="165"/>
        <v>-5.509378677343136</v>
      </c>
      <c r="T493" s="39"/>
      <c r="U493" s="9">
        <v>-860337.11</v>
      </c>
      <c r="V493" s="9"/>
      <c r="W493" s="9">
        <v>-294988.56</v>
      </c>
      <c r="X493" s="9"/>
      <c r="Y493" s="9">
        <f t="shared" si="166"/>
        <v>-565348.55</v>
      </c>
      <c r="Z493" s="37" t="str">
        <f t="shared" si="167"/>
        <v>  </v>
      </c>
      <c r="AA493" s="38">
        <f t="shared" si="168"/>
        <v>-1.9165100843232703</v>
      </c>
      <c r="AB493" s="39"/>
      <c r="AC493" s="9">
        <v>-1160837</v>
      </c>
      <c r="AD493" s="9"/>
      <c r="AE493" s="9">
        <v>-812241.94</v>
      </c>
      <c r="AF493" s="9"/>
      <c r="AG493" s="9">
        <f t="shared" si="169"/>
        <v>-348595.06000000006</v>
      </c>
      <c r="AH493" s="37" t="str">
        <f t="shared" si="170"/>
        <v>  </v>
      </c>
      <c r="AI493" s="38">
        <f t="shared" si="171"/>
        <v>-0.429176385548375</v>
      </c>
      <c r="AJ493" s="39"/>
    </row>
    <row r="494" spans="1:44" s="16" customFormat="1" ht="12.75">
      <c r="A494" s="77" t="s">
        <v>63</v>
      </c>
      <c r="C494" s="17" t="s">
        <v>64</v>
      </c>
      <c r="D494" s="18"/>
      <c r="E494" s="18">
        <v>2367811.12</v>
      </c>
      <c r="F494" s="18"/>
      <c r="G494" s="18">
        <v>2191767.4499999997</v>
      </c>
      <c r="H494" s="18"/>
      <c r="I494" s="18">
        <f t="shared" si="160"/>
        <v>176043.6700000004</v>
      </c>
      <c r="J494" s="37" t="str">
        <f t="shared" si="161"/>
        <v>  </v>
      </c>
      <c r="K494" s="40">
        <f t="shared" si="162"/>
        <v>0.08032041446732882</v>
      </c>
      <c r="L494" s="39"/>
      <c r="M494" s="18">
        <v>7068883.239999999</v>
      </c>
      <c r="N494" s="18"/>
      <c r="O494" s="18">
        <v>7044365.570000001</v>
      </c>
      <c r="P494" s="18"/>
      <c r="Q494" s="18">
        <f t="shared" si="163"/>
        <v>24517.669999998063</v>
      </c>
      <c r="R494" s="37" t="str">
        <f t="shared" si="164"/>
        <v>  </v>
      </c>
      <c r="S494" s="40">
        <f t="shared" si="165"/>
        <v>0.0034804653103768517</v>
      </c>
      <c r="T494" s="39"/>
      <c r="U494" s="18">
        <v>16718561.59</v>
      </c>
      <c r="V494" s="18"/>
      <c r="W494" s="18">
        <v>16404013.370000001</v>
      </c>
      <c r="X494" s="18"/>
      <c r="Y494" s="18">
        <f t="shared" si="166"/>
        <v>314548.2199999988</v>
      </c>
      <c r="Z494" s="37" t="str">
        <f t="shared" si="167"/>
        <v>  </v>
      </c>
      <c r="AA494" s="40">
        <f t="shared" si="168"/>
        <v>0.019175077031773888</v>
      </c>
      <c r="AB494" s="39"/>
      <c r="AC494" s="18">
        <v>28828399.28</v>
      </c>
      <c r="AD494" s="18"/>
      <c r="AE494" s="18">
        <v>28262976.649999995</v>
      </c>
      <c r="AF494" s="18"/>
      <c r="AG494" s="18">
        <f t="shared" si="169"/>
        <v>565422.6300000064</v>
      </c>
      <c r="AH494" s="37" t="str">
        <f t="shared" si="170"/>
        <v>  </v>
      </c>
      <c r="AI494" s="40">
        <f t="shared" si="171"/>
        <v>0.020005770694361966</v>
      </c>
      <c r="AJ494" s="39"/>
      <c r="AL494" s="1"/>
      <c r="AM494" s="1"/>
      <c r="AN494" s="1"/>
      <c r="AO494" s="1"/>
      <c r="AP494" s="1"/>
      <c r="AQ494" s="1"/>
      <c r="AR494" s="1"/>
    </row>
    <row r="495" spans="4:44" s="16" customFormat="1" ht="12.75">
      <c r="D495" s="9"/>
      <c r="E495" s="43" t="str">
        <f>IF(ABS(E477+E479+E481+E483+E486+E487+E490+E491+E493-E491-E494)&gt;$AO$510,$AO$513," ")</f>
        <v> </v>
      </c>
      <c r="F495" s="28"/>
      <c r="G495" s="43" t="str">
        <f>IF(ABS(G477+G479+G481+G483+G486+G487+G490+G491+G493-G491-G494)&gt;$AO$510,$AO$513," ")</f>
        <v> </v>
      </c>
      <c r="H495" s="42"/>
      <c r="I495" s="43" t="str">
        <f>IF(ABS(I477+I479+I481+I483+I486+I487+I490+I491+I493-I491-I494)&gt;$AO$510,$AO$513," ")</f>
        <v> </v>
      </c>
      <c r="J495" s="9"/>
      <c r="K495" s="21"/>
      <c r="L495" s="11"/>
      <c r="M495" s="43" t="str">
        <f>IF(ABS(M477+M479+M481+M483+M486+M487+M490+M491+M493-M491-M494)&gt;$AO$510,$AO$513," ")</f>
        <v> </v>
      </c>
      <c r="N495" s="42"/>
      <c r="O495" s="43" t="str">
        <f>IF(ABS(O477+O479+O481+O483+O486+O487+O490+O491+O493-O491-O494)&gt;$AO$510,$AO$513," ")</f>
        <v> </v>
      </c>
      <c r="P495" s="28"/>
      <c r="Q495" s="43" t="str">
        <f>IF(ABS(Q477+Q479+Q481+Q483+Q486+Q487+Q490+Q491+Q493-Q491-Q494)&gt;$AO$510,$AO$513," ")</f>
        <v> </v>
      </c>
      <c r="R495" s="9"/>
      <c r="S495" s="21"/>
      <c r="T495" s="9"/>
      <c r="U495" s="43" t="str">
        <f>IF(ABS(U477+U479+U481+U483+U486+U487+U490+U491+U493-U491-U494)&gt;$AO$510,$AO$513," ")</f>
        <v> </v>
      </c>
      <c r="V495" s="28"/>
      <c r="W495" s="43" t="str">
        <f>IF(ABS(W477+W479+W481+W483+W486+W487+W490+W491+W493-W491-W494)&gt;$AO$510,$AO$513," ")</f>
        <v> </v>
      </c>
      <c r="X495" s="28"/>
      <c r="Y495" s="43" t="str">
        <f>IF(ABS(Y477+Y479+Y481+Y483+Y486+Y487+Y490+Y491+Y493-Y491-Y494)&gt;$AO$510,$AO$513," ")</f>
        <v> </v>
      </c>
      <c r="Z495" s="9"/>
      <c r="AA495" s="21"/>
      <c r="AB495" s="9"/>
      <c r="AC495" s="43" t="str">
        <f>IF(ABS(AC477+AC479+AC481+AC483+AC486+AC487+AC490+AC491+AC493-AC491-AC494)&gt;$AO$510,$AO$513," ")</f>
        <v> </v>
      </c>
      <c r="AD495" s="28"/>
      <c r="AE495" s="43" t="str">
        <f>IF(ABS(AE477+AE479+AE481+AE483+AE486+AE487+AE490+AE491+AE493-AE491-AE494)&gt;$AO$510,$AO$513," ")</f>
        <v> </v>
      </c>
      <c r="AF495" s="42"/>
      <c r="AG495" s="43" t="str">
        <f>IF(ABS(AG477+AG479+AG481+AG483+AG486+AG487+AG490+AG491+AG493-AG491-AG494)&gt;$AO$510,$AO$513," ")</f>
        <v> </v>
      </c>
      <c r="AH495" s="9"/>
      <c r="AI495" s="21"/>
      <c r="AL495" s="1"/>
      <c r="AM495" s="1"/>
      <c r="AN495" s="1"/>
      <c r="AO495" s="1"/>
      <c r="AP495" s="1"/>
      <c r="AQ495" s="1"/>
      <c r="AR495" s="1"/>
    </row>
    <row r="496" spans="1:44" s="16" customFormat="1" ht="12.75">
      <c r="A496" s="77" t="s">
        <v>84</v>
      </c>
      <c r="C496" s="17" t="s">
        <v>83</v>
      </c>
      <c r="D496" s="9"/>
      <c r="E496" s="18">
        <v>0</v>
      </c>
      <c r="F496" s="18"/>
      <c r="G496" s="18">
        <v>0</v>
      </c>
      <c r="H496" s="18"/>
      <c r="I496" s="18">
        <f>(+E496-G496)</f>
        <v>0</v>
      </c>
      <c r="J496" s="37" t="str">
        <f>IF((+E496-G496)=(I496),"  ",$AO$514)</f>
        <v>  </v>
      </c>
      <c r="K496" s="40">
        <f>IF(G496&lt;0,IF(I496=0,0,IF(OR(G496=0,E496=0),"N.M.",IF(ABS(I496/G496)&gt;=10,"N.M.",I496/(-G496)))),IF(I496=0,0,IF(OR(G496=0,E496=0),"N.M.",IF(ABS(I496/G496)&gt;=10,"N.M.",I496/G496))))</f>
        <v>0</v>
      </c>
      <c r="L496" s="39"/>
      <c r="M496" s="18">
        <v>0</v>
      </c>
      <c r="N496" s="18"/>
      <c r="O496" s="18">
        <v>0</v>
      </c>
      <c r="P496" s="18"/>
      <c r="Q496" s="18">
        <f>(+M496-O496)</f>
        <v>0</v>
      </c>
      <c r="R496" s="37" t="str">
        <f>IF((+M496-O496)=(Q496),"  ",$AO$514)</f>
        <v>  </v>
      </c>
      <c r="S496" s="40">
        <f>IF(O496&lt;0,IF(Q496=0,0,IF(OR(O496=0,M496=0),"N.M.",IF(ABS(Q496/O496)&gt;=10,"N.M.",Q496/(-O496)))),IF(Q496=0,0,IF(OR(O496=0,M496=0),"N.M.",IF(ABS(Q496/O496)&gt;=10,"N.M.",Q496/O496))))</f>
        <v>0</v>
      </c>
      <c r="T496" s="39"/>
      <c r="U496" s="18">
        <v>0</v>
      </c>
      <c r="V496" s="18"/>
      <c r="W496" s="18">
        <v>0</v>
      </c>
      <c r="X496" s="18"/>
      <c r="Y496" s="18">
        <f>(+U496-W496)</f>
        <v>0</v>
      </c>
      <c r="Z496" s="37" t="str">
        <f>IF((+U496-W496)=(Y496),"  ",$AO$514)</f>
        <v>  </v>
      </c>
      <c r="AA496" s="40">
        <f>IF(W496&lt;0,IF(Y496=0,0,IF(OR(W496=0,U496=0),"N.M.",IF(ABS(Y496/W496)&gt;=10,"N.M.",Y496/(-W496)))),IF(Y496=0,0,IF(OR(W496=0,U496=0),"N.M.",IF(ABS(Y496/W496)&gt;=10,"N.M.",Y496/W496))))</f>
        <v>0</v>
      </c>
      <c r="AB496" s="39"/>
      <c r="AC496" s="18">
        <v>0</v>
      </c>
      <c r="AD496" s="18"/>
      <c r="AE496" s="18">
        <v>0</v>
      </c>
      <c r="AF496" s="18"/>
      <c r="AG496" s="18">
        <f>(+AC496-AE496)</f>
        <v>0</v>
      </c>
      <c r="AH496" s="37" t="str">
        <f>IF((+AC496-AE496)=(AG496),"  ",$AO$514)</f>
        <v>  </v>
      </c>
      <c r="AI496" s="40">
        <f>IF(AE496&lt;0,IF(AG496=0,0,IF(OR(AE496=0,AC496=0),"N.M.",IF(ABS(AG496/AE496)&gt;=10,"N.M.",AG496/(-AE496)))),IF(AG496=0,0,IF(OR(AE496=0,AC496=0),"N.M.",IF(ABS(AG496/AE496)&gt;=10,"N.M.",AG496/AE496))))</f>
        <v>0</v>
      </c>
      <c r="AL496" s="1"/>
      <c r="AM496" s="1"/>
      <c r="AN496" s="1"/>
      <c r="AO496" s="1"/>
      <c r="AP496" s="1"/>
      <c r="AQ496" s="1"/>
      <c r="AR496" s="1"/>
    </row>
    <row r="497" spans="4:44" s="16" customFormat="1" ht="12.75">
      <c r="D497" s="9"/>
      <c r="E497" s="43"/>
      <c r="F497" s="28"/>
      <c r="G497" s="43"/>
      <c r="H497" s="42"/>
      <c r="I497" s="43"/>
      <c r="J497" s="9"/>
      <c r="K497" s="21"/>
      <c r="L497" s="11"/>
      <c r="M497" s="43"/>
      <c r="N497" s="42"/>
      <c r="O497" s="43"/>
      <c r="P497" s="28"/>
      <c r="Q497" s="43"/>
      <c r="R497" s="9"/>
      <c r="S497" s="21"/>
      <c r="T497" s="9"/>
      <c r="U497" s="43"/>
      <c r="V497" s="28"/>
      <c r="W497" s="43"/>
      <c r="X497" s="28"/>
      <c r="Y497" s="43"/>
      <c r="Z497" s="9"/>
      <c r="AA497" s="21"/>
      <c r="AB497" s="9"/>
      <c r="AC497" s="43"/>
      <c r="AD497" s="28"/>
      <c r="AE497" s="43"/>
      <c r="AF497" s="42"/>
      <c r="AG497" s="43"/>
      <c r="AH497" s="9"/>
      <c r="AI497" s="21"/>
      <c r="AL497" s="1"/>
      <c r="AM497" s="1"/>
      <c r="AN497" s="1"/>
      <c r="AO497" s="1"/>
      <c r="AP497" s="1"/>
      <c r="AQ497" s="1"/>
      <c r="AR497" s="1"/>
    </row>
    <row r="498" spans="1:37" ht="12.75">
      <c r="A498" s="77" t="s">
        <v>65</v>
      </c>
      <c r="B498" s="16"/>
      <c r="C498" s="17" t="s">
        <v>66</v>
      </c>
      <c r="D498" s="18"/>
      <c r="E498" s="18">
        <v>4319580.648000003</v>
      </c>
      <c r="F498" s="18"/>
      <c r="G498" s="18">
        <v>5454707.7799999975</v>
      </c>
      <c r="H498" s="18"/>
      <c r="I498" s="18">
        <f>+E498-G498</f>
        <v>-1135127.1319999946</v>
      </c>
      <c r="J498" s="37" t="str">
        <f>IF((+E498-G498)=(I498),"  ",$AO$514)</f>
        <v>  </v>
      </c>
      <c r="K498" s="40">
        <f>IF(G498&lt;0,IF(I498=0,0,IF(OR(G498=0,E498=0),"N.M.",IF(ABS(I498/G498)&gt;=10,"N.M.",I498/(-G498)))),IF(I498=0,0,IF(OR(G498=0,E498=0),"N.M.",IF(ABS(I498/G498)&gt;=10,"N.M.",I498/G498))))</f>
        <v>-0.2081004478667041</v>
      </c>
      <c r="L498" s="39"/>
      <c r="M498" s="18">
        <v>13158190.443999987</v>
      </c>
      <c r="N498" s="18"/>
      <c r="O498" s="18">
        <v>4865437.229000063</v>
      </c>
      <c r="P498" s="18"/>
      <c r="Q498" s="18">
        <f>+M498-O498</f>
        <v>8292753.214999924</v>
      </c>
      <c r="R498" s="37" t="str">
        <f>IF((+M498-O498)=(Q498),"  ",$AO$514)</f>
        <v>  </v>
      </c>
      <c r="S498" s="40">
        <f>IF(O498&lt;0,IF(Q498=0,0,IF(OR(O498=0,M498=0),"N.M.",IF(ABS(Q498/O498)&gt;=10,"N.M.",Q498/(-O498)))),IF(Q498=0,0,IF(OR(O498=0,M498=0),"N.M.",IF(ABS(Q498/O498)&gt;=10,"N.M.",Q498/O498))))</f>
        <v>1.7044209645890835</v>
      </c>
      <c r="T498" s="39"/>
      <c r="U498" s="18">
        <v>26393603.841999907</v>
      </c>
      <c r="V498" s="18"/>
      <c r="W498" s="18">
        <v>21895567.623999923</v>
      </c>
      <c r="X498" s="18"/>
      <c r="Y498" s="18">
        <f>+U498-W498</f>
        <v>4498036.217999984</v>
      </c>
      <c r="Z498" s="37" t="str">
        <f>IF((+U498-W498)=(Y498),"  ",$AO$514)</f>
        <v>  </v>
      </c>
      <c r="AA498" s="40">
        <f>IF(W498&lt;0,IF(Y498=0,0,IF(OR(W498=0,U498=0),"N.M.",IF(ABS(Y498/W498)&gt;=10,"N.M.",Y498/(-W498)))),IF(Y498=0,0,IF(OR(W498=0,U498=0),"N.M.",IF(ABS(Y498/W498)&gt;=10,"N.M.",Y498/W498))))</f>
        <v>0.20543135922494407</v>
      </c>
      <c r="AB498" s="39"/>
      <c r="AC498" s="18">
        <v>36967592.73599994</v>
      </c>
      <c r="AD498" s="18"/>
      <c r="AE498" s="18">
        <v>36435914.855999984</v>
      </c>
      <c r="AF498" s="18"/>
      <c r="AG498" s="18">
        <f>+AC498-AE498</f>
        <v>531677.879999958</v>
      </c>
      <c r="AH498" s="37" t="str">
        <f>IF((+AC498-AE498)=(AG498),"  ",$AO$514)</f>
        <v>  </v>
      </c>
      <c r="AI498" s="40">
        <f>IF(AE498&lt;0,IF(AG498=0,0,IF(OR(AE498=0,AC498=0),"N.M.",IF(ABS(AG498/AE498)&gt;=10,"N.M.",AG498/(-AE498)))),IF(AG498=0,0,IF(OR(AE498=0,AC498=0),"N.M.",IF(ABS(AG498/AE498)&gt;=10,"N.M.",AG498/AE498))))</f>
        <v>0.014592137513253778</v>
      </c>
      <c r="AJ498" s="39"/>
      <c r="AK498" s="39"/>
    </row>
    <row r="499" spans="1:36" ht="12.75">
      <c r="A499" s="1" t="s">
        <v>67</v>
      </c>
      <c r="C499" s="1" t="s">
        <v>1406</v>
      </c>
      <c r="E499" s="5">
        <v>0</v>
      </c>
      <c r="G499" s="5">
        <v>0</v>
      </c>
      <c r="I499" s="9">
        <f>+E499-G499</f>
        <v>0</v>
      </c>
      <c r="J499" s="44" t="str">
        <f>IF((+E499-G499)=(I499),"  ",$AO$514)</f>
        <v>  </v>
      </c>
      <c r="K499" s="38">
        <f>IF(G499&lt;0,IF(I499=0,0,IF(OR(G499=0,E499=0),"N.M.",IF(ABS(I499/G499)&gt;=10,"N.M.",I499/(-G499)))),IF(I499=0,0,IF(OR(G499=0,E499=0),"N.M.",IF(ABS(I499/G499)&gt;=10,"N.M.",I499/G499))))</f>
        <v>0</v>
      </c>
      <c r="L499" s="45"/>
      <c r="M499" s="5">
        <v>0</v>
      </c>
      <c r="N499" s="9"/>
      <c r="O499" s="5">
        <v>0</v>
      </c>
      <c r="P499" s="9"/>
      <c r="Q499" s="9">
        <f>+M499-O499</f>
        <v>0</v>
      </c>
      <c r="R499" s="44" t="str">
        <f>IF((+M499-O499)=(Q499),"  ",$AO$514)</f>
        <v>  </v>
      </c>
      <c r="S499" s="38">
        <f>IF(O499&lt;0,IF(Q499=0,0,IF(OR(O499=0,M499=0),"N.M.",IF(ABS(Q499/O499)&gt;=10,"N.M.",Q499/(-O499)))),IF(Q499=0,0,IF(OR(O499=0,M499=0),"N.M.",IF(ABS(Q499/O499)&gt;=10,"N.M.",Q499/O499))))</f>
        <v>0</v>
      </c>
      <c r="T499" s="45"/>
      <c r="U499" s="9">
        <v>0</v>
      </c>
      <c r="W499" s="9">
        <v>0</v>
      </c>
      <c r="Y499" s="9">
        <f>+U499-W499</f>
        <v>0</v>
      </c>
      <c r="Z499" s="44" t="str">
        <f>IF((+U499-W499)=(Y499),"  ",$AO$514)</f>
        <v>  </v>
      </c>
      <c r="AA499" s="38">
        <f>IF(W499&lt;0,IF(Y499=0,0,IF(OR(W499=0,U499=0),"N.M.",IF(ABS(Y499/W499)&gt;=10,"N.M.",Y499/(-W499)))),IF(Y499=0,0,IF(OR(W499=0,U499=0),"N.M.",IF(ABS(Y499/W499)&gt;=10,"N.M.",Y499/W499))))</f>
        <v>0</v>
      </c>
      <c r="AB499" s="45"/>
      <c r="AC499" s="9">
        <v>0</v>
      </c>
      <c r="AE499" s="9">
        <v>0</v>
      </c>
      <c r="AG499" s="9">
        <f>+AC499-AE499</f>
        <v>0</v>
      </c>
      <c r="AH499" s="44" t="str">
        <f>IF((+AC499-AE499)=(AG499),"  ",$AO$514)</f>
        <v>  </v>
      </c>
      <c r="AI499" s="38">
        <f>IF(AE499&lt;0,IF(AG499=0,0,IF(OR(AE499=0,AC499=0),"N.M.",IF(ABS(AG499/AE499)&gt;=10,"N.M.",AG499/(-AE499)))),IF(AG499=0,0,IF(OR(AE499=0,AC499=0),"N.M.",IF(ABS(AG499/AE499)&gt;=10,"N.M.",AG499/AE499))))</f>
        <v>0</v>
      </c>
      <c r="AJ499" s="45"/>
    </row>
    <row r="500" spans="3:36" ht="12.75">
      <c r="C500" s="2" t="s">
        <v>68</v>
      </c>
      <c r="D500" s="8"/>
      <c r="E500" s="8">
        <f>+E498-E499</f>
        <v>4319580.648000003</v>
      </c>
      <c r="F500" s="8"/>
      <c r="G500" s="8">
        <f>+G498-G499</f>
        <v>5454707.7799999975</v>
      </c>
      <c r="H500" s="18"/>
      <c r="I500" s="18">
        <f>+E500-G500</f>
        <v>-1135127.1319999946</v>
      </c>
      <c r="J500" s="37" t="str">
        <f>IF((+E500-G500)=(I500),"  ",$AO$514)</f>
        <v>  </v>
      </c>
      <c r="K500" s="40">
        <f>IF(G500&lt;0,IF(I500=0,0,IF(OR(G500=0,E500=0),"N.M.",IF(ABS(I500/G500)&gt;=10,"N.M.",I500/(-G500)))),IF(I500=0,0,IF(OR(G500=0,E500=0),"N.M.",IF(ABS(I500/G500)&gt;=10,"N.M.",I500/G500))))</f>
        <v>-0.2081004478667041</v>
      </c>
      <c r="L500" s="39"/>
      <c r="M500" s="8">
        <f>+M498-M499</f>
        <v>13158190.443999987</v>
      </c>
      <c r="N500" s="18"/>
      <c r="O500" s="8">
        <f>+O498-O499</f>
        <v>4865437.229000063</v>
      </c>
      <c r="P500" s="18"/>
      <c r="Q500" s="18">
        <f>+M500-O500</f>
        <v>8292753.214999924</v>
      </c>
      <c r="R500" s="37" t="str">
        <f>IF((+M500-O500)=(Q500),"  ",$AO$514)</f>
        <v>  </v>
      </c>
      <c r="S500" s="40">
        <f>IF(O500&lt;0,IF(Q500=0,0,IF(OR(O500=0,M500=0),"N.M.",IF(ABS(Q500/O500)&gt;=10,"N.M.",Q500/(-O500)))),IF(Q500=0,0,IF(OR(O500=0,M500=0),"N.M.",IF(ABS(Q500/O500)&gt;=10,"N.M.",Q500/O500))))</f>
        <v>1.7044209645890835</v>
      </c>
      <c r="T500" s="39"/>
      <c r="U500" s="8">
        <f>+U498-U499</f>
        <v>26393603.841999907</v>
      </c>
      <c r="V500" s="18"/>
      <c r="W500" s="8">
        <f>+W498-W499</f>
        <v>21895567.623999923</v>
      </c>
      <c r="X500" s="18"/>
      <c r="Y500" s="18">
        <f>+U500-W500</f>
        <v>4498036.217999984</v>
      </c>
      <c r="Z500" s="37" t="str">
        <f>IF((+U500-W500)=(Y500),"  ",$AO$514)</f>
        <v>  </v>
      </c>
      <c r="AA500" s="40">
        <f>IF(W500&lt;0,IF(Y500=0,0,IF(OR(W500=0,U500=0),"N.M.",IF(ABS(Y500/W500)&gt;=10,"N.M.",Y500/(-W500)))),IF(Y500=0,0,IF(OR(W500=0,U500=0),"N.M.",IF(ABS(Y500/W500)&gt;=10,"N.M.",Y500/W500))))</f>
        <v>0.20543135922494407</v>
      </c>
      <c r="AB500" s="39"/>
      <c r="AC500" s="8">
        <f>+AC498-AC499</f>
        <v>36967592.73599994</v>
      </c>
      <c r="AD500" s="18"/>
      <c r="AE500" s="8">
        <f>+AE498-AE499</f>
        <v>36435914.855999984</v>
      </c>
      <c r="AF500" s="18"/>
      <c r="AG500" s="18">
        <f>+AC500-AE500</f>
        <v>531677.879999958</v>
      </c>
      <c r="AH500" s="37" t="str">
        <f>IF((+AC500-AE500)=(AG500),"  ",$AO$514)</f>
        <v>  </v>
      </c>
      <c r="AI500" s="40">
        <f>IF(AE500&lt;0,IF(AG500=0,0,IF(OR(AE500=0,AC500=0),"N.M.",IF(ABS(AG500/AE500)&gt;=10,"N.M.",AG500/(-AE500)))),IF(AG500=0,0,IF(OR(AE500=0,AC500=0),"N.M.",IF(ABS(AG500/AE500)&gt;=10,"N.M.",AG500/AE500))))</f>
        <v>0.014592137513253778</v>
      </c>
      <c r="AJ500" s="39"/>
    </row>
    <row r="501" spans="5:37" ht="12.75">
      <c r="E501" s="41" t="str">
        <f>IF(ABS(E472-E494+E496-E498)&gt;$AO$510,$AO$513," ")</f>
        <v> </v>
      </c>
      <c r="F501" s="27"/>
      <c r="G501" s="41" t="str">
        <f>IF(ABS(G472-G494+G496-G498)&gt;$AO$510,$AO$513," ")</f>
        <v> </v>
      </c>
      <c r="H501" s="42"/>
      <c r="I501" s="41" t="str">
        <f>IF(ABS(I472-I494+I496-I498)&gt;$AO$510,$AO$513," ")</f>
        <v> </v>
      </c>
      <c r="M501" s="41" t="str">
        <f>IF(ABS(M472-M494+M496-M498)&gt;$AO$510,$AO$513," ")</f>
        <v> </v>
      </c>
      <c r="N501" s="46"/>
      <c r="O501" s="41" t="str">
        <f>IF(ABS(O472-O494+O496-O498)&gt;$AO$510,$AO$513," ")</f>
        <v> </v>
      </c>
      <c r="P501" s="29"/>
      <c r="Q501" s="41" t="str">
        <f>IF(ABS(Q472-Q494+Q496-Q498)&gt;$AO$510,$AO$513," ")</f>
        <v> </v>
      </c>
      <c r="U501" s="41" t="str">
        <f>IF(ABS(U472-U494+U496-U498)&gt;$AO$510,$AO$513," ")</f>
        <v> </v>
      </c>
      <c r="V501" s="28"/>
      <c r="W501" s="41" t="str">
        <f>IF(ABS(W472-W494+W496-W498)&gt;$AO$510,$AO$513," ")</f>
        <v> </v>
      </c>
      <c r="X501" s="28"/>
      <c r="Y501" s="41" t="str">
        <f>IF(ABS(Y472-Y494+Y496-Y498)&gt;$AO$510,$AO$513," ")</f>
        <v> </v>
      </c>
      <c r="AC501" s="41" t="str">
        <f>IF(ABS(AC472-AC494+AC496-AC498)&gt;$AO$510,$AO$513," ")</f>
        <v> </v>
      </c>
      <c r="AD501" s="28"/>
      <c r="AE501" s="41" t="str">
        <f>IF(ABS(AE472-AE494+AE496-AE498)&gt;$AO$510,$AO$513," ")</f>
        <v> </v>
      </c>
      <c r="AF501" s="42"/>
      <c r="AG501" s="41" t="str">
        <f>IF(ABS(AG472-AG494+AG496-AG498)&gt;$AO$510,$AO$513," ")</f>
        <v> </v>
      </c>
      <c r="AK501" s="31"/>
    </row>
    <row r="502" spans="3:15" ht="12.75">
      <c r="C502" s="2" t="s">
        <v>69</v>
      </c>
      <c r="M502" s="5"/>
      <c r="O502" s="5"/>
    </row>
    <row r="503" spans="5:40" ht="12.75">
      <c r="E503" s="5" t="s">
        <v>13</v>
      </c>
      <c r="O503" s="5"/>
      <c r="AK503" s="31"/>
      <c r="AL503" s="31"/>
      <c r="AM503" s="31"/>
      <c r="AN503" s="31"/>
    </row>
    <row r="504" spans="3:40" ht="12.75">
      <c r="C504" s="1" t="s">
        <v>13</v>
      </c>
      <c r="E504" s="5" t="s">
        <v>13</v>
      </c>
      <c r="O504" s="5"/>
      <c r="AK504" s="31"/>
      <c r="AL504" s="31"/>
      <c r="AM504" s="31"/>
      <c r="AN504" s="31"/>
    </row>
    <row r="505" spans="3:45" ht="12.75">
      <c r="C505" s="1" t="s">
        <v>13</v>
      </c>
      <c r="E505" s="5" t="s">
        <v>13</v>
      </c>
      <c r="AK505" s="47" t="s">
        <v>70</v>
      </c>
      <c r="AL505" s="48"/>
      <c r="AM505" s="48"/>
      <c r="AN505" s="26"/>
      <c r="AO505" s="48"/>
      <c r="AP505" s="48"/>
      <c r="AQ505" s="31"/>
      <c r="AR505" s="31"/>
      <c r="AS505" s="31"/>
    </row>
    <row r="506" spans="5:45" ht="12.75">
      <c r="E506" s="5" t="s">
        <v>13</v>
      </c>
      <c r="AK506" s="49"/>
      <c r="AL506" s="49"/>
      <c r="AM506" s="49"/>
      <c r="AN506" s="25"/>
      <c r="AO506" s="49"/>
      <c r="AP506" s="49"/>
      <c r="AQ506" s="31"/>
      <c r="AR506" s="31"/>
      <c r="AS506" s="31"/>
    </row>
    <row r="507" spans="5:53" ht="12.75">
      <c r="E507" s="5" t="s">
        <v>13</v>
      </c>
      <c r="AK507" s="50" t="s">
        <v>71</v>
      </c>
      <c r="AL507" s="49"/>
      <c r="AM507" s="49"/>
      <c r="AN507" s="49"/>
      <c r="AO507" s="119" t="s">
        <v>1408</v>
      </c>
      <c r="AP507" s="49"/>
      <c r="AQ507" s="31"/>
      <c r="AR507" s="31"/>
      <c r="AS507" s="31"/>
      <c r="AT507" s="2"/>
      <c r="AU507" s="2"/>
      <c r="AV507" s="2"/>
      <c r="AW507" s="2"/>
      <c r="AX507" s="2"/>
      <c r="AY507" s="2"/>
      <c r="AZ507" s="2"/>
      <c r="BA507" s="2"/>
    </row>
    <row r="508" spans="1:42" ht="12.75">
      <c r="A508" s="31"/>
      <c r="B508" s="31"/>
      <c r="C508" s="31"/>
      <c r="AK508" s="25"/>
      <c r="AL508" s="25"/>
      <c r="AM508" s="25"/>
      <c r="AN508" s="25"/>
      <c r="AO508" s="25"/>
      <c r="AP508" s="49"/>
    </row>
    <row r="509" spans="1:42" ht="12.75">
      <c r="A509" s="31"/>
      <c r="B509" s="31"/>
      <c r="C509" s="31"/>
      <c r="AK509" s="25"/>
      <c r="AL509" s="25"/>
      <c r="AM509" s="25"/>
      <c r="AN509" s="25"/>
      <c r="AO509" s="25"/>
      <c r="AP509" s="49"/>
    </row>
    <row r="510" spans="1:42" ht="12.75">
      <c r="A510" s="31"/>
      <c r="B510" s="31"/>
      <c r="C510" s="31"/>
      <c r="AK510" s="51" t="s">
        <v>72</v>
      </c>
      <c r="AL510" s="25"/>
      <c r="AM510" s="49"/>
      <c r="AN510" s="49"/>
      <c r="AO510" s="25">
        <v>0.001</v>
      </c>
      <c r="AP510" s="49"/>
    </row>
    <row r="511" spans="1:42" ht="12.75">
      <c r="A511" s="31"/>
      <c r="B511" s="31"/>
      <c r="C511" s="31"/>
      <c r="AK511" s="51"/>
      <c r="AL511" s="25"/>
      <c r="AM511" s="25"/>
      <c r="AN511" s="25"/>
      <c r="AO511" s="25"/>
      <c r="AP511" s="49"/>
    </row>
    <row r="512" spans="1:42" ht="12.75">
      <c r="A512" s="31"/>
      <c r="B512" s="31"/>
      <c r="C512" s="31"/>
      <c r="AK512" s="25"/>
      <c r="AL512" s="25"/>
      <c r="AM512" s="25"/>
      <c r="AN512" s="25"/>
      <c r="AO512" s="25"/>
      <c r="AP512" s="49"/>
    </row>
    <row r="513" spans="1:42" ht="12.75">
      <c r="A513" s="31"/>
      <c r="B513" s="31"/>
      <c r="C513" s="31"/>
      <c r="AK513" s="51" t="s">
        <v>73</v>
      </c>
      <c r="AL513" s="51"/>
      <c r="AM513" s="49"/>
      <c r="AN513" s="49"/>
      <c r="AO513" s="52" t="s">
        <v>74</v>
      </c>
      <c r="AP513" s="49"/>
    </row>
    <row r="514" spans="1:42" ht="12.75">
      <c r="A514" s="31"/>
      <c r="B514" s="31"/>
      <c r="C514" s="31"/>
      <c r="AK514" s="51" t="s">
        <v>73</v>
      </c>
      <c r="AL514" s="25"/>
      <c r="AM514" s="25"/>
      <c r="AN514" s="49"/>
      <c r="AO514" s="52" t="s">
        <v>75</v>
      </c>
      <c r="AP514" s="49"/>
    </row>
    <row r="515" spans="1:42" ht="12.75">
      <c r="A515" s="31"/>
      <c r="B515" s="31"/>
      <c r="C515" s="31"/>
      <c r="AK515" s="51"/>
      <c r="AL515" s="25"/>
      <c r="AM515" s="25"/>
      <c r="AN515" s="52"/>
      <c r="AO515" s="25"/>
      <c r="AP515" s="49"/>
    </row>
    <row r="516" spans="1:42" ht="12.75">
      <c r="A516" s="31"/>
      <c r="B516" s="31"/>
      <c r="C516" s="31"/>
      <c r="AK516" s="25"/>
      <c r="AL516" s="25"/>
      <c r="AM516" s="25"/>
      <c r="AN516" s="25"/>
      <c r="AO516" s="25"/>
      <c r="AP516" s="49"/>
    </row>
    <row r="517" spans="1:42" ht="12.75">
      <c r="A517" s="31"/>
      <c r="B517" s="31"/>
      <c r="C517" s="31"/>
      <c r="AK517" s="51" t="s">
        <v>76</v>
      </c>
      <c r="AL517" s="25"/>
      <c r="AM517" s="25"/>
      <c r="AN517" s="49"/>
      <c r="AO517" s="53">
        <f>COUNTIF($E$409:$AJ$501,+AO513)</f>
        <v>0</v>
      </c>
      <c r="AP517" s="49"/>
    </row>
    <row r="518" spans="1:42" ht="12.75">
      <c r="A518" s="31"/>
      <c r="B518" s="31"/>
      <c r="C518" s="31"/>
      <c r="AK518" s="51" t="s">
        <v>76</v>
      </c>
      <c r="AL518" s="25"/>
      <c r="AM518" s="25"/>
      <c r="AN518" s="49"/>
      <c r="AO518" s="53">
        <f>COUNTIF($E$409:$AJ$501,+AO514)</f>
        <v>0</v>
      </c>
      <c r="AP518" s="49"/>
    </row>
    <row r="519" spans="1:42" ht="12.75">
      <c r="A519" s="31"/>
      <c r="B519" s="31"/>
      <c r="C519" s="31"/>
      <c r="AK519" s="49"/>
      <c r="AL519" s="49"/>
      <c r="AM519" s="49"/>
      <c r="AN519" s="49"/>
      <c r="AO519" s="54" t="s">
        <v>77</v>
      </c>
      <c r="AP519" s="49"/>
    </row>
    <row r="520" spans="1:42" ht="12.75">
      <c r="A520" s="31"/>
      <c r="B520" s="31"/>
      <c r="C520" s="31"/>
      <c r="AK520" s="51" t="s">
        <v>78</v>
      </c>
      <c r="AL520" s="25"/>
      <c r="AM520" s="25"/>
      <c r="AN520" s="49"/>
      <c r="AO520" s="53">
        <f>SUM(AO517:AO518)</f>
        <v>0</v>
      </c>
      <c r="AP520" s="49"/>
    </row>
    <row r="521" spans="1:42" ht="12.75">
      <c r="A521" s="31"/>
      <c r="B521" s="31"/>
      <c r="C521" s="31"/>
      <c r="AK521" s="49"/>
      <c r="AL521" s="25"/>
      <c r="AM521" s="25"/>
      <c r="AN521" s="25"/>
      <c r="AO521" s="55" t="s">
        <v>79</v>
      </c>
      <c r="AP521" s="49"/>
    </row>
    <row r="522" spans="1:42" ht="12.75">
      <c r="A522" s="31"/>
      <c r="B522" s="31"/>
      <c r="C522" s="31"/>
      <c r="AK522" s="80" t="s">
        <v>80</v>
      </c>
      <c r="AL522" s="81"/>
      <c r="AM522" s="81"/>
      <c r="AN522" s="82"/>
      <c r="AO522" s="81"/>
      <c r="AP522" s="83"/>
    </row>
    <row r="523" spans="1:42" ht="12.75">
      <c r="A523" s="31"/>
      <c r="B523" s="31"/>
      <c r="C523" s="31"/>
      <c r="AK523" s="84"/>
      <c r="AL523" s="84" t="s">
        <v>81</v>
      </c>
      <c r="AM523" s="84"/>
      <c r="AN523" s="120" t="s">
        <v>1409</v>
      </c>
      <c r="AO523" s="81"/>
      <c r="AP523" s="83"/>
    </row>
    <row r="524" spans="1:42" ht="12.75">
      <c r="A524" s="31"/>
      <c r="B524" s="31"/>
      <c r="C524" s="31"/>
      <c r="AK524" s="84"/>
      <c r="AL524" s="84" t="s">
        <v>82</v>
      </c>
      <c r="AM524" s="84"/>
      <c r="AN524" s="120" t="s">
        <v>1410</v>
      </c>
      <c r="AO524" s="81"/>
      <c r="AP524" s="83"/>
    </row>
    <row r="525" spans="1:42" ht="12.75">
      <c r="A525" s="31"/>
      <c r="B525" s="31"/>
      <c r="C525" s="31"/>
      <c r="AK525" s="87" t="s">
        <v>87</v>
      </c>
      <c r="AL525" s="88"/>
      <c r="AM525" s="88"/>
      <c r="AN525" s="88"/>
      <c r="AO525" s="89" t="str">
        <f>UPPER(TEXT(NvsElapsedTime,"hh:mm:ss"))</f>
        <v>00:00:18</v>
      </c>
      <c r="AP525" s="88"/>
    </row>
    <row r="526" spans="1:38" ht="12.75">
      <c r="A526" s="31"/>
      <c r="B526" s="31"/>
      <c r="C526" s="31"/>
      <c r="AL526" s="16"/>
    </row>
    <row r="527" spans="1:38" ht="12.75">
      <c r="A527" s="31"/>
      <c r="B527" s="31"/>
      <c r="C527" s="31"/>
      <c r="AL527" s="16"/>
    </row>
    <row r="528" spans="1:38" ht="12.75">
      <c r="A528" s="31"/>
      <c r="B528" s="31"/>
      <c r="C528" s="31"/>
      <c r="AL528" s="16"/>
    </row>
    <row r="529" spans="1:38" ht="12.75">
      <c r="A529" s="31"/>
      <c r="B529" s="31"/>
      <c r="C529" s="31"/>
      <c r="AL529" s="16"/>
    </row>
    <row r="530" spans="1:3" ht="12.75">
      <c r="A530" s="31"/>
      <c r="B530" s="31"/>
      <c r="C530" s="31"/>
    </row>
    <row r="531" spans="1:3" ht="12.75">
      <c r="A531" s="31"/>
      <c r="B531" s="31"/>
      <c r="C531" s="31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53" ht="12.75">
      <c r="A545" s="31"/>
      <c r="B545" s="31"/>
      <c r="C545" s="31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</row>
    <row r="546" spans="1:53" ht="12.75">
      <c r="A546" s="31"/>
      <c r="B546" s="31"/>
      <c r="C546" s="31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</row>
    <row r="547" spans="1:53" ht="12.75">
      <c r="A547" s="31"/>
      <c r="B547" s="31"/>
      <c r="C547" s="31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</row>
    <row r="548" spans="1:3" ht="12.75">
      <c r="A548" s="31"/>
      <c r="B548" s="31"/>
      <c r="C548" s="31"/>
    </row>
    <row r="549" spans="1:3" ht="12.75">
      <c r="A549" s="31"/>
      <c r="B549" s="31"/>
      <c r="C549" s="31"/>
    </row>
    <row r="550" spans="1:3" ht="12.75">
      <c r="A550" s="31"/>
      <c r="B550" s="31"/>
      <c r="C550" s="31"/>
    </row>
    <row r="551" spans="1:3" ht="12.75">
      <c r="A551" s="31"/>
      <c r="B551" s="31"/>
      <c r="C551" s="31"/>
    </row>
    <row r="552" spans="1:3" ht="12.75">
      <c r="A552" s="31"/>
      <c r="B552" s="31"/>
      <c r="C552" s="31"/>
    </row>
    <row r="553" spans="1:3" ht="12.75">
      <c r="A553" s="31"/>
      <c r="B553" s="31"/>
      <c r="C553" s="31"/>
    </row>
  </sheetData>
  <sheetProtection/>
  <printOptions horizontalCentered="1"/>
  <pageMargins left="0.25" right="0.25" top="0.81" bottom="0.54" header="0.71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2012-01-25T23:10:14Z</cp:lastPrinted>
  <dcterms:created xsi:type="dcterms:W3CDTF">1997-11-19T15:48:19Z</dcterms:created>
  <dcterms:modified xsi:type="dcterms:W3CDTF">2012-01-25T23:10:16Z</dcterms:modified>
  <cp:category/>
  <cp:version/>
  <cp:contentType/>
  <cp:contentStatus/>
</cp:coreProperties>
</file>