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"V2007-07-31"</definedName>
    <definedName name="NvsAutoDrillOk">"VN"</definedName>
    <definedName name="NvsElapsedTime">0.000231481477385387</definedName>
    <definedName name="NvsEndTime">39303.6185763889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"V2007-07-31"</definedName>
    <definedName name="NvsValTbl.CURRENCY_CD">"CURRENCY_CD_TBL"</definedName>
    <definedName name="_xlnm.Print_Area" localSheetId="0">'Sheet1'!$B$2:$H$494</definedName>
    <definedName name="_xlnm.Print_Titles" localSheetId="0">'Sheet1'!$B:$C,'Sheet1'!$2:$8</definedName>
    <definedName name="Reserved_Section">'Sheet1'!$AK$498:$AP$514</definedName>
  </definedNames>
  <calcPr fullCalcOnLoad="1"/>
</workbook>
</file>

<file path=xl/sharedStrings.xml><?xml version="1.0" encoding="utf-8"?>
<sst xmlns="http://schemas.openxmlformats.org/spreadsheetml/2006/main" count="1458" uniqueCount="1388">
  <si>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</si>
  <si>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</si>
  <si>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</si>
  <si>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</si>
  <si>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</si>
  <si>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</si>
  <si>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</si>
  <si>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</si>
  <si>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</si>
  <si>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</si>
  <si>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</si>
  <si>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</si>
  <si>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</si>
  <si>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</si>
  <si>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</si>
  <si>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</si>
  <si>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</si>
  <si>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</si>
  <si>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</si>
  <si>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</si>
  <si>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</si>
  <si>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</si>
  <si>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</si>
  <si>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</si>
  <si>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</si>
  <si>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</si>
  <si>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</si>
  <si>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</si>
  <si>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</si>
  <si>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</si>
  <si>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</si>
  <si>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</si>
  <si>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</si>
  <si>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</si>
  <si>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</si>
  <si>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</si>
  <si>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</si>
  <si>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</si>
  <si>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</si>
  <si>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</si>
  <si>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</si>
  <si>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</si>
  <si>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</si>
  <si>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</si>
  <si>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</si>
  <si>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</si>
  <si>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</si>
  <si>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</si>
  <si>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</si>
  <si>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</si>
  <si>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</si>
  <si>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</si>
  <si>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</si>
  <si>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</si>
  <si>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</si>
  <si>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</si>
  <si>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</si>
  <si>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</si>
  <si>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</si>
  <si>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</si>
  <si>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</si>
  <si>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</si>
  <si>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</si>
  <si>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</si>
  <si>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</si>
  <si>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</si>
  <si>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</si>
  <si>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</si>
  <si>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</si>
  <si>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</si>
  <si>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</si>
  <si>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</si>
  <si>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</si>
  <si>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</si>
  <si>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</si>
  <si>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</si>
  <si>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</si>
  <si>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</si>
  <si>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</si>
  <si>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</si>
  <si>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</si>
  <si>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</si>
  <si>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</si>
  <si>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</si>
  <si>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</si>
  <si>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</si>
  <si>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</si>
  <si>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</si>
  <si>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</si>
  <si>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</si>
  <si>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</si>
  <si>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</si>
  <si>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</si>
  <si>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</si>
  <si>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</si>
  <si>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</si>
  <si>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</si>
  <si>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</si>
  <si>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</si>
  <si>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</si>
  <si>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</si>
  <si>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</si>
  <si>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</si>
  <si>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</si>
  <si>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</si>
  <si>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</si>
  <si>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</si>
  <si>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</si>
  <si>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</si>
  <si>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</si>
  <si>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</si>
  <si>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</si>
  <si>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</si>
  <si>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</si>
  <si>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</si>
  <si>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</si>
  <si>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</si>
  <si>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</si>
  <si>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</si>
  <si>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</si>
  <si>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</si>
  <si>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</si>
  <si>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</si>
  <si>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</si>
  <si>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</si>
  <si>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</si>
  <si>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</si>
  <si>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</si>
  <si>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</si>
  <si>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</si>
  <si>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</si>
  <si>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</si>
  <si>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</si>
  <si>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</si>
  <si>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</si>
  <si>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</si>
  <si>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</si>
  <si>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</si>
  <si>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</si>
  <si>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</si>
  <si>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</si>
  <si>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</si>
  <si>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</si>
  <si>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</si>
  <si>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</si>
  <si>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</si>
  <si>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</si>
  <si>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</si>
  <si>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</si>
  <si>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</si>
  <si>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</si>
  <si>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</si>
  <si>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</si>
  <si>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</si>
  <si>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</si>
  <si>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</si>
  <si>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</si>
  <si>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</si>
  <si>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</si>
  <si>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</si>
  <si>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</si>
  <si>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</si>
  <si>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</si>
  <si>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</si>
  <si>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</si>
  <si>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</si>
  <si>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</si>
  <si>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</si>
  <si>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</si>
  <si>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</si>
  <si>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</si>
  <si>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</si>
  <si>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</si>
  <si>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</si>
  <si>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</si>
  <si>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</si>
  <si>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</si>
  <si>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</si>
  <si>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</si>
  <si>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</si>
  <si>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</si>
  <si>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</si>
  <si>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</si>
  <si>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</si>
  <si>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</si>
  <si>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</si>
  <si>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</si>
  <si>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</si>
  <si>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</si>
  <si>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</si>
  <si>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</si>
  <si>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</si>
  <si>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</si>
  <si>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Cost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</si>
  <si>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</si>
  <si>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</si>
  <si>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</si>
  <si>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</si>
  <si>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</si>
  <si>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</si>
  <si>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</si>
  <si>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</si>
  <si>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</si>
  <si>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</si>
  <si>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</si>
  <si>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</si>
  <si>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</si>
  <si>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</si>
  <si>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</si>
  <si>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</si>
  <si>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</si>
  <si>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</si>
  <si>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</si>
  <si>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</si>
  <si>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</si>
  <si>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</si>
  <si>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</si>
  <si>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</si>
  <si>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</si>
  <si>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</si>
  <si>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</si>
  <si>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</si>
  <si>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</si>
  <si>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</si>
  <si>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</si>
  <si>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</si>
  <si>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</si>
  <si>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</si>
  <si>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</si>
  <si>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</si>
  <si>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</si>
  <si>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</si>
  <si>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</si>
  <si>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</si>
  <si>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</si>
  <si>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</si>
  <si>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</si>
  <si>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</si>
  <si>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</si>
  <si>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</si>
  <si>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</si>
  <si>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</si>
  <si>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</si>
  <si>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</si>
  <si>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</si>
  <si>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</si>
  <si>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</si>
  <si>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</si>
  <si>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</si>
  <si>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</si>
  <si>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</si>
  <si>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</si>
  <si>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</si>
  <si>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</si>
  <si>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</si>
  <si>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</si>
  <si>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</si>
  <si>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</si>
  <si>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</si>
  <si>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</si>
  <si>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</si>
  <si>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</si>
  <si>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</si>
  <si>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</si>
  <si>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</si>
  <si>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</si>
  <si>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</si>
  <si>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</si>
  <si>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</si>
  <si>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</si>
  <si>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</si>
  <si>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</si>
  <si>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%,V4470132</t>
  </si>
  <si>
    <t>4470132</t>
  </si>
  <si>
    <t>Spark Gas - Realized</t>
  </si>
  <si>
    <t>%,V4470143</t>
  </si>
  <si>
    <t>4470143</t>
  </si>
  <si>
    <t>Financial Hedge Realized</t>
  </si>
  <si>
    <t>%,V4470144</t>
  </si>
  <si>
    <t>4470144</t>
  </si>
  <si>
    <t>Realiz.Sharing - 06 SIA</t>
  </si>
  <si>
    <t>%,V4470145</t>
  </si>
  <si>
    <t>4470145</t>
  </si>
  <si>
    <t>PJM Hourly Net Purch.-FERC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</si>
  <si>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</si>
  <si>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</si>
  <si>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</si>
  <si>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</si>
  <si>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</si>
  <si>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</si>
  <si>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</si>
  <si>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</si>
  <si>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</si>
  <si>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</si>
  <si>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</si>
  <si>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</si>
  <si>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</si>
  <si>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</si>
  <si>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</si>
  <si>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</si>
  <si>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</si>
  <si>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</si>
  <si>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</si>
  <si>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</si>
  <si>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</si>
  <si>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</si>
  <si>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</si>
  <si>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</si>
  <si>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</si>
  <si>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</si>
  <si>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</si>
  <si>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</si>
  <si>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</si>
  <si>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</si>
  <si>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</si>
  <si>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</si>
  <si>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</si>
  <si>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</si>
  <si>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</si>
  <si>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</si>
  <si>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%,V4500000</t>
  </si>
  <si>
    <t>4500000</t>
  </si>
  <si>
    <t>Forfeited Discounts</t>
  </si>
  <si>
    <t>%,V4510001</t>
  </si>
  <si>
    <t>4510001</t>
  </si>
  <si>
    <t>Misc Service Rev - Nonaffil</t>
  </si>
  <si>
    <t>%,V4510007</t>
  </si>
  <si>
    <t>4510007</t>
  </si>
  <si>
    <t>Service Rev-Indirect Cost-NAC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</si>
  <si>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</si>
  <si>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</si>
  <si>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</si>
  <si>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</si>
  <si>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</si>
  <si>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</si>
  <si>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</si>
  <si>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</si>
  <si>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</si>
  <si>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</si>
  <si>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</si>
  <si>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</si>
  <si>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</si>
  <si>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</si>
  <si>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</si>
  <si>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%,V4560014</t>
  </si>
  <si>
    <t>4560014</t>
  </si>
  <si>
    <t>Oth Elect Revenues - Ancillary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</si>
  <si>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</si>
  <si>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</si>
  <si>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</si>
  <si>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</si>
  <si>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</si>
  <si>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</si>
  <si>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</si>
  <si>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</si>
  <si>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</si>
  <si>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</si>
  <si>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</si>
  <si>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</si>
  <si>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</si>
  <si>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</si>
  <si>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</si>
  <si>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</si>
  <si>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</si>
  <si>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</si>
  <si>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</si>
  <si>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</si>
  <si>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</si>
  <si>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</si>
  <si>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</si>
  <si>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</si>
  <si>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</si>
  <si>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</si>
  <si>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</si>
  <si>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</si>
  <si>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</si>
  <si>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</si>
  <si>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</si>
  <si>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</si>
  <si>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</si>
  <si>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</si>
  <si>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</si>
  <si>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</si>
  <si>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%,V4560106</t>
  </si>
  <si>
    <t>4560106</t>
  </si>
  <si>
    <t>MTM-Emissions Compliance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</si>
  <si>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</si>
  <si>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</si>
  <si>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</si>
  <si>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</si>
  <si>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</si>
  <si>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</si>
  <si>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</si>
  <si>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</si>
  <si>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</si>
  <si>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</si>
  <si>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</si>
  <si>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</si>
  <si>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</si>
  <si>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</si>
  <si>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</si>
  <si>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</si>
  <si>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</si>
  <si>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</si>
  <si>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</si>
  <si>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</si>
  <si>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</si>
  <si>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</si>
  <si>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</si>
  <si>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</si>
  <si>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</si>
  <si>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</si>
  <si>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</si>
  <si>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</si>
  <si>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</si>
  <si>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</si>
  <si>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</si>
  <si>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</si>
  <si>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</si>
  <si>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</si>
  <si>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</si>
  <si>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</si>
  <si>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</si>
  <si>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</si>
  <si>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</si>
  <si>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</si>
  <si>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</si>
  <si>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</si>
  <si>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</si>
  <si>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</si>
  <si>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</si>
  <si>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</si>
  <si>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</si>
  <si>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</si>
  <si>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</si>
  <si>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</si>
  <si>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</si>
  <si>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</si>
  <si>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</si>
  <si>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</si>
  <si>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</si>
  <si>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</si>
  <si>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</si>
  <si>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</si>
  <si>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</si>
  <si>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</si>
  <si>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</si>
  <si>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</si>
  <si>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</si>
  <si>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</si>
  <si>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</si>
  <si>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</si>
  <si>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</si>
  <si>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</si>
  <si>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</si>
  <si>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%,V5550045</t>
  </si>
  <si>
    <t>5550045</t>
  </si>
  <si>
    <t>%,V5550048</t>
  </si>
  <si>
    <t>5550048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</si>
  <si>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</si>
  <si>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</si>
  <si>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</si>
  <si>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</si>
  <si>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</si>
  <si>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</si>
  <si>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</si>
  <si>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</si>
  <si>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</si>
  <si>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</si>
  <si>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</si>
  <si>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</si>
  <si>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</si>
  <si>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</si>
  <si>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</si>
  <si>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</si>
  <si>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</si>
  <si>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</si>
  <si>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</si>
  <si>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</si>
  <si>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</si>
  <si>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</si>
  <si>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</si>
  <si>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</si>
  <si>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</si>
  <si>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</si>
  <si>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</si>
  <si>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</si>
  <si>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</si>
  <si>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</si>
  <si>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</si>
  <si>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</si>
  <si>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</si>
  <si>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</si>
  <si>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</si>
  <si>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</si>
  <si>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</si>
  <si>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</si>
  <si>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</si>
  <si>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</si>
  <si>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</si>
  <si>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</si>
  <si>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</si>
  <si>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</si>
  <si>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</si>
  <si>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</si>
  <si>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</si>
  <si>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</si>
  <si>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</si>
  <si>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</si>
  <si>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</si>
  <si>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</si>
  <si>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</si>
  <si>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</si>
  <si>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</si>
  <si>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</si>
  <si>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</si>
  <si>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</si>
  <si>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</si>
  <si>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</si>
  <si>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</si>
  <si>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</si>
  <si>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</si>
  <si>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</si>
  <si>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%,V5350000</t>
  </si>
  <si>
    <t>5350000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</si>
  <si>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</si>
  <si>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</si>
  <si>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</si>
  <si>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</si>
  <si>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</si>
  <si>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</si>
  <si>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</si>
  <si>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</si>
  <si>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</si>
  <si>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</si>
  <si>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</si>
  <si>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</si>
  <si>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</si>
  <si>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</si>
  <si>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</si>
  <si>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</si>
  <si>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</si>
  <si>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</si>
  <si>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</si>
  <si>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</si>
  <si>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</si>
  <si>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</si>
  <si>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</si>
  <si>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</si>
  <si>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</si>
  <si>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</si>
  <si>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</si>
  <si>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</si>
  <si>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</si>
  <si>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</si>
  <si>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</si>
  <si>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</si>
  <si>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</si>
  <si>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</si>
  <si>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</si>
  <si>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</si>
  <si>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</si>
  <si>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</si>
  <si>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</si>
  <si>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</si>
  <si>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</si>
  <si>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</si>
  <si>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</si>
  <si>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</si>
  <si>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</si>
  <si>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</si>
  <si>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</si>
  <si>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</si>
  <si>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</si>
  <si>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</si>
  <si>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</si>
  <si>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</si>
  <si>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</si>
  <si>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</si>
  <si>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</si>
  <si>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</si>
  <si>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</si>
  <si>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</si>
  <si>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</si>
  <si>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</si>
  <si>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</si>
  <si>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</si>
  <si>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</si>
  <si>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</si>
  <si>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</si>
  <si>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</si>
  <si>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</si>
  <si>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</si>
  <si>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</si>
  <si>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</si>
  <si>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</si>
  <si>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</si>
  <si>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</si>
  <si>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</si>
  <si>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</si>
  <si>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</si>
  <si>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</si>
  <si>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</si>
  <si>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</si>
  <si>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</si>
  <si>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</si>
  <si>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</si>
  <si>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</si>
  <si>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</si>
  <si>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</si>
  <si>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</si>
  <si>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</si>
  <si>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</si>
  <si>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</si>
  <si>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</si>
  <si>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</si>
  <si>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</si>
  <si>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</si>
  <si>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</si>
  <si>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</si>
  <si>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</si>
  <si>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</si>
  <si>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</si>
  <si>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</si>
  <si>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</si>
  <si>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</si>
  <si>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</si>
  <si>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</si>
  <si>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</si>
  <si>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</si>
  <si>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</si>
  <si>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</si>
  <si>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</si>
  <si>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</si>
  <si>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</si>
  <si>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</si>
  <si>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</si>
  <si>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</si>
  <si>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</si>
  <si>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</si>
  <si>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</si>
  <si>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</si>
  <si>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</si>
  <si>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</si>
  <si>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</si>
  <si>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%,V9120001</t>
  </si>
  <si>
    <t>9120001</t>
  </si>
  <si>
    <t>%,V9120003</t>
  </si>
  <si>
    <t>9120003</t>
  </si>
  <si>
    <t>%,V9130000</t>
  </si>
  <si>
    <t>9130000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</si>
  <si>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</si>
  <si>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</si>
  <si>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</si>
  <si>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</si>
  <si>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</si>
  <si>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</si>
  <si>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</si>
  <si>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</si>
  <si>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</si>
  <si>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</si>
  <si>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</si>
  <si>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</si>
  <si>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</si>
  <si>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</si>
  <si>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</si>
  <si>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</si>
  <si>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</si>
  <si>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</si>
  <si>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</si>
  <si>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</si>
  <si>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</si>
  <si>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</si>
  <si>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</si>
  <si>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</si>
  <si>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</si>
  <si>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</si>
  <si>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</si>
  <si>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</si>
  <si>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</si>
  <si>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</si>
  <si>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</si>
  <si>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</si>
  <si>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</si>
  <si>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</si>
  <si>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</si>
  <si>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</si>
  <si>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</si>
  <si>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</si>
  <si>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</si>
  <si>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</si>
  <si>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</si>
  <si>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</si>
  <si>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</si>
  <si>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</si>
  <si>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</si>
  <si>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</si>
  <si>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</si>
  <si>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</si>
  <si>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</si>
  <si>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</si>
  <si>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</si>
  <si>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</si>
  <si>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</si>
  <si>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</si>
  <si>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</si>
  <si>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</si>
  <si>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</si>
  <si>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</si>
  <si>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</si>
  <si>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</si>
  <si>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</si>
  <si>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</si>
  <si>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</si>
  <si>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</si>
  <si>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</si>
  <si>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</si>
  <si>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</si>
  <si>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</si>
  <si>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</si>
  <si>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</si>
  <si>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</si>
  <si>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</si>
  <si>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</si>
  <si>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</si>
  <si>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</si>
  <si>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</si>
  <si>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</si>
  <si>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</si>
  <si>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</si>
  <si>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</si>
  <si>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</si>
  <si>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</si>
  <si>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</si>
  <si>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</si>
  <si>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</si>
  <si>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</si>
  <si>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</si>
  <si>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</si>
  <si>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</si>
  <si>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</si>
  <si>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</si>
  <si>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</si>
  <si>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</si>
  <si>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</si>
  <si>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</si>
  <si>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</si>
  <si>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</si>
  <si>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</si>
  <si>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</si>
  <si>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</si>
  <si>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</si>
  <si>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</si>
  <si>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</si>
  <si>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</si>
  <si>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</si>
  <si>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</si>
  <si>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%,V9301005</t>
  </si>
  <si>
    <t>9301005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</si>
  <si>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</si>
  <si>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</si>
  <si>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</si>
  <si>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</si>
  <si>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</si>
  <si>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</si>
  <si>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</si>
  <si>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</si>
  <si>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</si>
  <si>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</si>
  <si>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</si>
  <si>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</si>
  <si>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</si>
  <si>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</si>
  <si>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</si>
  <si>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</si>
  <si>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</si>
  <si>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</si>
  <si>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</si>
  <si>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</si>
  <si>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</si>
  <si>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</si>
  <si>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</si>
  <si>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</si>
  <si>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</si>
  <si>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</si>
  <si>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</si>
  <si>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</si>
  <si>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</si>
  <si>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</si>
  <si>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</si>
  <si>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</si>
  <si>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</si>
  <si>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</si>
  <si>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</si>
  <si>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</si>
  <si>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</si>
  <si>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</si>
  <si>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</si>
  <si>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</si>
  <si>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</si>
  <si>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</si>
  <si>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%,V5510000</t>
  </si>
  <si>
    <t>5510000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</si>
  <si>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</si>
  <si>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</si>
  <si>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</si>
  <si>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</si>
  <si>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</si>
  <si>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</si>
  <si>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</si>
  <si>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</si>
  <si>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</si>
  <si>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</si>
  <si>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</si>
  <si>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</si>
  <si>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</si>
  <si>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</si>
  <si>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</si>
  <si>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</si>
  <si>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</si>
  <si>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</si>
  <si>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</si>
  <si>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</si>
  <si>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</si>
  <si>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</si>
  <si>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</si>
  <si>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</si>
  <si>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</si>
  <si>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</si>
  <si>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</si>
  <si>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</si>
  <si>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</si>
  <si>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</si>
  <si>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</si>
  <si>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</si>
  <si>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</si>
  <si>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</si>
  <si>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</si>
  <si>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</si>
  <si>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</si>
  <si>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</si>
  <si>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</si>
  <si>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</si>
  <si>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</si>
  <si>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</si>
  <si>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</si>
  <si>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</si>
  <si>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</si>
  <si>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</si>
  <si>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</si>
  <si>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</si>
  <si>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</si>
  <si>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</si>
  <si>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</si>
  <si>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</si>
  <si>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</si>
  <si>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</si>
  <si>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</si>
  <si>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</si>
  <si>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</si>
  <si>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</si>
  <si>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</si>
  <si>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</si>
  <si>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</si>
  <si>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</si>
  <si>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</si>
  <si>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</si>
  <si>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</si>
  <si>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</si>
  <si>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</si>
  <si>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</si>
  <si>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</si>
  <si>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</si>
  <si>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</si>
  <si>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</si>
  <si>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</si>
  <si>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</si>
  <si>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</si>
  <si>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</si>
  <si>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%,V408100605</t>
  </si>
  <si>
    <t>408100605</t>
  </si>
  <si>
    <t>%,V408100606</t>
  </si>
  <si>
    <t>408100606</t>
  </si>
  <si>
    <t>%,V408100607</t>
  </si>
  <si>
    <t>408100607</t>
  </si>
  <si>
    <t>%,V4081007</t>
  </si>
  <si>
    <t>4081007</t>
  </si>
  <si>
    <t>%,V408100804</t>
  </si>
  <si>
    <t>408100804</t>
  </si>
  <si>
    <t>%,V408100805</t>
  </si>
  <si>
    <t>408100805</t>
  </si>
  <si>
    <t>%,V408100806</t>
  </si>
  <si>
    <t>408100806</t>
  </si>
  <si>
    <t>%,V408100807</t>
  </si>
  <si>
    <t>408100807</t>
  </si>
  <si>
    <t>%,V408101406</t>
  </si>
  <si>
    <t>408101406</t>
  </si>
  <si>
    <t>%,V408101407</t>
  </si>
  <si>
    <t>408101407</t>
  </si>
  <si>
    <t>%,V408101705</t>
  </si>
  <si>
    <t>408101705</t>
  </si>
  <si>
    <t>%,V408101706</t>
  </si>
  <si>
    <t>408101706</t>
  </si>
  <si>
    <t>%,V408101707</t>
  </si>
  <si>
    <t>408101707</t>
  </si>
  <si>
    <t>%,V408101805</t>
  </si>
  <si>
    <t>408101805</t>
  </si>
  <si>
    <t>%,V408101806</t>
  </si>
  <si>
    <t>408101806</t>
  </si>
  <si>
    <t>%,V408101807</t>
  </si>
  <si>
    <t>408101807</t>
  </si>
  <si>
    <t>%,V408101900</t>
  </si>
  <si>
    <t>408101900</t>
  </si>
  <si>
    <t>%,V408101905</t>
  </si>
  <si>
    <t>408101905</t>
  </si>
  <si>
    <t>%,V408101906</t>
  </si>
  <si>
    <t>408101906</t>
  </si>
  <si>
    <t>%,V408101907</t>
  </si>
  <si>
    <t>408101907</t>
  </si>
  <si>
    <t>%,V408102207</t>
  </si>
  <si>
    <t>408102207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</si>
  <si>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</si>
  <si>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</si>
  <si>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</si>
  <si>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</si>
  <si>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</si>
  <si>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</si>
  <si>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</si>
  <si>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</si>
  <si>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%,V4081033</t>
  </si>
  <si>
    <t>4081033</t>
  </si>
  <si>
    <t>%,V4081034</t>
  </si>
  <si>
    <t>4081034</t>
  </si>
  <si>
    <t>%,V4081035</t>
  </si>
  <si>
    <t>4081035</t>
  </si>
  <si>
    <t>%,V408103604</t>
  </si>
  <si>
    <t>408103604</t>
  </si>
  <si>
    <t>%,V408103605</t>
  </si>
  <si>
    <t>408103605</t>
  </si>
  <si>
    <t>%,V408103606</t>
  </si>
  <si>
    <t>408103606</t>
  </si>
  <si>
    <t>%,V408103607</t>
  </si>
  <si>
    <t>408103607</t>
  </si>
  <si>
    <t>%,V409100200</t>
  </si>
  <si>
    <t>409100200</t>
  </si>
  <si>
    <t>%,V409100204</t>
  </si>
  <si>
    <t>409100204</t>
  </si>
  <si>
    <t>%,V409100205</t>
  </si>
  <si>
    <t>409100205</t>
  </si>
  <si>
    <t>%,V409100206</t>
  </si>
  <si>
    <t>409100206</t>
  </si>
  <si>
    <t>%,V409100207</t>
  </si>
  <si>
    <t>409100207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</si>
  <si>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</si>
  <si>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</si>
  <si>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</si>
  <si>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</si>
  <si>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</si>
  <si>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</si>
  <si>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</si>
  <si>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</si>
  <si>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</si>
  <si>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</si>
  <si>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</si>
  <si>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</si>
  <si>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</si>
  <si>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</si>
  <si>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</si>
  <si>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</si>
  <si>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</si>
  <si>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</si>
  <si>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</si>
  <si>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</si>
  <si>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%,V4210001</t>
  </si>
  <si>
    <t>4210001</t>
  </si>
  <si>
    <t>%,V4210002</t>
  </si>
  <si>
    <t>4210002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</si>
  <si>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</si>
  <si>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</si>
  <si>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</si>
  <si>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</si>
  <si>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</si>
  <si>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</si>
  <si>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</si>
  <si>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</si>
  <si>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</si>
  <si>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</si>
  <si>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</si>
  <si>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</si>
  <si>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</si>
  <si>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</si>
  <si>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</si>
  <si>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</si>
  <si>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</si>
  <si>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</si>
  <si>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</si>
  <si>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</si>
  <si>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</si>
  <si>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</si>
  <si>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</si>
  <si>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</si>
  <si>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</si>
  <si>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</si>
  <si>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</si>
  <si>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</si>
  <si>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</si>
  <si>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</si>
  <si>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</si>
  <si>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</si>
  <si>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</si>
  <si>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</si>
  <si>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</si>
  <si>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</si>
  <si>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</si>
  <si>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</si>
  <si>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</si>
  <si>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</si>
  <si>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</si>
  <si>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</si>
  <si>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</si>
  <si>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</si>
  <si>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</si>
  <si>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</si>
  <si>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</si>
  <si>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</si>
  <si>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%,V4211000</t>
  </si>
  <si>
    <t>4211000</t>
  </si>
  <si>
    <t>%,V408201405</t>
  </si>
  <si>
    <t>408201405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</si>
  <si>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</si>
  <si>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</si>
  <si>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</si>
  <si>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</si>
  <si>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</si>
  <si>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</si>
  <si>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</si>
  <si>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</si>
  <si>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</si>
  <si>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</si>
  <si>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</si>
  <si>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</si>
  <si>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</si>
  <si>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</si>
  <si>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</si>
  <si>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</si>
  <si>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%,V4265011</t>
  </si>
  <si>
    <t>4265011</t>
  </si>
  <si>
    <t>%,V4092001</t>
  </si>
  <si>
    <t>4092001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</si>
  <si>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</si>
  <si>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</si>
  <si>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</si>
  <si>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</si>
  <si>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</si>
  <si>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</si>
  <si>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</si>
  <si>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</si>
  <si>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%,V4270103</t>
  </si>
  <si>
    <t>4270103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</si>
  <si>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</si>
  <si>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</si>
  <si>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</si>
  <si>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</si>
  <si>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</si>
  <si>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</si>
  <si>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</si>
  <si>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</si>
  <si>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</si>
  <si>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</si>
  <si>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</si>
  <si>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</si>
  <si>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</si>
  <si>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</si>
  <si>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</si>
  <si>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</si>
  <si>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</si>
  <si>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</si>
  <si>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%,V4093001</t>
  </si>
  <si>
    <t>4093001</t>
  </si>
  <si>
    <t>%,V4340000</t>
  </si>
  <si>
    <t>4340000</t>
  </si>
  <si>
    <t>SALES TO AFFILIATES</t>
  </si>
  <si>
    <t>GROSS OPERATING REVENUES</t>
  </si>
  <si>
    <t>PROVISION FOR RATE REFUND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</si>
  <si>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</si>
  <si>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</si>
  <si>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</si>
  <si>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</si>
  <si>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</si>
  <si>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</si>
  <si>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</si>
  <si>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</si>
  <si>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</si>
  <si>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</si>
  <si>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</si>
  <si>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</si>
  <si>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Realiz. Sharing-PJM OSS PP</t>
  </si>
  <si>
    <t>Buckeye Excess Energy-LSE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</si>
  <si>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</si>
  <si>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</si>
  <si>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</si>
  <si>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</si>
  <si>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</si>
  <si>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</si>
  <si>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</si>
  <si>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</si>
  <si>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</si>
  <si>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PJM Capacity Normal Purchases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</si>
  <si>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</si>
  <si>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</si>
  <si>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</si>
  <si>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</si>
  <si>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</si>
  <si>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</si>
  <si>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</si>
  <si>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</si>
  <si>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</si>
  <si>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</si>
  <si>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</si>
  <si>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</si>
  <si>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</si>
  <si>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</si>
  <si>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</si>
  <si>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</si>
  <si>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</si>
  <si>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</si>
  <si>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</si>
  <si>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Misc Stm Pwr Exp Environmental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</si>
  <si>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</si>
  <si>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</si>
  <si>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</si>
  <si>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</si>
  <si>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</si>
  <si>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</si>
  <si>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</si>
  <si>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</si>
  <si>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</si>
  <si>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Other Pwr Exp-RECs</t>
  </si>
  <si>
    <t>Load Dispatching</t>
  </si>
  <si>
    <t>Load Dispatch - Reliability</t>
  </si>
  <si>
    <t>Load Dispatch-Mntr&amp;Op TransSys</t>
  </si>
  <si>
    <t>PJM Admin-SSC&amp;DS-OSS</t>
  </si>
  <si>
    <t>PJM Admin-SSC&amp;DS-Internal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</si>
  <si>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</si>
  <si>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</si>
  <si>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</si>
  <si>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</si>
  <si>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</si>
  <si>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</si>
  <si>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</si>
  <si>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</si>
  <si>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</si>
  <si>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</si>
  <si>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</si>
  <si>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</si>
  <si>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</si>
  <si>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</si>
  <si>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</si>
  <si>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</si>
  <si>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</si>
  <si>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</si>
  <si>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</si>
  <si>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</si>
  <si>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</si>
  <si>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</si>
  <si>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</si>
  <si>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</si>
  <si>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</si>
  <si>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</si>
  <si>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</si>
  <si>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</si>
  <si>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</si>
  <si>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</si>
  <si>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</si>
  <si>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</si>
  <si>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</si>
  <si>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</si>
  <si>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</si>
  <si>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</si>
  <si>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</si>
  <si>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</si>
  <si>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</si>
  <si>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</si>
  <si>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</si>
  <si>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</si>
  <si>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Comm &amp; Ind</t>
  </si>
  <si>
    <t>Demo &amp; Selling Exp - Res</t>
  </si>
  <si>
    <t>Demo &amp; Selling Exp - Area Dev</t>
  </si>
  <si>
    <t>Advertising Expenses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</si>
  <si>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</si>
  <si>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</si>
  <si>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</si>
  <si>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</si>
  <si>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</si>
  <si>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</si>
  <si>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</si>
  <si>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</si>
  <si>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</si>
  <si>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</si>
  <si>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</si>
  <si>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</si>
  <si>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</si>
  <si>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</si>
  <si>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</si>
  <si>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</si>
  <si>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</si>
  <si>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</si>
  <si>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</si>
  <si>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</si>
  <si>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</si>
  <si>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</si>
  <si>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</si>
  <si>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</si>
  <si>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</si>
  <si>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</si>
  <si>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</si>
  <si>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</si>
  <si>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</si>
  <si>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</si>
  <si>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</si>
  <si>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</si>
  <si>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</si>
  <si>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</si>
  <si>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</si>
  <si>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</si>
  <si>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</si>
  <si>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</si>
  <si>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</si>
  <si>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</si>
  <si>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</si>
  <si>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</si>
  <si>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</si>
  <si>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</si>
  <si>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</si>
  <si>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</si>
  <si>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</si>
  <si>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</si>
  <si>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</si>
  <si>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</si>
  <si>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</si>
  <si>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</si>
  <si>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</si>
  <si>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Radio &amp;TV Advertising Prod Exp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</si>
  <si>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</si>
  <si>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</si>
  <si>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</si>
  <si>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</si>
  <si>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</si>
  <si>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</si>
  <si>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</si>
  <si>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</si>
  <si>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</si>
  <si>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</si>
  <si>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</si>
  <si>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</si>
  <si>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</si>
  <si>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</si>
  <si>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</si>
  <si>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</si>
  <si>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</si>
  <si>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</si>
  <si>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</si>
  <si>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</si>
  <si>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</si>
  <si>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</si>
  <si>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</si>
  <si>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</si>
  <si>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</si>
  <si>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</si>
  <si>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</si>
  <si>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</si>
  <si>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</si>
  <si>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</si>
  <si>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</si>
  <si>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</si>
  <si>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</si>
  <si>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</si>
  <si>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</si>
  <si>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</si>
  <si>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</si>
  <si>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</si>
  <si>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</si>
  <si>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</si>
  <si>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</si>
  <si>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</si>
  <si>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</si>
  <si>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</si>
  <si>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</si>
  <si>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</si>
  <si>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</si>
  <si>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</si>
  <si>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</si>
  <si>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</si>
  <si>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</si>
  <si>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</si>
  <si>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</si>
  <si>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</si>
  <si>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</si>
  <si>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</si>
  <si>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</si>
  <si>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</si>
  <si>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</si>
  <si>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</si>
  <si>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</si>
  <si>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</si>
  <si>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</si>
  <si>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</si>
  <si>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</si>
  <si>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</si>
  <si>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</si>
  <si>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</si>
  <si>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</si>
  <si>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</si>
  <si>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</si>
  <si>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</si>
  <si>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</si>
  <si>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</si>
  <si>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</si>
  <si>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</si>
  <si>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</si>
  <si>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Non-Operating Inc-Assoc</t>
  </si>
  <si>
    <t>Misc Non-Op Inc-NonAsc-Rents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</si>
  <si>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</si>
  <si>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</si>
  <si>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</si>
  <si>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</si>
  <si>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</si>
  <si>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</si>
  <si>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</si>
  <si>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</si>
  <si>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</si>
  <si>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</si>
  <si>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</si>
  <si>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</si>
  <si>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</si>
  <si>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</si>
  <si>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</si>
  <si>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</si>
  <si>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</si>
  <si>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</si>
  <si>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</si>
  <si>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</si>
  <si>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</si>
  <si>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</si>
  <si>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</si>
  <si>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</si>
  <si>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Gain on Dspsition of Property</t>
  </si>
  <si>
    <t>OTHER INCOME</t>
  </si>
  <si>
    <t>Loss on Dspsition of Property</t>
  </si>
  <si>
    <t>Donations</t>
  </si>
  <si>
    <t>Penalties</t>
  </si>
  <si>
    <t>Civic &amp; Political Activities</t>
  </si>
  <si>
    <t>Other Deductions - Nonassoc</t>
  </si>
  <si>
    <t>Special Allowance Losses</t>
  </si>
  <si>
    <t>Social &amp; Service Club Dues</t>
  </si>
  <si>
    <t>Int Rate Hedge Unreal Losses</t>
  </si>
  <si>
    <t>OTHER INCOME DEDUCTIONS</t>
  </si>
  <si>
    <t>Inc Tax, Oth Inc&amp;Ded-Federal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</si>
  <si>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</si>
  <si>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</si>
  <si>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</si>
  <si>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</si>
  <si>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</si>
  <si>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 on LTD - Notes-Affiliated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</si>
  <si>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</si>
  <si>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</si>
  <si>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</si>
  <si>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</si>
  <si>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</si>
  <si>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</si>
  <si>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</si>
  <si>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</si>
  <si>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</si>
  <si>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</si>
  <si>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</si>
  <si>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</si>
  <si>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</si>
  <si>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</si>
  <si>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</si>
  <si>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</si>
  <si>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</si>
  <si>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IT, Extraordinary - Federal</t>
  </si>
  <si>
    <t>Extraordinary Income</t>
  </si>
  <si>
    <t>PREF STK DIVIDEND REQUIREMENT</t>
  </si>
  <si>
    <t>GLR1100S</t>
  </si>
  <si>
    <t>2007-07-31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</si>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</sst>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6"/>
  <sheetViews>
    <sheetView tabSelected="1" zoomScale="68" zoomScaleNormal="68" workbookViewId="0" topLeftCell="A1">
      <pane xSplit="3" ySplit="7" topLeftCell="D457" activePane="bottomRight" state="frozen"/>
      <selection pane="topLeft" activeCell="B2" sqref="B2"/>
      <selection pane="topRight" activeCell="D2" sqref="D2"/>
      <selection pane="bottomLeft" activeCell="B8" sqref="B8"/>
      <selection pane="bottomRight" activeCell="B2" sqref="B2:H49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IF(AN516="error",AN517,AN516)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IF(AN516="error",AN517,AN516)</f>
        <v>KYP CORP CONSOLIDATED</v>
      </c>
      <c r="M2" s="6"/>
      <c r="N2" s="12"/>
      <c r="O2" s="10"/>
      <c r="P2" s="24"/>
      <c r="Q2" s="20"/>
      <c r="R2" s="20"/>
      <c r="S2" s="22"/>
      <c r="T2" s="79" t="str">
        <f>IF(AN516="error",AN517,AN516)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IF(AN516="error",AN517,AN516)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AO500*1</f>
        <v>39294</v>
      </c>
      <c r="C4" s="30"/>
      <c r="D4" s="7"/>
      <c r="E4" s="6"/>
      <c r="F4" s="6"/>
      <c r="G4" s="6"/>
      <c r="H4" s="10"/>
      <c r="I4" s="10"/>
      <c r="J4" s="10"/>
      <c r="K4" s="22"/>
      <c r="L4" s="19">
        <f>AO500*1</f>
        <v>39294</v>
      </c>
      <c r="M4" s="6"/>
      <c r="N4" s="12"/>
      <c r="O4" s="10"/>
      <c r="P4" s="24"/>
      <c r="Q4" s="20"/>
      <c r="R4" s="20"/>
      <c r="S4" s="22"/>
      <c r="T4" s="19">
        <f>AO500*1</f>
        <v>39294</v>
      </c>
      <c r="U4" s="30"/>
      <c r="V4" s="10"/>
      <c r="W4" s="10"/>
      <c r="X4" s="20"/>
      <c r="Y4" s="20"/>
      <c r="Z4" s="20"/>
      <c r="AA4" s="22"/>
      <c r="AB4" s="19">
        <f>AO500*1</f>
        <v>39294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1384</v>
      </c>
      <c r="C5" s="56">
        <f>IF(AO513&gt;0,"REPORT HAS "&amp;AO513&amp;"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08/09/07 14:50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08/09/07 14:50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08/09/07 14:50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08/09/07 14:50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TEXT($AO$500,"YYYY")</f>
        <v>2007</v>
      </c>
      <c r="F7" s="66"/>
      <c r="G7" s="78">
        <f>+E7-1</f>
        <v>2006</v>
      </c>
      <c r="H7" s="63"/>
      <c r="I7" s="63" t="s">
        <v>24</v>
      </c>
      <c r="J7" s="63"/>
      <c r="K7" s="68" t="s">
        <v>25</v>
      </c>
      <c r="L7" s="63"/>
      <c r="M7" s="67" t="str">
        <f>TEXT($AO$500,"YYYY")</f>
        <v>2007</v>
      </c>
      <c r="N7" s="66"/>
      <c r="O7" s="78">
        <f>+M7-1</f>
        <v>2006</v>
      </c>
      <c r="P7" s="63"/>
      <c r="Q7" s="63" t="s">
        <v>24</v>
      </c>
      <c r="R7" s="63"/>
      <c r="S7" s="68" t="s">
        <v>25</v>
      </c>
      <c r="T7" s="63"/>
      <c r="U7" s="67" t="str">
        <f>TEXT($AO$500,"YYYY")</f>
        <v>2007</v>
      </c>
      <c r="V7" s="63"/>
      <c r="W7" s="78">
        <f>+U7-1</f>
        <v>2006</v>
      </c>
      <c r="X7" s="63"/>
      <c r="Y7" s="63" t="s">
        <v>24</v>
      </c>
      <c r="Z7" s="63"/>
      <c r="AA7" s="68" t="s">
        <v>25</v>
      </c>
      <c r="AB7" s="63"/>
      <c r="AC7" s="67" t="str">
        <f>TEXT($AO$500,"YYYY")</f>
        <v>2007</v>
      </c>
      <c r="AD7" s="63"/>
      <c r="AE7" s="78">
        <f>+AC7-1</f>
        <v>2006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-886.33</v>
      </c>
      <c r="G10" s="5">
        <v>128883.69</v>
      </c>
      <c r="I10" s="9">
        <f aca="true" t="shared" si="0" ref="I10:I41">+E10-G10</f>
        <v>-129770.02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-1.0068769756669753</v>
      </c>
      <c r="M10" s="9">
        <v>828143.6</v>
      </c>
      <c r="O10" s="9">
        <v>762713.33</v>
      </c>
      <c r="Q10" s="9">
        <f aca="true" t="shared" si="2" ref="Q10:Q41">+M10-O10</f>
        <v>65430.27000000002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0.08578618915707166</v>
      </c>
      <c r="U10" s="9">
        <v>1771138.18</v>
      </c>
      <c r="W10" s="9">
        <v>3495942.7</v>
      </c>
      <c r="Y10" s="9">
        <f aca="true" t="shared" si="4" ref="Y10:Y41">+U10-W10</f>
        <v>-1724804.5200000003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-0.4933732237659388</v>
      </c>
      <c r="AC10" s="9">
        <v>2892624.17</v>
      </c>
      <c r="AE10" s="9">
        <v>4370174.02</v>
      </c>
      <c r="AG10" s="9">
        <f aca="true" t="shared" si="6" ref="AG10:AG41">+AC10-AE10</f>
        <v>-1477549.8499999996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-0.33809863022342523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0.5</v>
      </c>
      <c r="G11" s="5">
        <v>0</v>
      </c>
      <c r="I11" s="9">
        <f t="shared" si="0"/>
        <v>0.5</v>
      </c>
      <c r="K11" s="21" t="str">
        <f t="shared" si="1"/>
        <v>N.M.</v>
      </c>
      <c r="M11" s="9">
        <v>-1194.42</v>
      </c>
      <c r="O11" s="9">
        <v>0</v>
      </c>
      <c r="Q11" s="9">
        <f t="shared" si="2"/>
        <v>-1194.42</v>
      </c>
      <c r="S11" s="21" t="str">
        <f t="shared" si="3"/>
        <v>N.M.</v>
      </c>
      <c r="U11" s="9">
        <v>-1194.42</v>
      </c>
      <c r="W11" s="9">
        <v>0</v>
      </c>
      <c r="Y11" s="9">
        <f t="shared" si="4"/>
        <v>-1194.42</v>
      </c>
      <c r="AA11" s="21" t="str">
        <f t="shared" si="5"/>
        <v>N.M.</v>
      </c>
      <c r="AC11" s="9">
        <v>-1194.42</v>
      </c>
      <c r="AE11" s="9">
        <v>0</v>
      </c>
      <c r="AG11" s="9">
        <f t="shared" si="6"/>
        <v>-1194.42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5182522.32</v>
      </c>
      <c r="G12" s="5">
        <v>9077195.67</v>
      </c>
      <c r="I12" s="9">
        <f t="shared" si="0"/>
        <v>-3894673.3499999996</v>
      </c>
      <c r="K12" s="21">
        <f t="shared" si="1"/>
        <v>-0.42906129729822157</v>
      </c>
      <c r="M12" s="9">
        <v>14666644.6</v>
      </c>
      <c r="O12" s="9">
        <v>21929562.29</v>
      </c>
      <c r="Q12" s="9">
        <f t="shared" si="2"/>
        <v>-7262917.6899999995</v>
      </c>
      <c r="S12" s="21">
        <f t="shared" si="3"/>
        <v>-0.331193007591945</v>
      </c>
      <c r="U12" s="9">
        <v>47342362.84</v>
      </c>
      <c r="W12" s="9">
        <v>58897338.67</v>
      </c>
      <c r="Y12" s="9">
        <f t="shared" si="4"/>
        <v>-11554975.829999998</v>
      </c>
      <c r="AA12" s="21">
        <f t="shared" si="5"/>
        <v>-0.19618842023987157</v>
      </c>
      <c r="AC12" s="9">
        <v>79668159.66</v>
      </c>
      <c r="AE12" s="9">
        <v>99344764.37</v>
      </c>
      <c r="AG12" s="9">
        <f t="shared" si="6"/>
        <v>-19676604.71000001</v>
      </c>
      <c r="AI12" s="21">
        <f t="shared" si="7"/>
        <v>-0.19806383189673077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3582354.78</v>
      </c>
      <c r="G13" s="5">
        <v>6099888.58</v>
      </c>
      <c r="I13" s="9">
        <f t="shared" si="0"/>
        <v>-2517533.8000000003</v>
      </c>
      <c r="K13" s="21">
        <f t="shared" si="1"/>
        <v>-0.4127179975474241</v>
      </c>
      <c r="M13" s="9">
        <v>9706943.68</v>
      </c>
      <c r="O13" s="9">
        <v>14359349.28</v>
      </c>
      <c r="Q13" s="9">
        <f t="shared" si="2"/>
        <v>-4652405.6</v>
      </c>
      <c r="S13" s="21">
        <f t="shared" si="3"/>
        <v>-0.32399835878913863</v>
      </c>
      <c r="U13" s="9">
        <v>24217948.16</v>
      </c>
      <c r="W13" s="9">
        <v>30967896.09</v>
      </c>
      <c r="Y13" s="9">
        <f t="shared" si="4"/>
        <v>-6749947.93</v>
      </c>
      <c r="AA13" s="21">
        <f t="shared" si="5"/>
        <v>-0.21796598355868482</v>
      </c>
      <c r="AC13" s="9">
        <v>41486987.72</v>
      </c>
      <c r="AE13" s="9">
        <v>52959571.6</v>
      </c>
      <c r="AG13" s="9">
        <f t="shared" si="6"/>
        <v>-11472583.880000003</v>
      </c>
      <c r="AI13" s="21">
        <f t="shared" si="7"/>
        <v>-0.2166290914634212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3468914.2</v>
      </c>
      <c r="G14" s="5">
        <v>0</v>
      </c>
      <c r="I14" s="9">
        <f t="shared" si="0"/>
        <v>3468914.2</v>
      </c>
      <c r="K14" s="21" t="str">
        <f t="shared" si="1"/>
        <v>N.M.</v>
      </c>
      <c r="M14" s="9">
        <v>9749802.11</v>
      </c>
      <c r="O14" s="9">
        <v>0</v>
      </c>
      <c r="Q14" s="9">
        <f t="shared" si="2"/>
        <v>9749802.11</v>
      </c>
      <c r="S14" s="21" t="str">
        <f t="shared" si="3"/>
        <v>N.M.</v>
      </c>
      <c r="U14" s="9">
        <v>27834980.82</v>
      </c>
      <c r="W14" s="9">
        <v>0</v>
      </c>
      <c r="Y14" s="9">
        <f t="shared" si="4"/>
        <v>27834980.82</v>
      </c>
      <c r="AA14" s="21" t="str">
        <f t="shared" si="5"/>
        <v>N.M.</v>
      </c>
      <c r="AC14" s="9">
        <v>44921917.04</v>
      </c>
      <c r="AE14" s="9">
        <v>0</v>
      </c>
      <c r="AG14" s="9">
        <f t="shared" si="6"/>
        <v>44921917.04</v>
      </c>
      <c r="AI14" s="21" t="str">
        <f t="shared" si="7"/>
        <v>N.M.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4448239.41</v>
      </c>
      <c r="G15" s="5">
        <v>7430581.72</v>
      </c>
      <c r="I15" s="9">
        <f t="shared" si="0"/>
        <v>-2982342.3099999996</v>
      </c>
      <c r="K15" s="21">
        <f t="shared" si="1"/>
        <v>-0.401360542469076</v>
      </c>
      <c r="M15" s="9">
        <v>13428189.86</v>
      </c>
      <c r="O15" s="9">
        <v>20272713.43</v>
      </c>
      <c r="Q15" s="9">
        <f t="shared" si="2"/>
        <v>-6844523.57</v>
      </c>
      <c r="S15" s="21">
        <f t="shared" si="3"/>
        <v>-0.3376224694160243</v>
      </c>
      <c r="U15" s="9">
        <v>31632819.88</v>
      </c>
      <c r="W15" s="9">
        <v>40719587.79</v>
      </c>
      <c r="Y15" s="9">
        <f t="shared" si="4"/>
        <v>-9086767.91</v>
      </c>
      <c r="AA15" s="21">
        <f t="shared" si="5"/>
        <v>-0.22315471258850875</v>
      </c>
      <c r="AC15" s="9">
        <v>53885341.86</v>
      </c>
      <c r="AE15" s="9">
        <v>68219287.32</v>
      </c>
      <c r="AG15" s="9">
        <f t="shared" si="6"/>
        <v>-14333945.459999993</v>
      </c>
      <c r="AI15" s="21">
        <f t="shared" si="7"/>
        <v>-0.21011573153444071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3481869.95</v>
      </c>
      <c r="G16" s="5">
        <v>8136962.86</v>
      </c>
      <c r="I16" s="9">
        <f t="shared" si="0"/>
        <v>-4655092.91</v>
      </c>
      <c r="K16" s="21">
        <f t="shared" si="1"/>
        <v>-0.5720921909185167</v>
      </c>
      <c r="M16" s="9">
        <v>11164473.47</v>
      </c>
      <c r="O16" s="9">
        <v>23612445.15</v>
      </c>
      <c r="Q16" s="9">
        <f t="shared" si="2"/>
        <v>-12447971.679999998</v>
      </c>
      <c r="S16" s="21">
        <f t="shared" si="3"/>
        <v>-0.5271784265002305</v>
      </c>
      <c r="U16" s="9">
        <v>26473361.27</v>
      </c>
      <c r="W16" s="9">
        <v>50644634.05</v>
      </c>
      <c r="Y16" s="9">
        <f t="shared" si="4"/>
        <v>-24171272.779999997</v>
      </c>
      <c r="AA16" s="21">
        <f t="shared" si="5"/>
        <v>-0.47727213817235586</v>
      </c>
      <c r="AC16" s="9">
        <v>45794364.03</v>
      </c>
      <c r="AE16" s="9">
        <v>85439614.35</v>
      </c>
      <c r="AG16" s="9">
        <f t="shared" si="6"/>
        <v>-39645250.31999999</v>
      </c>
      <c r="AI16" s="21">
        <f t="shared" si="7"/>
        <v>-0.46401485565694145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2443041.57</v>
      </c>
      <c r="G17" s="5">
        <v>4722854.72</v>
      </c>
      <c r="I17" s="9">
        <f t="shared" si="0"/>
        <v>-2279813.15</v>
      </c>
      <c r="K17" s="21">
        <f t="shared" si="1"/>
        <v>-0.4827193054119607</v>
      </c>
      <c r="M17" s="9">
        <v>7811050.24</v>
      </c>
      <c r="O17" s="9">
        <v>14776534.51</v>
      </c>
      <c r="Q17" s="9">
        <f t="shared" si="2"/>
        <v>-6965484.27</v>
      </c>
      <c r="S17" s="21">
        <f t="shared" si="3"/>
        <v>-0.4713882179401481</v>
      </c>
      <c r="U17" s="9">
        <v>20261581.37</v>
      </c>
      <c r="W17" s="9">
        <v>32908431.97</v>
      </c>
      <c r="Y17" s="9">
        <f t="shared" si="4"/>
        <v>-12646850.599999998</v>
      </c>
      <c r="AA17" s="21">
        <f t="shared" si="5"/>
        <v>-0.384304260121817</v>
      </c>
      <c r="AC17" s="9">
        <v>35534208.49</v>
      </c>
      <c r="AE17" s="9">
        <v>55360678.93</v>
      </c>
      <c r="AG17" s="9">
        <f t="shared" si="6"/>
        <v>-19826470.439999998</v>
      </c>
      <c r="AI17" s="21">
        <f t="shared" si="7"/>
        <v>-0.3581327184420785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526256.01</v>
      </c>
      <c r="G18" s="5">
        <v>919693.08</v>
      </c>
      <c r="I18" s="9">
        <f t="shared" si="0"/>
        <v>-393437.06999999995</v>
      </c>
      <c r="K18" s="21">
        <f t="shared" si="1"/>
        <v>-0.4277917041628713</v>
      </c>
      <c r="M18" s="9">
        <v>2040280.65</v>
      </c>
      <c r="O18" s="9">
        <v>2882773.27</v>
      </c>
      <c r="Q18" s="9">
        <f t="shared" si="2"/>
        <v>-842492.6200000001</v>
      </c>
      <c r="S18" s="21">
        <f t="shared" si="3"/>
        <v>-0.2922507395109849</v>
      </c>
      <c r="U18" s="9">
        <v>5448230.19</v>
      </c>
      <c r="W18" s="9">
        <v>6640886.62</v>
      </c>
      <c r="Y18" s="9">
        <f t="shared" si="4"/>
        <v>-1192656.4299999997</v>
      </c>
      <c r="AA18" s="21">
        <f t="shared" si="5"/>
        <v>-0.17959295170137984</v>
      </c>
      <c r="AC18" s="9">
        <v>9641447.59</v>
      </c>
      <c r="AE18" s="9">
        <v>11727238.879999999</v>
      </c>
      <c r="AG18" s="9">
        <f t="shared" si="6"/>
        <v>-2085791.289999999</v>
      </c>
      <c r="AI18" s="21">
        <f t="shared" si="7"/>
        <v>-0.17785868535151722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704579.22</v>
      </c>
      <c r="G19" s="5">
        <v>1197657.54</v>
      </c>
      <c r="I19" s="9">
        <f t="shared" si="0"/>
        <v>-493078.32000000007</v>
      </c>
      <c r="K19" s="21">
        <f t="shared" si="1"/>
        <v>-0.4117022634032764</v>
      </c>
      <c r="M19" s="9">
        <v>2142797.23</v>
      </c>
      <c r="O19" s="9">
        <v>3329178.87</v>
      </c>
      <c r="Q19" s="9">
        <f t="shared" si="2"/>
        <v>-1186381.6400000001</v>
      </c>
      <c r="S19" s="21">
        <f t="shared" si="3"/>
        <v>-0.3563586356656169</v>
      </c>
      <c r="U19" s="9">
        <v>5039688.19</v>
      </c>
      <c r="W19" s="9">
        <v>6515759.49</v>
      </c>
      <c r="Y19" s="9">
        <f t="shared" si="4"/>
        <v>-1476071.2999999998</v>
      </c>
      <c r="AA19" s="21">
        <f t="shared" si="5"/>
        <v>-0.22653864100806456</v>
      </c>
      <c r="AC19" s="9">
        <v>8562286.98</v>
      </c>
      <c r="AE19" s="9">
        <v>10862332.51</v>
      </c>
      <c r="AG19" s="9">
        <f t="shared" si="6"/>
        <v>-2300045.5299999993</v>
      </c>
      <c r="AI19" s="21">
        <f t="shared" si="7"/>
        <v>-0.2117450858627784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2168943.42</v>
      </c>
      <c r="G20" s="5">
        <v>0</v>
      </c>
      <c r="I20" s="9">
        <f t="shared" si="0"/>
        <v>2168943.42</v>
      </c>
      <c r="K20" s="21" t="str">
        <f t="shared" si="1"/>
        <v>N.M.</v>
      </c>
      <c r="M20" s="9">
        <v>6911450.16</v>
      </c>
      <c r="O20" s="9">
        <v>0</v>
      </c>
      <c r="Q20" s="9">
        <f t="shared" si="2"/>
        <v>6911450.16</v>
      </c>
      <c r="S20" s="21" t="str">
        <f t="shared" si="3"/>
        <v>N.M.</v>
      </c>
      <c r="U20" s="9">
        <v>15782246.67</v>
      </c>
      <c r="W20" s="9">
        <v>0</v>
      </c>
      <c r="Y20" s="9">
        <f t="shared" si="4"/>
        <v>15782246.67</v>
      </c>
      <c r="AA20" s="21" t="str">
        <f t="shared" si="5"/>
        <v>N.M.</v>
      </c>
      <c r="AC20" s="9">
        <v>25596299.07</v>
      </c>
      <c r="AE20" s="9">
        <v>0</v>
      </c>
      <c r="AG20" s="9">
        <f t="shared" si="6"/>
        <v>25596299.07</v>
      </c>
      <c r="AI20" s="21" t="str">
        <f t="shared" si="7"/>
        <v>N.M.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5533076.99</v>
      </c>
      <c r="G21" s="5">
        <v>0</v>
      </c>
      <c r="I21" s="9">
        <f t="shared" si="0"/>
        <v>5533076.99</v>
      </c>
      <c r="K21" s="21" t="str">
        <f t="shared" si="1"/>
        <v>N.M.</v>
      </c>
      <c r="M21" s="9">
        <v>15648806.32</v>
      </c>
      <c r="O21" s="9">
        <v>0</v>
      </c>
      <c r="Q21" s="9">
        <f t="shared" si="2"/>
        <v>15648806.32</v>
      </c>
      <c r="S21" s="21" t="str">
        <f t="shared" si="3"/>
        <v>N.M.</v>
      </c>
      <c r="U21" s="9">
        <v>36273853.95</v>
      </c>
      <c r="W21" s="9">
        <v>0</v>
      </c>
      <c r="Y21" s="9">
        <f t="shared" si="4"/>
        <v>36273853.95</v>
      </c>
      <c r="AA21" s="21" t="str">
        <f t="shared" si="5"/>
        <v>N.M.</v>
      </c>
      <c r="AC21" s="9">
        <v>58754265.010000005</v>
      </c>
      <c r="AE21" s="9">
        <v>0</v>
      </c>
      <c r="AG21" s="9">
        <f t="shared" si="6"/>
        <v>58754265.010000005</v>
      </c>
      <c r="AI21" s="21" t="str">
        <f t="shared" si="7"/>
        <v>N.M.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57679.44</v>
      </c>
      <c r="G22" s="5">
        <v>99183.91</v>
      </c>
      <c r="I22" s="9">
        <f t="shared" si="0"/>
        <v>-41504.47</v>
      </c>
      <c r="K22" s="21">
        <f t="shared" si="1"/>
        <v>-0.4184597078296268</v>
      </c>
      <c r="M22" s="9">
        <v>223399.46</v>
      </c>
      <c r="O22" s="9">
        <v>289263.69</v>
      </c>
      <c r="Q22" s="9">
        <f t="shared" si="2"/>
        <v>-65864.23000000001</v>
      </c>
      <c r="S22" s="21">
        <f t="shared" si="3"/>
        <v>-0.22769615502035534</v>
      </c>
      <c r="U22" s="9">
        <v>542071.63</v>
      </c>
      <c r="W22" s="9">
        <v>628147.97</v>
      </c>
      <c r="Y22" s="9">
        <f t="shared" si="4"/>
        <v>-86076.33999999997</v>
      </c>
      <c r="AA22" s="21">
        <f t="shared" si="5"/>
        <v>-0.13703194806153712</v>
      </c>
      <c r="AC22" s="9">
        <v>943069.63</v>
      </c>
      <c r="AE22" s="9">
        <v>1043100.13</v>
      </c>
      <c r="AG22" s="9">
        <f t="shared" si="6"/>
        <v>-100030.5</v>
      </c>
      <c r="AI22" s="21">
        <f t="shared" si="7"/>
        <v>-0.09589731332887476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10466.74</v>
      </c>
      <c r="G23" s="5">
        <v>0</v>
      </c>
      <c r="I23" s="9">
        <f t="shared" si="0"/>
        <v>10466.74</v>
      </c>
      <c r="K23" s="21" t="str">
        <f t="shared" si="1"/>
        <v>N.M.</v>
      </c>
      <c r="M23" s="9">
        <v>34411.71</v>
      </c>
      <c r="O23" s="9">
        <v>0</v>
      </c>
      <c r="Q23" s="9">
        <f t="shared" si="2"/>
        <v>34411.71</v>
      </c>
      <c r="S23" s="21" t="str">
        <f t="shared" si="3"/>
        <v>N.M.</v>
      </c>
      <c r="U23" s="9">
        <v>100149.19</v>
      </c>
      <c r="W23" s="9">
        <v>0</v>
      </c>
      <c r="Y23" s="9">
        <f t="shared" si="4"/>
        <v>100149.19</v>
      </c>
      <c r="AA23" s="21" t="str">
        <f t="shared" si="5"/>
        <v>N.M.</v>
      </c>
      <c r="AC23" s="9">
        <v>172683.54</v>
      </c>
      <c r="AE23" s="9">
        <v>0</v>
      </c>
      <c r="AG23" s="9">
        <f t="shared" si="6"/>
        <v>172683.54</v>
      </c>
      <c r="AI23" s="21" t="str">
        <f t="shared" si="7"/>
        <v>N.M.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4555108.23</v>
      </c>
      <c r="G24" s="5">
        <v>4994475.36</v>
      </c>
      <c r="I24" s="9">
        <f t="shared" si="0"/>
        <v>-439367.1299999999</v>
      </c>
      <c r="K24" s="21">
        <f t="shared" si="1"/>
        <v>-0.08797062720918096</v>
      </c>
      <c r="M24" s="9">
        <v>11241580.2</v>
      </c>
      <c r="O24" s="9">
        <v>11347631.75</v>
      </c>
      <c r="Q24" s="9">
        <f t="shared" si="2"/>
        <v>-106051.55000000075</v>
      </c>
      <c r="S24" s="21">
        <f t="shared" si="3"/>
        <v>-0.009345698938459185</v>
      </c>
      <c r="U24" s="9">
        <v>22027725.6</v>
      </c>
      <c r="W24" s="9">
        <v>23190625.26</v>
      </c>
      <c r="Y24" s="9">
        <f t="shared" si="4"/>
        <v>-1162899.6600000001</v>
      </c>
      <c r="AA24" s="21">
        <f t="shared" si="5"/>
        <v>-0.050145248218288016</v>
      </c>
      <c r="AC24" s="9">
        <v>37296872.89</v>
      </c>
      <c r="AE24" s="9">
        <v>36620759.78</v>
      </c>
      <c r="AG24" s="9">
        <f t="shared" si="6"/>
        <v>676113.1099999994</v>
      </c>
      <c r="AI24" s="21">
        <f t="shared" si="7"/>
        <v>0.018462563695067043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2337.82</v>
      </c>
      <c r="G25" s="5">
        <v>2769.12</v>
      </c>
      <c r="I25" s="9">
        <f t="shared" si="0"/>
        <v>-431.2999999999997</v>
      </c>
      <c r="K25" s="21">
        <f t="shared" si="1"/>
        <v>-0.15575345236031654</v>
      </c>
      <c r="M25" s="9">
        <v>4999.33</v>
      </c>
      <c r="O25" s="9">
        <v>7114.78</v>
      </c>
      <c r="Q25" s="9">
        <f t="shared" si="2"/>
        <v>-2115.45</v>
      </c>
      <c r="S25" s="21">
        <f t="shared" si="3"/>
        <v>-0.29733175164938336</v>
      </c>
      <c r="U25" s="9">
        <v>14003.2</v>
      </c>
      <c r="W25" s="9">
        <v>16971.84</v>
      </c>
      <c r="Y25" s="9">
        <f t="shared" si="4"/>
        <v>-2968.6399999999994</v>
      </c>
      <c r="AA25" s="21">
        <f t="shared" si="5"/>
        <v>-0.17491562494107885</v>
      </c>
      <c r="AC25" s="9">
        <v>25915.95</v>
      </c>
      <c r="AE25" s="9">
        <v>28390.67</v>
      </c>
      <c r="AG25" s="9">
        <f t="shared" si="6"/>
        <v>-2474.7199999999975</v>
      </c>
      <c r="AI25" s="21">
        <f t="shared" si="7"/>
        <v>-0.08716666425977258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83750.6</v>
      </c>
      <c r="G26" s="5">
        <v>67377.07</v>
      </c>
      <c r="I26" s="9">
        <f t="shared" si="0"/>
        <v>16373.529999999999</v>
      </c>
      <c r="K26" s="21">
        <f t="shared" si="1"/>
        <v>0.24301338719537666</v>
      </c>
      <c r="M26" s="9">
        <v>191957.52</v>
      </c>
      <c r="O26" s="9">
        <v>201921.53</v>
      </c>
      <c r="Q26" s="9">
        <f t="shared" si="2"/>
        <v>-9964.01000000001</v>
      </c>
      <c r="S26" s="21">
        <f t="shared" si="3"/>
        <v>-0.04934595137031702</v>
      </c>
      <c r="U26" s="9">
        <v>454123</v>
      </c>
      <c r="W26" s="9">
        <v>451449.7</v>
      </c>
      <c r="Y26" s="9">
        <f t="shared" si="4"/>
        <v>2673.2999999999884</v>
      </c>
      <c r="AA26" s="21">
        <f t="shared" si="5"/>
        <v>0.005921589935711527</v>
      </c>
      <c r="AC26" s="9">
        <v>778216.58</v>
      </c>
      <c r="AE26" s="9">
        <v>521964.63</v>
      </c>
      <c r="AG26" s="9">
        <f t="shared" si="6"/>
        <v>256251.94999999995</v>
      </c>
      <c r="AI26" s="21">
        <f t="shared" si="7"/>
        <v>0.49093738401393205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16621723.26</v>
      </c>
      <c r="G27" s="5">
        <v>16296822.61</v>
      </c>
      <c r="I27" s="9">
        <f t="shared" si="0"/>
        <v>324900.6500000004</v>
      </c>
      <c r="K27" s="21">
        <f t="shared" si="1"/>
        <v>0.019936441463174297</v>
      </c>
      <c r="M27" s="9">
        <v>35852747.71</v>
      </c>
      <c r="O27" s="9">
        <v>37958489.46</v>
      </c>
      <c r="Q27" s="9">
        <f t="shared" si="2"/>
        <v>-2105741.75</v>
      </c>
      <c r="S27" s="21">
        <f t="shared" si="3"/>
        <v>-0.05547485634851182</v>
      </c>
      <c r="U27" s="9">
        <v>78518105.37</v>
      </c>
      <c r="W27" s="9">
        <v>117350567.85</v>
      </c>
      <c r="Y27" s="9">
        <f t="shared" si="4"/>
        <v>-38832462.47999999</v>
      </c>
      <c r="AA27" s="21">
        <f t="shared" si="5"/>
        <v>-0.33090988131933435</v>
      </c>
      <c r="AC27" s="9">
        <v>137134523.89000002</v>
      </c>
      <c r="AE27" s="9">
        <v>252296000.79</v>
      </c>
      <c r="AG27" s="9">
        <f t="shared" si="6"/>
        <v>-115161476.89999998</v>
      </c>
      <c r="AI27" s="21">
        <f t="shared" si="7"/>
        <v>-0.45645383414481977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29250.07</v>
      </c>
      <c r="G28" s="5">
        <v>105808.21</v>
      </c>
      <c r="I28" s="9">
        <f t="shared" si="0"/>
        <v>-76558.14000000001</v>
      </c>
      <c r="K28" s="21">
        <f t="shared" si="1"/>
        <v>-0.7235557618827501</v>
      </c>
      <c r="M28" s="9">
        <v>29250.07</v>
      </c>
      <c r="O28" s="9">
        <v>100646.83</v>
      </c>
      <c r="Q28" s="9">
        <f t="shared" si="2"/>
        <v>-71396.76000000001</v>
      </c>
      <c r="S28" s="21">
        <f t="shared" si="3"/>
        <v>-0.709379123018579</v>
      </c>
      <c r="U28" s="9">
        <v>29250.07</v>
      </c>
      <c r="W28" s="9">
        <v>-64766.25</v>
      </c>
      <c r="Y28" s="9">
        <f t="shared" si="4"/>
        <v>94016.32</v>
      </c>
      <c r="AA28" s="21">
        <f t="shared" si="5"/>
        <v>1.4516251905892346</v>
      </c>
      <c r="AC28" s="9">
        <v>213021.67</v>
      </c>
      <c r="AE28" s="9">
        <v>817651.12</v>
      </c>
      <c r="AG28" s="9">
        <f t="shared" si="6"/>
        <v>-604629.45</v>
      </c>
      <c r="AI28" s="21">
        <f t="shared" si="7"/>
        <v>-0.7394711940222133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-15980255.52</v>
      </c>
      <c r="G29" s="5">
        <v>-15793667.11</v>
      </c>
      <c r="I29" s="9">
        <f t="shared" si="0"/>
        <v>-186588.41000000015</v>
      </c>
      <c r="K29" s="21">
        <f t="shared" si="1"/>
        <v>-0.011814128327540783</v>
      </c>
      <c r="M29" s="9">
        <v>-34787748.22</v>
      </c>
      <c r="O29" s="9">
        <v>-36970381.81</v>
      </c>
      <c r="Q29" s="9">
        <f t="shared" si="2"/>
        <v>2182633.5900000036</v>
      </c>
      <c r="S29" s="21">
        <f t="shared" si="3"/>
        <v>0.05903735593581643</v>
      </c>
      <c r="U29" s="9">
        <v>-75829334.55</v>
      </c>
      <c r="W29" s="9">
        <v>-110582553.46</v>
      </c>
      <c r="Y29" s="9">
        <f t="shared" si="4"/>
        <v>34753218.91</v>
      </c>
      <c r="AA29" s="21">
        <f t="shared" si="5"/>
        <v>0.3142739774278314</v>
      </c>
      <c r="AC29" s="9">
        <v>-132799389.63</v>
      </c>
      <c r="AE29" s="9">
        <v>-242225560.76</v>
      </c>
      <c r="AG29" s="9">
        <f t="shared" si="6"/>
        <v>109426171.13</v>
      </c>
      <c r="AI29" s="21">
        <f t="shared" si="7"/>
        <v>0.4517531956027579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-23181.6</v>
      </c>
      <c r="G30" s="5">
        <v>0</v>
      </c>
      <c r="I30" s="9">
        <f t="shared" si="0"/>
        <v>-23181.6</v>
      </c>
      <c r="K30" s="21" t="str">
        <f t="shared" si="1"/>
        <v>N.M.</v>
      </c>
      <c r="M30" s="9">
        <v>-23181.6</v>
      </c>
      <c r="O30" s="9">
        <v>0</v>
      </c>
      <c r="Q30" s="9">
        <f t="shared" si="2"/>
        <v>-23181.6</v>
      </c>
      <c r="S30" s="21" t="str">
        <f t="shared" si="3"/>
        <v>N.M.</v>
      </c>
      <c r="U30" s="9">
        <v>-23181.6</v>
      </c>
      <c r="W30" s="9">
        <v>-318390.08</v>
      </c>
      <c r="Y30" s="9">
        <f t="shared" si="4"/>
        <v>295208.48000000004</v>
      </c>
      <c r="AA30" s="21">
        <f t="shared" si="5"/>
        <v>0.9271911989217755</v>
      </c>
      <c r="AC30" s="9">
        <v>-23181.6</v>
      </c>
      <c r="AE30" s="9">
        <v>-898514.25</v>
      </c>
      <c r="AG30" s="9">
        <f t="shared" si="6"/>
        <v>875332.65</v>
      </c>
      <c r="AI30" s="21">
        <f t="shared" si="7"/>
        <v>0.9742000752909595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-1491.6</v>
      </c>
      <c r="I31" s="9">
        <f t="shared" si="0"/>
        <v>1491.6</v>
      </c>
      <c r="K31" s="21" t="str">
        <f t="shared" si="1"/>
        <v>N.M.</v>
      </c>
      <c r="M31" s="9">
        <v>0</v>
      </c>
      <c r="O31" s="9">
        <v>80163.2</v>
      </c>
      <c r="Q31" s="9">
        <f t="shared" si="2"/>
        <v>-80163.2</v>
      </c>
      <c r="S31" s="21" t="str">
        <f t="shared" si="3"/>
        <v>N.M.</v>
      </c>
      <c r="U31" s="9">
        <v>1288.97</v>
      </c>
      <c r="W31" s="9">
        <v>-215835.58</v>
      </c>
      <c r="Y31" s="9">
        <f t="shared" si="4"/>
        <v>217124.55</v>
      </c>
      <c r="AA31" s="21">
        <f t="shared" si="5"/>
        <v>1.0059719996119267</v>
      </c>
      <c r="AC31" s="9">
        <v>3108.76</v>
      </c>
      <c r="AE31" s="9">
        <v>-4177411.58</v>
      </c>
      <c r="AG31" s="9">
        <f t="shared" si="6"/>
        <v>4180520.34</v>
      </c>
      <c r="AI31" s="21">
        <f t="shared" si="7"/>
        <v>1.0007441833155448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126515.06</v>
      </c>
      <c r="G32" s="5">
        <v>156721.31</v>
      </c>
      <c r="I32" s="9">
        <f t="shared" si="0"/>
        <v>-30206.25</v>
      </c>
      <c r="K32" s="21">
        <f t="shared" si="1"/>
        <v>-0.19273862629147243</v>
      </c>
      <c r="M32" s="9">
        <v>410696.79</v>
      </c>
      <c r="O32" s="9">
        <v>411407.64</v>
      </c>
      <c r="Q32" s="9">
        <f t="shared" si="2"/>
        <v>-710.8500000000349</v>
      </c>
      <c r="S32" s="21">
        <f t="shared" si="3"/>
        <v>-0.0017278483209500798</v>
      </c>
      <c r="U32" s="9">
        <v>1135807.18</v>
      </c>
      <c r="W32" s="9">
        <v>1029902.99</v>
      </c>
      <c r="Y32" s="9">
        <f t="shared" si="4"/>
        <v>105904.18999999994</v>
      </c>
      <c r="AA32" s="21">
        <f t="shared" si="5"/>
        <v>0.10282928686322189</v>
      </c>
      <c r="AC32" s="9">
        <v>1850637.85</v>
      </c>
      <c r="AE32" s="9">
        <v>1830396.75</v>
      </c>
      <c r="AG32" s="9">
        <f t="shared" si="6"/>
        <v>20241.100000000093</v>
      </c>
      <c r="AI32" s="21">
        <f t="shared" si="7"/>
        <v>0.011058312904019357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1826232.99</v>
      </c>
      <c r="G33" s="5">
        <v>3539961.34</v>
      </c>
      <c r="I33" s="9">
        <f t="shared" si="0"/>
        <v>-1713728.3499999999</v>
      </c>
      <c r="K33" s="21">
        <f t="shared" si="1"/>
        <v>-0.4841093405839285</v>
      </c>
      <c r="M33" s="9">
        <v>8855505.01</v>
      </c>
      <c r="O33" s="9">
        <v>8854973.69</v>
      </c>
      <c r="Q33" s="9">
        <f t="shared" si="2"/>
        <v>531.320000000298</v>
      </c>
      <c r="S33" s="21">
        <f t="shared" si="3"/>
        <v>6.000243689039104E-05</v>
      </c>
      <c r="U33" s="9">
        <v>22462278.5</v>
      </c>
      <c r="W33" s="9">
        <v>15995584.09</v>
      </c>
      <c r="Y33" s="9">
        <f t="shared" si="4"/>
        <v>6466694.41</v>
      </c>
      <c r="AA33" s="21">
        <f t="shared" si="5"/>
        <v>0.4042799796253017</v>
      </c>
      <c r="AC33" s="9">
        <v>37864365.83</v>
      </c>
      <c r="AE33" s="9">
        <v>27447587.009999998</v>
      </c>
      <c r="AG33" s="9">
        <f t="shared" si="6"/>
        <v>10416778.82</v>
      </c>
      <c r="AI33" s="21">
        <f t="shared" si="7"/>
        <v>0.37951528548592806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185608.64</v>
      </c>
      <c r="G34" s="5">
        <v>198606.75</v>
      </c>
      <c r="I34" s="9">
        <f t="shared" si="0"/>
        <v>-12998.109999999986</v>
      </c>
      <c r="K34" s="21">
        <f t="shared" si="1"/>
        <v>-0.06544646644688555</v>
      </c>
      <c r="M34" s="9">
        <v>646071.1</v>
      </c>
      <c r="O34" s="9">
        <v>539533.53</v>
      </c>
      <c r="Q34" s="9">
        <f t="shared" si="2"/>
        <v>106537.56999999995</v>
      </c>
      <c r="S34" s="21">
        <f t="shared" si="3"/>
        <v>0.19746237087433646</v>
      </c>
      <c r="U34" s="9">
        <v>1445433.59</v>
      </c>
      <c r="W34" s="9">
        <v>1172221.88</v>
      </c>
      <c r="Y34" s="9">
        <f t="shared" si="4"/>
        <v>273211.7100000002</v>
      </c>
      <c r="AA34" s="21">
        <f t="shared" si="5"/>
        <v>0.23307166899153958</v>
      </c>
      <c r="AC34" s="9">
        <v>2347666.37</v>
      </c>
      <c r="AE34" s="9">
        <v>1913462.44</v>
      </c>
      <c r="AG34" s="9">
        <f t="shared" si="6"/>
        <v>434203.93000000017</v>
      </c>
      <c r="AI34" s="21">
        <f t="shared" si="7"/>
        <v>0.2269205399192472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-672142.6</v>
      </c>
      <c r="G35" s="5">
        <v>-1378295.68</v>
      </c>
      <c r="I35" s="9">
        <f t="shared" si="0"/>
        <v>706153.08</v>
      </c>
      <c r="K35" s="21">
        <f t="shared" si="1"/>
        <v>0.5123378751357619</v>
      </c>
      <c r="M35" s="9">
        <v>-3277327.69</v>
      </c>
      <c r="O35" s="9">
        <v>-4123847.78</v>
      </c>
      <c r="Q35" s="9">
        <f t="shared" si="2"/>
        <v>846520.0899999999</v>
      </c>
      <c r="S35" s="21">
        <f t="shared" si="3"/>
        <v>0.20527432998508977</v>
      </c>
      <c r="U35" s="9">
        <v>-14267959.33</v>
      </c>
      <c r="W35" s="9">
        <v>-8370149.03</v>
      </c>
      <c r="Y35" s="9">
        <f t="shared" si="4"/>
        <v>-5897810.3</v>
      </c>
      <c r="AA35" s="21">
        <f t="shared" si="5"/>
        <v>-0.7046242879142619</v>
      </c>
      <c r="AC35" s="9">
        <v>-22630365.6</v>
      </c>
      <c r="AE35" s="9">
        <v>-9987393.55</v>
      </c>
      <c r="AG35" s="9">
        <f t="shared" si="6"/>
        <v>-12642972.05</v>
      </c>
      <c r="AI35" s="21">
        <f t="shared" si="7"/>
        <v>-1.2658930467399074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-30710</v>
      </c>
      <c r="G36" s="5">
        <v>-6100.38</v>
      </c>
      <c r="I36" s="9">
        <f t="shared" si="0"/>
        <v>-24609.62</v>
      </c>
      <c r="K36" s="21">
        <f t="shared" si="1"/>
        <v>-4.034112629049337</v>
      </c>
      <c r="M36" s="9">
        <v>-96064</v>
      </c>
      <c r="O36" s="9">
        <v>-31398.38</v>
      </c>
      <c r="Q36" s="9">
        <f t="shared" si="2"/>
        <v>-64665.619999999995</v>
      </c>
      <c r="S36" s="21">
        <f t="shared" si="3"/>
        <v>-2.0595209052186765</v>
      </c>
      <c r="U36" s="9">
        <v>-253007</v>
      </c>
      <c r="W36" s="9">
        <v>-160218.38</v>
      </c>
      <c r="Y36" s="9">
        <f t="shared" si="4"/>
        <v>-92788.62</v>
      </c>
      <c r="AA36" s="21">
        <f t="shared" si="5"/>
        <v>-0.5791384234443014</v>
      </c>
      <c r="AC36" s="9">
        <v>-325620.03</v>
      </c>
      <c r="AE36" s="9">
        <v>-231727.21</v>
      </c>
      <c r="AG36" s="9">
        <f t="shared" si="6"/>
        <v>-93892.82000000004</v>
      </c>
      <c r="AI36" s="21">
        <f t="shared" si="7"/>
        <v>-0.4051868574260228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-87688</v>
      </c>
      <c r="I37" s="9">
        <f t="shared" si="0"/>
        <v>87688</v>
      </c>
      <c r="K37" s="21" t="str">
        <f t="shared" si="1"/>
        <v>N.M.</v>
      </c>
      <c r="M37" s="9">
        <v>0</v>
      </c>
      <c r="O37" s="9">
        <v>-146063</v>
      </c>
      <c r="Q37" s="9">
        <f t="shared" si="2"/>
        <v>146063</v>
      </c>
      <c r="S37" s="21" t="str">
        <f t="shared" si="3"/>
        <v>N.M.</v>
      </c>
      <c r="U37" s="9">
        <v>0</v>
      </c>
      <c r="W37" s="9">
        <v>-293827</v>
      </c>
      <c r="Y37" s="9">
        <f t="shared" si="4"/>
        <v>293827</v>
      </c>
      <c r="AA37" s="21" t="str">
        <f t="shared" si="5"/>
        <v>N.M.</v>
      </c>
      <c r="AC37" s="9">
        <v>-156314.45</v>
      </c>
      <c r="AE37" s="9">
        <v>-3763455</v>
      </c>
      <c r="AG37" s="9">
        <f t="shared" si="6"/>
        <v>3607140.55</v>
      </c>
      <c r="AI37" s="21">
        <f t="shared" si="7"/>
        <v>0.9584651736237048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184614.86</v>
      </c>
      <c r="G38" s="5">
        <v>-109659.24</v>
      </c>
      <c r="I38" s="9">
        <f t="shared" si="0"/>
        <v>294274.1</v>
      </c>
      <c r="K38" s="21">
        <f t="shared" si="1"/>
        <v>2.683532185705463</v>
      </c>
      <c r="M38" s="9">
        <v>375977.66</v>
      </c>
      <c r="O38" s="9">
        <v>376426.85</v>
      </c>
      <c r="Q38" s="9">
        <f t="shared" si="2"/>
        <v>-449.1900000000023</v>
      </c>
      <c r="S38" s="21">
        <f t="shared" si="3"/>
        <v>-0.0011932995746716856</v>
      </c>
      <c r="U38" s="9">
        <v>613531.33</v>
      </c>
      <c r="W38" s="9">
        <v>-1429870.38</v>
      </c>
      <c r="Y38" s="9">
        <f t="shared" si="4"/>
        <v>2043401.71</v>
      </c>
      <c r="AA38" s="21">
        <f t="shared" si="5"/>
        <v>1.4290817815248402</v>
      </c>
      <c r="AC38" s="9">
        <v>1474249.09</v>
      </c>
      <c r="AE38" s="9">
        <v>-2742053.9</v>
      </c>
      <c r="AG38" s="9">
        <f t="shared" si="6"/>
        <v>4216302.99</v>
      </c>
      <c r="AI38" s="21">
        <f t="shared" si="7"/>
        <v>1.5376440959092745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-254265.09</v>
      </c>
      <c r="G39" s="5">
        <v>27786.62</v>
      </c>
      <c r="I39" s="9">
        <f t="shared" si="0"/>
        <v>-282051.71</v>
      </c>
      <c r="K39" s="21" t="str">
        <f t="shared" si="1"/>
        <v>N.M.</v>
      </c>
      <c r="M39" s="9">
        <v>519862.36</v>
      </c>
      <c r="O39" s="9">
        <v>-931033.97</v>
      </c>
      <c r="Q39" s="9">
        <f t="shared" si="2"/>
        <v>1450896.33</v>
      </c>
      <c r="S39" s="21">
        <f t="shared" si="3"/>
        <v>1.558370990480616</v>
      </c>
      <c r="U39" s="9">
        <v>2838152.3</v>
      </c>
      <c r="W39" s="9">
        <v>-1818191.15</v>
      </c>
      <c r="Y39" s="9">
        <f t="shared" si="4"/>
        <v>4656343.449999999</v>
      </c>
      <c r="AA39" s="21">
        <f t="shared" si="5"/>
        <v>2.560975753291946</v>
      </c>
      <c r="AC39" s="9">
        <v>1857503.15</v>
      </c>
      <c r="AE39" s="9">
        <v>-1803851</v>
      </c>
      <c r="AG39" s="9">
        <f t="shared" si="6"/>
        <v>3661354.15</v>
      </c>
      <c r="AI39" s="21">
        <f t="shared" si="7"/>
        <v>2.0297431162551676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3169608.83</v>
      </c>
      <c r="G40" s="5">
        <v>402999.77</v>
      </c>
      <c r="I40" s="9">
        <f t="shared" si="0"/>
        <v>2766609.06</v>
      </c>
      <c r="K40" s="21">
        <f t="shared" si="1"/>
        <v>6.865038806349691</v>
      </c>
      <c r="M40" s="9">
        <v>4722602.34</v>
      </c>
      <c r="O40" s="9">
        <v>573732.86</v>
      </c>
      <c r="Q40" s="9">
        <f t="shared" si="2"/>
        <v>4148869.48</v>
      </c>
      <c r="S40" s="21">
        <f t="shared" si="3"/>
        <v>7.231361090246774</v>
      </c>
      <c r="U40" s="9">
        <v>3416380.79</v>
      </c>
      <c r="W40" s="9">
        <v>1635739.19</v>
      </c>
      <c r="Y40" s="9">
        <f t="shared" si="4"/>
        <v>1780641.6</v>
      </c>
      <c r="AA40" s="21">
        <f t="shared" si="5"/>
        <v>1.0885852774610114</v>
      </c>
      <c r="AC40" s="9">
        <v>2979760.54</v>
      </c>
      <c r="AE40" s="9">
        <v>8308479.119999999</v>
      </c>
      <c r="AG40" s="9">
        <f t="shared" si="6"/>
        <v>-5328718.579999999</v>
      </c>
      <c r="AI40" s="21">
        <f t="shared" si="7"/>
        <v>-0.641359086667597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-873428.73</v>
      </c>
      <c r="G41" s="5">
        <v>-531797.14</v>
      </c>
      <c r="I41" s="9">
        <f t="shared" si="0"/>
        <v>-341631.58999999997</v>
      </c>
      <c r="K41" s="21">
        <f t="shared" si="1"/>
        <v>-0.6424096037823745</v>
      </c>
      <c r="M41" s="9">
        <v>-2794574.8</v>
      </c>
      <c r="O41" s="9">
        <v>-1438903.15</v>
      </c>
      <c r="Q41" s="9">
        <f t="shared" si="2"/>
        <v>-1355671.65</v>
      </c>
      <c r="S41" s="21">
        <f t="shared" si="3"/>
        <v>-0.9421562875861381</v>
      </c>
      <c r="U41" s="9">
        <v>-6657151.76</v>
      </c>
      <c r="W41" s="9">
        <v>-4507172.51</v>
      </c>
      <c r="Y41" s="9">
        <f t="shared" si="4"/>
        <v>-2149979.25</v>
      </c>
      <c r="AA41" s="21">
        <f t="shared" si="5"/>
        <v>-0.4770128601090532</v>
      </c>
      <c r="AC41" s="9">
        <v>-10612792.14</v>
      </c>
      <c r="AE41" s="9">
        <v>-11013747.44</v>
      </c>
      <c r="AG41" s="9">
        <f t="shared" si="6"/>
        <v>400955.2999999989</v>
      </c>
      <c r="AI41" s="21">
        <f t="shared" si="7"/>
        <v>0.0364049840605387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-32867.05</v>
      </c>
      <c r="G42" s="5">
        <v>-112855.87</v>
      </c>
      <c r="I42" s="9">
        <f aca="true" t="shared" si="8" ref="I42:I73">+E42-G42</f>
        <v>79988.81999999999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0.7087696900480231</v>
      </c>
      <c r="M42" s="9">
        <v>-60680.39</v>
      </c>
      <c r="O42" s="9">
        <v>-163438.09</v>
      </c>
      <c r="Q42" s="9">
        <f aca="true" t="shared" si="10" ref="Q42:Q73">+M42-O42</f>
        <v>102757.7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0.6287255314841235</v>
      </c>
      <c r="U42" s="9">
        <v>-194174.71</v>
      </c>
      <c r="W42" s="9">
        <v>-310259.17</v>
      </c>
      <c r="Y42" s="9">
        <f aca="true" t="shared" si="12" ref="Y42:Y73">+U42-W42</f>
        <v>116084.45999999999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0.3741531958588041</v>
      </c>
      <c r="AC42" s="9">
        <v>-398761.04</v>
      </c>
      <c r="AE42" s="9">
        <v>-582777.15</v>
      </c>
      <c r="AG42" s="9">
        <f aca="true" t="shared" si="14" ref="AG42:AG73">+AC42-AE42</f>
        <v>184016.11000000004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0.31575724957644624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241933.92</v>
      </c>
      <c r="G43" s="5">
        <v>-289256.32</v>
      </c>
      <c r="I43" s="9">
        <f t="shared" si="8"/>
        <v>531190.24</v>
      </c>
      <c r="K43" s="21">
        <f t="shared" si="9"/>
        <v>1.8363997716627245</v>
      </c>
      <c r="M43" s="9">
        <v>163319.33</v>
      </c>
      <c r="O43" s="9">
        <v>-538635.43</v>
      </c>
      <c r="Q43" s="9">
        <f t="shared" si="10"/>
        <v>701954.76</v>
      </c>
      <c r="S43" s="21">
        <f t="shared" si="11"/>
        <v>1.3032094082633963</v>
      </c>
      <c r="U43" s="9">
        <v>-327592.8</v>
      </c>
      <c r="W43" s="9">
        <v>-1145498</v>
      </c>
      <c r="Y43" s="9">
        <f t="shared" si="12"/>
        <v>817905.2</v>
      </c>
      <c r="AA43" s="21">
        <f t="shared" si="13"/>
        <v>0.714017134905517</v>
      </c>
      <c r="AC43" s="9">
        <v>-854934.12</v>
      </c>
      <c r="AE43" s="9">
        <v>-2335315.26</v>
      </c>
      <c r="AG43" s="9">
        <f t="shared" si="14"/>
        <v>1480381.1399999997</v>
      </c>
      <c r="AI43" s="21">
        <f t="shared" si="15"/>
        <v>0.6339106181321317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209601.25</v>
      </c>
      <c r="G44" s="5">
        <v>-1483504.08</v>
      </c>
      <c r="I44" s="9">
        <f t="shared" si="8"/>
        <v>1693105.33</v>
      </c>
      <c r="K44" s="21">
        <f t="shared" si="9"/>
        <v>1.1412879498113682</v>
      </c>
      <c r="M44" s="9">
        <v>-1401986.49</v>
      </c>
      <c r="O44" s="9">
        <v>-2897172.33</v>
      </c>
      <c r="Q44" s="9">
        <f t="shared" si="10"/>
        <v>1495185.84</v>
      </c>
      <c r="S44" s="21">
        <f t="shared" si="11"/>
        <v>0.5160845368145567</v>
      </c>
      <c r="U44" s="9">
        <v>-3509787.66</v>
      </c>
      <c r="W44" s="9">
        <v>-7455842.66</v>
      </c>
      <c r="Y44" s="9">
        <f t="shared" si="12"/>
        <v>3946055</v>
      </c>
      <c r="AA44" s="21">
        <f t="shared" si="13"/>
        <v>0.5292567426577105</v>
      </c>
      <c r="AC44" s="9">
        <v>-6406933.91</v>
      </c>
      <c r="AE44" s="9">
        <v>-15317123.02</v>
      </c>
      <c r="AG44" s="9">
        <f t="shared" si="14"/>
        <v>8910189.11</v>
      </c>
      <c r="AI44" s="21">
        <f t="shared" si="15"/>
        <v>0.5817142748260045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-7.2</v>
      </c>
      <c r="G45" s="5">
        <v>11359.77</v>
      </c>
      <c r="I45" s="9">
        <f t="shared" si="8"/>
        <v>-11366.970000000001</v>
      </c>
      <c r="K45" s="21">
        <f t="shared" si="9"/>
        <v>-1.0006338156494365</v>
      </c>
      <c r="M45" s="9">
        <v>6404.75</v>
      </c>
      <c r="O45" s="9">
        <v>16693.55</v>
      </c>
      <c r="Q45" s="9">
        <f t="shared" si="10"/>
        <v>-10288.8</v>
      </c>
      <c r="S45" s="21">
        <f t="shared" si="11"/>
        <v>-0.6163338534943137</v>
      </c>
      <c r="U45" s="9">
        <v>29020.44</v>
      </c>
      <c r="W45" s="9">
        <v>35490.67</v>
      </c>
      <c r="Y45" s="9">
        <f t="shared" si="12"/>
        <v>-6470.23</v>
      </c>
      <c r="AA45" s="21">
        <f t="shared" si="13"/>
        <v>-0.18230791360095483</v>
      </c>
      <c r="AC45" s="9">
        <v>63780.63</v>
      </c>
      <c r="AE45" s="9">
        <v>90546.47</v>
      </c>
      <c r="AG45" s="9">
        <f t="shared" si="14"/>
        <v>-26765.840000000004</v>
      </c>
      <c r="AI45" s="21">
        <f t="shared" si="15"/>
        <v>-0.29560335151663014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0.66</v>
      </c>
      <c r="O46" s="9">
        <v>0</v>
      </c>
      <c r="Q46" s="9">
        <f t="shared" si="10"/>
        <v>0.66</v>
      </c>
      <c r="S46" s="21" t="str">
        <f t="shared" si="11"/>
        <v>N.M.</v>
      </c>
      <c r="U46" s="9">
        <v>0.66</v>
      </c>
      <c r="W46" s="9">
        <v>0</v>
      </c>
      <c r="Y46" s="9">
        <f t="shared" si="12"/>
        <v>0.66</v>
      </c>
      <c r="AA46" s="21" t="str">
        <f t="shared" si="13"/>
        <v>N.M.</v>
      </c>
      <c r="AC46" s="9">
        <v>0.66</v>
      </c>
      <c r="AE46" s="9">
        <v>-13212.93</v>
      </c>
      <c r="AG46" s="9">
        <f t="shared" si="14"/>
        <v>13213.59</v>
      </c>
      <c r="AI46" s="21">
        <f t="shared" si="15"/>
        <v>1.0000499510706558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13096.27</v>
      </c>
      <c r="I47" s="9">
        <f t="shared" si="8"/>
        <v>-13096.27</v>
      </c>
      <c r="K47" s="21" t="str">
        <f t="shared" si="9"/>
        <v>N.M.</v>
      </c>
      <c r="M47" s="9">
        <v>0</v>
      </c>
      <c r="O47" s="9">
        <v>31479.55</v>
      </c>
      <c r="Q47" s="9">
        <f t="shared" si="10"/>
        <v>-31479.55</v>
      </c>
      <c r="S47" s="21" t="str">
        <f t="shared" si="11"/>
        <v>N.M.</v>
      </c>
      <c r="U47" s="9">
        <v>0</v>
      </c>
      <c r="W47" s="9">
        <v>50689.03</v>
      </c>
      <c r="Y47" s="9">
        <f t="shared" si="12"/>
        <v>-50689.03</v>
      </c>
      <c r="AA47" s="21" t="str">
        <f t="shared" si="13"/>
        <v>N.M.</v>
      </c>
      <c r="AC47" s="9">
        <v>-0.01</v>
      </c>
      <c r="AE47" s="9">
        <v>172485.07</v>
      </c>
      <c r="AG47" s="9">
        <f t="shared" si="14"/>
        <v>-172485.08000000002</v>
      </c>
      <c r="AI47" s="21">
        <f t="shared" si="15"/>
        <v>-1.0000000579760324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59547.4</v>
      </c>
      <c r="G48" s="5">
        <v>14216.92</v>
      </c>
      <c r="I48" s="9">
        <f t="shared" si="8"/>
        <v>45330.48</v>
      </c>
      <c r="K48" s="21">
        <f t="shared" si="9"/>
        <v>3.188488083213523</v>
      </c>
      <c r="M48" s="9">
        <v>137384.11</v>
      </c>
      <c r="O48" s="9">
        <v>80616.29</v>
      </c>
      <c r="Q48" s="9">
        <f t="shared" si="10"/>
        <v>56767.81999999999</v>
      </c>
      <c r="S48" s="21">
        <f t="shared" si="11"/>
        <v>0.7041730647738813</v>
      </c>
      <c r="U48" s="9">
        <v>370562.09</v>
      </c>
      <c r="W48" s="9">
        <v>296917.32</v>
      </c>
      <c r="Y48" s="9">
        <f t="shared" si="12"/>
        <v>73644.77000000002</v>
      </c>
      <c r="AA48" s="21">
        <f t="shared" si="13"/>
        <v>0.24803123643982783</v>
      </c>
      <c r="AC48" s="9">
        <v>828843.14</v>
      </c>
      <c r="AE48" s="9">
        <v>864276.75</v>
      </c>
      <c r="AG48" s="9">
        <f t="shared" si="14"/>
        <v>-35433.609999999986</v>
      </c>
      <c r="AI48" s="21">
        <f t="shared" si="15"/>
        <v>-0.0409979905163479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95973.24</v>
      </c>
      <c r="G49" s="5">
        <v>0</v>
      </c>
      <c r="I49" s="9">
        <f t="shared" si="8"/>
        <v>95973.24</v>
      </c>
      <c r="K49" s="21" t="str">
        <f t="shared" si="9"/>
        <v>N.M.</v>
      </c>
      <c r="M49" s="9">
        <v>275386.04</v>
      </c>
      <c r="O49" s="9">
        <v>-19.09</v>
      </c>
      <c r="Q49" s="9">
        <f t="shared" si="10"/>
        <v>275405.13</v>
      </c>
      <c r="S49" s="21" t="str">
        <f t="shared" si="11"/>
        <v>N.M.</v>
      </c>
      <c r="U49" s="9">
        <v>274472.29</v>
      </c>
      <c r="W49" s="9">
        <v>4550.86</v>
      </c>
      <c r="Y49" s="9">
        <f t="shared" si="12"/>
        <v>269921.43</v>
      </c>
      <c r="AA49" s="21" t="str">
        <f t="shared" si="13"/>
        <v>N.M.</v>
      </c>
      <c r="AC49" s="9">
        <v>275658.8</v>
      </c>
      <c r="AE49" s="9">
        <v>2700.11</v>
      </c>
      <c r="AG49" s="9">
        <f t="shared" si="14"/>
        <v>272958.69</v>
      </c>
      <c r="AI49" s="21" t="str">
        <f t="shared" si="15"/>
        <v>N.M.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749353.23</v>
      </c>
      <c r="G50" s="5">
        <v>264041.49</v>
      </c>
      <c r="I50" s="9">
        <f t="shared" si="8"/>
        <v>485311.74</v>
      </c>
      <c r="K50" s="21">
        <f t="shared" si="9"/>
        <v>1.8380131849733161</v>
      </c>
      <c r="M50" s="9">
        <v>1021718.62</v>
      </c>
      <c r="O50" s="9">
        <v>560952</v>
      </c>
      <c r="Q50" s="9">
        <f t="shared" si="10"/>
        <v>460766.62</v>
      </c>
      <c r="S50" s="21">
        <f t="shared" si="11"/>
        <v>0.8214011537529058</v>
      </c>
      <c r="U50" s="9">
        <v>1779094.27</v>
      </c>
      <c r="W50" s="9">
        <v>1622154.5</v>
      </c>
      <c r="Y50" s="9">
        <f t="shared" si="12"/>
        <v>156939.77000000002</v>
      </c>
      <c r="AA50" s="21">
        <f t="shared" si="13"/>
        <v>0.09674773272212975</v>
      </c>
      <c r="AC50" s="9">
        <v>2430210.17</v>
      </c>
      <c r="AE50" s="9">
        <v>3527739.24</v>
      </c>
      <c r="AG50" s="9">
        <f t="shared" si="14"/>
        <v>-1097529.0700000003</v>
      </c>
      <c r="AI50" s="21">
        <f t="shared" si="15"/>
        <v>-0.31111400115843035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313502.8</v>
      </c>
      <c r="G51" s="5">
        <v>2200669.5</v>
      </c>
      <c r="I51" s="9">
        <f t="shared" si="8"/>
        <v>-1887166.7</v>
      </c>
      <c r="K51" s="21">
        <f t="shared" si="9"/>
        <v>-0.8575420798079857</v>
      </c>
      <c r="M51" s="9">
        <v>1757553.25</v>
      </c>
      <c r="O51" s="9">
        <v>5288823.74</v>
      </c>
      <c r="Q51" s="9">
        <f t="shared" si="10"/>
        <v>-3531270.49</v>
      </c>
      <c r="S51" s="21">
        <f t="shared" si="11"/>
        <v>-0.6676854180812614</v>
      </c>
      <c r="U51" s="9">
        <v>3780805.17</v>
      </c>
      <c r="W51" s="9">
        <v>14115395.56</v>
      </c>
      <c r="Y51" s="9">
        <f t="shared" si="12"/>
        <v>-10334590.39</v>
      </c>
      <c r="AA51" s="21">
        <f t="shared" si="13"/>
        <v>-0.7321502501344</v>
      </c>
      <c r="AC51" s="9">
        <v>8645485.879999999</v>
      </c>
      <c r="AE51" s="9">
        <v>27695328.240000002</v>
      </c>
      <c r="AG51" s="9">
        <f t="shared" si="14"/>
        <v>-19049842.360000003</v>
      </c>
      <c r="AI51" s="21">
        <f t="shared" si="15"/>
        <v>-0.6878359481757852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6002241.52</v>
      </c>
      <c r="G52" s="5">
        <v>5128276.92</v>
      </c>
      <c r="I52" s="9">
        <f t="shared" si="8"/>
        <v>873964.5999999996</v>
      </c>
      <c r="K52" s="21">
        <f t="shared" si="9"/>
        <v>0.17042071121229538</v>
      </c>
      <c r="M52" s="9">
        <v>13546361.21</v>
      </c>
      <c r="O52" s="9">
        <v>11821401.63</v>
      </c>
      <c r="Q52" s="9">
        <f t="shared" si="10"/>
        <v>1724959.58</v>
      </c>
      <c r="S52" s="21">
        <f t="shared" si="11"/>
        <v>0.14591836348935552</v>
      </c>
      <c r="U52" s="9">
        <v>28427981.53</v>
      </c>
      <c r="W52" s="9">
        <v>28123139.28</v>
      </c>
      <c r="Y52" s="9">
        <f t="shared" si="12"/>
        <v>304842.25</v>
      </c>
      <c r="AA52" s="21">
        <f t="shared" si="13"/>
        <v>0.010839552688799256</v>
      </c>
      <c r="AC52" s="9">
        <v>45462271.650000006</v>
      </c>
      <c r="AE52" s="9">
        <v>45326158.730000004</v>
      </c>
      <c r="AG52" s="9">
        <f t="shared" si="14"/>
        <v>136112.9200000018</v>
      </c>
      <c r="AI52" s="21">
        <f t="shared" si="15"/>
        <v>0.0030029661417108524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2546.01</v>
      </c>
      <c r="G53" s="5">
        <v>-2927.36</v>
      </c>
      <c r="I53" s="9">
        <f t="shared" si="8"/>
        <v>5473.370000000001</v>
      </c>
      <c r="K53" s="21">
        <f t="shared" si="9"/>
        <v>1.8697290391342372</v>
      </c>
      <c r="M53" s="9">
        <v>-11024.85</v>
      </c>
      <c r="O53" s="9">
        <v>-5803.28</v>
      </c>
      <c r="Q53" s="9">
        <f t="shared" si="10"/>
        <v>-5221.570000000001</v>
      </c>
      <c r="S53" s="21">
        <f t="shared" si="11"/>
        <v>-0.8997618588108796</v>
      </c>
      <c r="U53" s="9">
        <v>-31628.43</v>
      </c>
      <c r="W53" s="9">
        <v>-32457.86</v>
      </c>
      <c r="Y53" s="9">
        <f t="shared" si="12"/>
        <v>829.4300000000003</v>
      </c>
      <c r="AA53" s="21">
        <f t="shared" si="13"/>
        <v>0.02555405686018734</v>
      </c>
      <c r="AC53" s="9">
        <v>-40449.22</v>
      </c>
      <c r="AE53" s="9">
        <v>-68146.39</v>
      </c>
      <c r="AG53" s="9">
        <f t="shared" si="14"/>
        <v>27697.17</v>
      </c>
      <c r="AI53" s="21">
        <f t="shared" si="15"/>
        <v>0.4064363497464796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-16412.94</v>
      </c>
      <c r="G54" s="5">
        <v>-5525.36</v>
      </c>
      <c r="I54" s="9">
        <f t="shared" si="8"/>
        <v>-10887.579999999998</v>
      </c>
      <c r="K54" s="21">
        <f t="shared" si="9"/>
        <v>-1.970474322035125</v>
      </c>
      <c r="M54" s="9">
        <v>-48318.31</v>
      </c>
      <c r="O54" s="9">
        <v>25113.34</v>
      </c>
      <c r="Q54" s="9">
        <f t="shared" si="10"/>
        <v>-73431.65</v>
      </c>
      <c r="S54" s="21">
        <f t="shared" si="11"/>
        <v>-2.9240097095806448</v>
      </c>
      <c r="U54" s="9">
        <v>-112822.71</v>
      </c>
      <c r="W54" s="9">
        <v>-10205.83</v>
      </c>
      <c r="Y54" s="9">
        <f t="shared" si="12"/>
        <v>-102616.88</v>
      </c>
      <c r="AA54" s="21" t="str">
        <f t="shared" si="13"/>
        <v>N.M.</v>
      </c>
      <c r="AC54" s="9">
        <v>-122284.37</v>
      </c>
      <c r="AE54" s="9">
        <v>-6172.64</v>
      </c>
      <c r="AG54" s="9">
        <f t="shared" si="14"/>
        <v>-116111.73</v>
      </c>
      <c r="AI54" s="21" t="str">
        <f t="shared" si="15"/>
        <v>N.M.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-159469.26</v>
      </c>
      <c r="I55" s="9">
        <f t="shared" si="8"/>
        <v>159469.26</v>
      </c>
      <c r="K55" s="21" t="str">
        <f t="shared" si="9"/>
        <v>N.M.</v>
      </c>
      <c r="M55" s="9">
        <v>0</v>
      </c>
      <c r="O55" s="9">
        <v>-379525.35</v>
      </c>
      <c r="Q55" s="9">
        <f t="shared" si="10"/>
        <v>379525.35</v>
      </c>
      <c r="S55" s="21" t="str">
        <f t="shared" si="11"/>
        <v>N.M.</v>
      </c>
      <c r="U55" s="9">
        <v>0</v>
      </c>
      <c r="W55" s="9">
        <v>-752827.64</v>
      </c>
      <c r="Y55" s="9">
        <f t="shared" si="12"/>
        <v>752827.64</v>
      </c>
      <c r="AA55" s="21" t="str">
        <f t="shared" si="13"/>
        <v>N.M.</v>
      </c>
      <c r="AC55" s="9">
        <v>-0.01</v>
      </c>
      <c r="AE55" s="9">
        <v>-2245770.86</v>
      </c>
      <c r="AG55" s="9">
        <f t="shared" si="14"/>
        <v>2245770.85</v>
      </c>
      <c r="AI55" s="21">
        <f t="shared" si="15"/>
        <v>0.9999999955471861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188880.63</v>
      </c>
      <c r="G56" s="5">
        <v>24628.69</v>
      </c>
      <c r="I56" s="9">
        <f t="shared" si="8"/>
        <v>164251.94</v>
      </c>
      <c r="K56" s="21">
        <f t="shared" si="9"/>
        <v>6.6691301892224075</v>
      </c>
      <c r="M56" s="9">
        <v>183139.48</v>
      </c>
      <c r="O56" s="9">
        <v>-49280.51</v>
      </c>
      <c r="Q56" s="9">
        <f t="shared" si="10"/>
        <v>232419.99000000002</v>
      </c>
      <c r="S56" s="21">
        <f t="shared" si="11"/>
        <v>4.716265923384316</v>
      </c>
      <c r="U56" s="9">
        <v>482217.99</v>
      </c>
      <c r="W56" s="9">
        <v>-81240.93</v>
      </c>
      <c r="Y56" s="9">
        <f t="shared" si="12"/>
        <v>563458.9199999999</v>
      </c>
      <c r="AA56" s="21">
        <f t="shared" si="13"/>
        <v>6.935653247691773</v>
      </c>
      <c r="AC56" s="9">
        <v>-275441.13</v>
      </c>
      <c r="AE56" s="9">
        <v>191611.34</v>
      </c>
      <c r="AG56" s="9">
        <f t="shared" si="14"/>
        <v>-467052.47</v>
      </c>
      <c r="AI56" s="21">
        <f t="shared" si="15"/>
        <v>-2.4374991062637523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-332.88</v>
      </c>
      <c r="G57" s="5">
        <v>-8399.19</v>
      </c>
      <c r="I57" s="9">
        <f t="shared" si="8"/>
        <v>8066.31</v>
      </c>
      <c r="K57" s="21">
        <f t="shared" si="9"/>
        <v>0.9603676068763773</v>
      </c>
      <c r="M57" s="9">
        <v>9262.66</v>
      </c>
      <c r="O57" s="9">
        <v>-4235.02</v>
      </c>
      <c r="Q57" s="9">
        <f t="shared" si="10"/>
        <v>13497.68</v>
      </c>
      <c r="S57" s="21">
        <f t="shared" si="11"/>
        <v>3.187158502203059</v>
      </c>
      <c r="U57" s="9">
        <v>-12362.33</v>
      </c>
      <c r="W57" s="9">
        <v>-13670.09</v>
      </c>
      <c r="Y57" s="9">
        <f t="shared" si="12"/>
        <v>1307.7600000000002</v>
      </c>
      <c r="AA57" s="21">
        <f t="shared" si="13"/>
        <v>0.09566579298307475</v>
      </c>
      <c r="AC57" s="9">
        <v>-9778.4</v>
      </c>
      <c r="AE57" s="9">
        <v>-29037.85</v>
      </c>
      <c r="AG57" s="9">
        <f t="shared" si="14"/>
        <v>19259.449999999997</v>
      </c>
      <c r="AI57" s="21">
        <f t="shared" si="15"/>
        <v>0.6632533055994159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1375738.09</v>
      </c>
      <c r="G58" s="5">
        <v>1968341.62</v>
      </c>
      <c r="I58" s="9">
        <f t="shared" si="8"/>
        <v>-592603.53</v>
      </c>
      <c r="K58" s="21">
        <f t="shared" si="9"/>
        <v>-0.3010674183681591</v>
      </c>
      <c r="M58" s="9">
        <v>3757160.3</v>
      </c>
      <c r="O58" s="9">
        <v>5679516.07</v>
      </c>
      <c r="Q58" s="9">
        <f t="shared" si="10"/>
        <v>-1922355.7700000005</v>
      </c>
      <c r="S58" s="21">
        <f t="shared" si="11"/>
        <v>-0.33847175468948015</v>
      </c>
      <c r="U58" s="9">
        <v>8491737.6</v>
      </c>
      <c r="W58" s="9">
        <v>9125893.75</v>
      </c>
      <c r="Y58" s="9">
        <f t="shared" si="12"/>
        <v>-634156.1500000004</v>
      </c>
      <c r="AA58" s="21">
        <f t="shared" si="13"/>
        <v>-0.06948975819491657</v>
      </c>
      <c r="AC58" s="9">
        <v>14717724.64</v>
      </c>
      <c r="AE58" s="9">
        <v>14201666.16</v>
      </c>
      <c r="AG58" s="9">
        <f t="shared" si="14"/>
        <v>516058.48000000045</v>
      </c>
      <c r="AI58" s="21">
        <f t="shared" si="15"/>
        <v>0.03633788276572194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-9.07</v>
      </c>
      <c r="G59" s="5">
        <v>33028.51</v>
      </c>
      <c r="I59" s="9">
        <f t="shared" si="8"/>
        <v>-33037.58</v>
      </c>
      <c r="K59" s="21">
        <f t="shared" si="9"/>
        <v>-1.0002746112373826</v>
      </c>
      <c r="M59" s="9">
        <v>22255.12</v>
      </c>
      <c r="O59" s="9">
        <v>39936.06</v>
      </c>
      <c r="Q59" s="9">
        <f t="shared" si="10"/>
        <v>-17680.94</v>
      </c>
      <c r="S59" s="21">
        <f t="shared" si="11"/>
        <v>-0.4427312058325233</v>
      </c>
      <c r="U59" s="9">
        <v>86488.83</v>
      </c>
      <c r="W59" s="9">
        <v>70556.54</v>
      </c>
      <c r="Y59" s="9">
        <f t="shared" si="12"/>
        <v>15932.290000000008</v>
      </c>
      <c r="AA59" s="21">
        <f t="shared" si="13"/>
        <v>0.22580883359643217</v>
      </c>
      <c r="AC59" s="9">
        <v>194615.95</v>
      </c>
      <c r="AE59" s="9">
        <v>170831.36</v>
      </c>
      <c r="AG59" s="9">
        <f t="shared" si="14"/>
        <v>23784.590000000026</v>
      </c>
      <c r="AI59" s="21">
        <f t="shared" si="15"/>
        <v>0.13922847655137807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47346.75</v>
      </c>
      <c r="G60" s="5">
        <v>-5515.47</v>
      </c>
      <c r="I60" s="9">
        <f t="shared" si="8"/>
        <v>52862.22</v>
      </c>
      <c r="K60" s="21">
        <f t="shared" si="9"/>
        <v>9.584354551833298</v>
      </c>
      <c r="M60" s="9">
        <v>68667.93</v>
      </c>
      <c r="O60" s="9">
        <v>-42230.17</v>
      </c>
      <c r="Q60" s="9">
        <f t="shared" si="10"/>
        <v>110898.09999999999</v>
      </c>
      <c r="S60" s="21">
        <f t="shared" si="11"/>
        <v>2.626039629961234</v>
      </c>
      <c r="U60" s="9">
        <v>53530.33</v>
      </c>
      <c r="W60" s="9">
        <v>-45555.81</v>
      </c>
      <c r="Y60" s="9">
        <f t="shared" si="12"/>
        <v>99086.14</v>
      </c>
      <c r="AA60" s="21">
        <f t="shared" si="13"/>
        <v>2.1750494613091065</v>
      </c>
      <c r="AC60" s="9">
        <v>-19341.42</v>
      </c>
      <c r="AE60" s="9">
        <v>-23055.96</v>
      </c>
      <c r="AG60" s="9">
        <f t="shared" si="14"/>
        <v>3714.540000000001</v>
      </c>
      <c r="AI60" s="21">
        <f t="shared" si="15"/>
        <v>0.1611097520988066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-1887.32</v>
      </c>
      <c r="G61" s="5">
        <v>30316.57</v>
      </c>
      <c r="I61" s="9">
        <f t="shared" si="8"/>
        <v>-32203.89</v>
      </c>
      <c r="K61" s="21">
        <f t="shared" si="9"/>
        <v>-1.0622537444044626</v>
      </c>
      <c r="M61" s="9">
        <v>36355.35</v>
      </c>
      <c r="O61" s="9">
        <v>74184.46</v>
      </c>
      <c r="Q61" s="9">
        <f t="shared" si="10"/>
        <v>-37829.11000000001</v>
      </c>
      <c r="S61" s="21">
        <f t="shared" si="11"/>
        <v>-0.5099330776283875</v>
      </c>
      <c r="U61" s="9">
        <v>151409.92</v>
      </c>
      <c r="W61" s="9">
        <v>187692.51</v>
      </c>
      <c r="Y61" s="9">
        <f t="shared" si="12"/>
        <v>-36282.59</v>
      </c>
      <c r="AA61" s="21">
        <f t="shared" si="13"/>
        <v>-0.19330867278614364</v>
      </c>
      <c r="AC61" s="9">
        <v>72649.27</v>
      </c>
      <c r="AE61" s="9">
        <v>277266.05</v>
      </c>
      <c r="AG61" s="9">
        <f t="shared" si="14"/>
        <v>-204616.77999999997</v>
      </c>
      <c r="AI61" s="21">
        <f t="shared" si="15"/>
        <v>-0.7379799293855125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6964.33</v>
      </c>
      <c r="W62" s="9">
        <v>-629067</v>
      </c>
      <c r="Y62" s="9">
        <f t="shared" si="12"/>
        <v>636031.33</v>
      </c>
      <c r="AA62" s="21">
        <f t="shared" si="13"/>
        <v>1.011070887520725</v>
      </c>
      <c r="AC62" s="9">
        <v>6964.33</v>
      </c>
      <c r="AE62" s="9">
        <v>-736594</v>
      </c>
      <c r="AG62" s="9">
        <f t="shared" si="14"/>
        <v>743558.33</v>
      </c>
      <c r="AI62" s="21">
        <f t="shared" si="15"/>
        <v>1.0094547742718512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-907.29</v>
      </c>
      <c r="Q63" s="9">
        <f t="shared" si="10"/>
        <v>907.29</v>
      </c>
      <c r="S63" s="21" t="str">
        <f t="shared" si="11"/>
        <v>N.M.</v>
      </c>
      <c r="U63" s="9">
        <v>3340.86</v>
      </c>
      <c r="W63" s="9">
        <v>-177601.25</v>
      </c>
      <c r="Y63" s="9">
        <f t="shared" si="12"/>
        <v>180942.11</v>
      </c>
      <c r="AA63" s="21">
        <f t="shared" si="13"/>
        <v>1.0188110162512931</v>
      </c>
      <c r="AC63" s="9">
        <v>3340.86</v>
      </c>
      <c r="AE63" s="9">
        <v>-430975.25</v>
      </c>
      <c r="AG63" s="9">
        <f t="shared" si="14"/>
        <v>434316.11</v>
      </c>
      <c r="AI63" s="21">
        <f t="shared" si="15"/>
        <v>1.0077518604606646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-308.15</v>
      </c>
      <c r="Q64" s="9">
        <f t="shared" si="10"/>
        <v>308.15</v>
      </c>
      <c r="S64" s="21" t="str">
        <f t="shared" si="11"/>
        <v>N.M.</v>
      </c>
      <c r="U64" s="9">
        <v>0</v>
      </c>
      <c r="W64" s="9">
        <v>-358031.08</v>
      </c>
      <c r="Y64" s="9">
        <f t="shared" si="12"/>
        <v>358031.08</v>
      </c>
      <c r="AA64" s="21" t="str">
        <f t="shared" si="13"/>
        <v>N.M.</v>
      </c>
      <c r="AC64" s="9">
        <v>0</v>
      </c>
      <c r="AE64" s="9">
        <v>-871704.6</v>
      </c>
      <c r="AG64" s="9">
        <f t="shared" si="14"/>
        <v>871704.6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-55085.53</v>
      </c>
      <c r="G65" s="5">
        <v>-10584.88</v>
      </c>
      <c r="I65" s="9">
        <f t="shared" si="8"/>
        <v>-44500.65</v>
      </c>
      <c r="K65" s="21">
        <f t="shared" si="9"/>
        <v>-4.204171421877244</v>
      </c>
      <c r="M65" s="9">
        <v>-25811.36</v>
      </c>
      <c r="O65" s="9">
        <v>-27355.43</v>
      </c>
      <c r="Q65" s="9">
        <f t="shared" si="10"/>
        <v>1544.0699999999997</v>
      </c>
      <c r="S65" s="21">
        <f t="shared" si="11"/>
        <v>0.05644473510378011</v>
      </c>
      <c r="U65" s="9">
        <v>-2179.14</v>
      </c>
      <c r="W65" s="9">
        <v>-30324.26</v>
      </c>
      <c r="Y65" s="9">
        <f t="shared" si="12"/>
        <v>28145.12</v>
      </c>
      <c r="AA65" s="21">
        <f t="shared" si="13"/>
        <v>0.9281387245723391</v>
      </c>
      <c r="AC65" s="9">
        <v>-31438.91</v>
      </c>
      <c r="AE65" s="9">
        <v>-43427.41</v>
      </c>
      <c r="AG65" s="9">
        <f t="shared" si="14"/>
        <v>11988.500000000004</v>
      </c>
      <c r="AI65" s="21">
        <f t="shared" si="15"/>
        <v>0.2760583695873183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-3445.26</v>
      </c>
      <c r="G66" s="5">
        <v>154721.09</v>
      </c>
      <c r="I66" s="9">
        <f t="shared" si="8"/>
        <v>-158166.35</v>
      </c>
      <c r="K66" s="21">
        <f t="shared" si="9"/>
        <v>-1.022267552535986</v>
      </c>
      <c r="M66" s="9">
        <v>-2562.97</v>
      </c>
      <c r="O66" s="9">
        <v>91599.17</v>
      </c>
      <c r="Q66" s="9">
        <f t="shared" si="10"/>
        <v>-94162.14</v>
      </c>
      <c r="S66" s="21">
        <f t="shared" si="11"/>
        <v>-1.0279802753671239</v>
      </c>
      <c r="U66" s="9">
        <v>-6615.99</v>
      </c>
      <c r="W66" s="9">
        <v>79637.43</v>
      </c>
      <c r="Y66" s="9">
        <f t="shared" si="12"/>
        <v>-86253.42</v>
      </c>
      <c r="AA66" s="21">
        <f t="shared" si="13"/>
        <v>-1.0830763875730296</v>
      </c>
      <c r="AC66" s="9">
        <v>-114263.86</v>
      </c>
      <c r="AE66" s="9">
        <v>83523.95</v>
      </c>
      <c r="AG66" s="9">
        <f t="shared" si="14"/>
        <v>-197787.81</v>
      </c>
      <c r="AI66" s="21">
        <f t="shared" si="15"/>
        <v>-2.3680370720015036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-3127476.5</v>
      </c>
      <c r="G67" s="5">
        <v>-95175.2</v>
      </c>
      <c r="I67" s="9">
        <f t="shared" si="8"/>
        <v>-3032301.3</v>
      </c>
      <c r="K67" s="21" t="str">
        <f t="shared" si="9"/>
        <v>N.M.</v>
      </c>
      <c r="M67" s="9">
        <v>-3731215.68</v>
      </c>
      <c r="O67" s="9">
        <v>-194595.46</v>
      </c>
      <c r="Q67" s="9">
        <f t="shared" si="10"/>
        <v>-3536620.22</v>
      </c>
      <c r="S67" s="21" t="str">
        <f t="shared" si="11"/>
        <v>N.M.</v>
      </c>
      <c r="U67" s="9">
        <v>-4686765.65</v>
      </c>
      <c r="W67" s="9">
        <v>-503266.95</v>
      </c>
      <c r="Y67" s="9">
        <f t="shared" si="12"/>
        <v>-4183498.7</v>
      </c>
      <c r="AA67" s="21">
        <f t="shared" si="13"/>
        <v>-8.312683159504116</v>
      </c>
      <c r="AC67" s="9">
        <v>-4868614.28</v>
      </c>
      <c r="AE67" s="9">
        <v>-1032777.67</v>
      </c>
      <c r="AG67" s="9">
        <f t="shared" si="14"/>
        <v>-3835836.6100000003</v>
      </c>
      <c r="AI67" s="21">
        <f t="shared" si="15"/>
        <v>-3.7140971589751746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-332597.82</v>
      </c>
      <c r="G68" s="5">
        <v>-373586.3</v>
      </c>
      <c r="I68" s="9">
        <f t="shared" si="8"/>
        <v>40988.47999999998</v>
      </c>
      <c r="K68" s="21">
        <f t="shared" si="9"/>
        <v>0.1097162288874083</v>
      </c>
      <c r="M68" s="9">
        <v>-1025368.46</v>
      </c>
      <c r="O68" s="9">
        <v>-1852403.08</v>
      </c>
      <c r="Q68" s="9">
        <f t="shared" si="10"/>
        <v>827034.6200000001</v>
      </c>
      <c r="S68" s="21">
        <f t="shared" si="11"/>
        <v>0.44646579836176914</v>
      </c>
      <c r="U68" s="9">
        <v>-2385013.66</v>
      </c>
      <c r="W68" s="9">
        <v>-4651631.7</v>
      </c>
      <c r="Y68" s="9">
        <f t="shared" si="12"/>
        <v>2266618.04</v>
      </c>
      <c r="AA68" s="21">
        <f t="shared" si="13"/>
        <v>0.4872737538528684</v>
      </c>
      <c r="AC68" s="9">
        <v>-3874112.97</v>
      </c>
      <c r="AE68" s="9">
        <v>-10328094.54</v>
      </c>
      <c r="AG68" s="9">
        <f t="shared" si="14"/>
        <v>6453981.569999998</v>
      </c>
      <c r="AI68" s="21">
        <f t="shared" si="15"/>
        <v>0.6248956712202984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0</v>
      </c>
      <c r="G69" s="5">
        <v>0</v>
      </c>
      <c r="I69" s="9">
        <f t="shared" si="8"/>
        <v>0</v>
      </c>
      <c r="K69" s="21">
        <f t="shared" si="9"/>
        <v>0</v>
      </c>
      <c r="M69" s="9">
        <v>0</v>
      </c>
      <c r="O69" s="9">
        <v>0</v>
      </c>
      <c r="Q69" s="9">
        <f t="shared" si="10"/>
        <v>0</v>
      </c>
      <c r="S69" s="21">
        <f t="shared" si="11"/>
        <v>0</v>
      </c>
      <c r="U69" s="9">
        <v>0</v>
      </c>
      <c r="W69" s="9">
        <v>-14.09</v>
      </c>
      <c r="Y69" s="9">
        <f t="shared" si="12"/>
        <v>14.09</v>
      </c>
      <c r="AA69" s="21" t="str">
        <f t="shared" si="13"/>
        <v>N.M.</v>
      </c>
      <c r="AC69" s="9">
        <v>0</v>
      </c>
      <c r="AE69" s="9">
        <v>-809040.41</v>
      </c>
      <c r="AG69" s="9">
        <f t="shared" si="14"/>
        <v>809040.41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958442.53</v>
      </c>
      <c r="G70" s="5">
        <v>691535.03</v>
      </c>
      <c r="I70" s="9">
        <f t="shared" si="8"/>
        <v>266907.5</v>
      </c>
      <c r="K70" s="21">
        <f t="shared" si="9"/>
        <v>0.38596381733547175</v>
      </c>
      <c r="M70" s="9">
        <v>700131</v>
      </c>
      <c r="O70" s="9">
        <v>1540852.56</v>
      </c>
      <c r="Q70" s="9">
        <f t="shared" si="10"/>
        <v>-840721.56</v>
      </c>
      <c r="S70" s="21">
        <f t="shared" si="11"/>
        <v>-0.545621029438404</v>
      </c>
      <c r="U70" s="9">
        <v>1167531.02</v>
      </c>
      <c r="W70" s="9">
        <v>3229118.24</v>
      </c>
      <c r="Y70" s="9">
        <f t="shared" si="12"/>
        <v>-2061587.2200000002</v>
      </c>
      <c r="AA70" s="21">
        <f t="shared" si="13"/>
        <v>-0.6384365844714315</v>
      </c>
      <c r="AC70" s="9">
        <v>2648332.3</v>
      </c>
      <c r="AE70" s="9">
        <v>3229118.24</v>
      </c>
      <c r="AG70" s="9">
        <f t="shared" si="14"/>
        <v>-580785.9400000004</v>
      </c>
      <c r="AI70" s="21">
        <f t="shared" si="15"/>
        <v>-0.17985898837820208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-4109</v>
      </c>
      <c r="G71" s="5">
        <v>0</v>
      </c>
      <c r="I71" s="9">
        <f t="shared" si="8"/>
        <v>-4109</v>
      </c>
      <c r="K71" s="21" t="str">
        <f t="shared" si="9"/>
        <v>N.M.</v>
      </c>
      <c r="M71" s="9">
        <v>-4473</v>
      </c>
      <c r="O71" s="9">
        <v>-12154</v>
      </c>
      <c r="Q71" s="9">
        <f t="shared" si="10"/>
        <v>7681</v>
      </c>
      <c r="S71" s="21">
        <f t="shared" si="11"/>
        <v>0.6319730129998354</v>
      </c>
      <c r="U71" s="9">
        <v>-4473</v>
      </c>
      <c r="W71" s="9">
        <v>-25421</v>
      </c>
      <c r="Y71" s="9">
        <f t="shared" si="12"/>
        <v>20948</v>
      </c>
      <c r="AA71" s="21">
        <f t="shared" si="13"/>
        <v>0.8240431139608985</v>
      </c>
      <c r="AC71" s="9">
        <v>-3977</v>
      </c>
      <c r="AE71" s="9">
        <v>-25421</v>
      </c>
      <c r="AG71" s="9">
        <f t="shared" si="14"/>
        <v>21444</v>
      </c>
      <c r="AI71" s="21">
        <f t="shared" si="15"/>
        <v>0.8435545415207899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-412823.2</v>
      </c>
      <c r="I72" s="9">
        <f t="shared" si="8"/>
        <v>412823.2</v>
      </c>
      <c r="K72" s="21" t="str">
        <f t="shared" si="9"/>
        <v>N.M.</v>
      </c>
      <c r="M72" s="9">
        <v>0</v>
      </c>
      <c r="O72" s="9">
        <v>-970491.29</v>
      </c>
      <c r="Q72" s="9">
        <f t="shared" si="10"/>
        <v>970491.29</v>
      </c>
      <c r="S72" s="21" t="str">
        <f t="shared" si="11"/>
        <v>N.M.</v>
      </c>
      <c r="U72" s="9">
        <v>0</v>
      </c>
      <c r="W72" s="9">
        <v>-1046269.58</v>
      </c>
      <c r="Y72" s="9">
        <f t="shared" si="12"/>
        <v>1046269.58</v>
      </c>
      <c r="AA72" s="21" t="str">
        <f t="shared" si="13"/>
        <v>N.M.</v>
      </c>
      <c r="AC72" s="9">
        <v>1046269.58</v>
      </c>
      <c r="AE72" s="9">
        <v>-1046269.58</v>
      </c>
      <c r="AG72" s="9">
        <f t="shared" si="14"/>
        <v>2092539.16</v>
      </c>
      <c r="AI72" s="21">
        <f t="shared" si="15"/>
        <v>2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42575.24</v>
      </c>
      <c r="G73" s="5">
        <v>153954.28</v>
      </c>
      <c r="I73" s="9">
        <f t="shared" si="8"/>
        <v>-111379.04000000001</v>
      </c>
      <c r="K73" s="21">
        <f t="shared" si="9"/>
        <v>-0.7234553011452491</v>
      </c>
      <c r="M73" s="9">
        <v>127094.2</v>
      </c>
      <c r="O73" s="9">
        <v>153954.28</v>
      </c>
      <c r="Q73" s="9">
        <f t="shared" si="10"/>
        <v>-26860.08</v>
      </c>
      <c r="S73" s="21">
        <f t="shared" si="11"/>
        <v>-0.17446790047019156</v>
      </c>
      <c r="U73" s="9">
        <v>294338.68</v>
      </c>
      <c r="W73" s="9">
        <v>153954.28</v>
      </c>
      <c r="Y73" s="9">
        <f t="shared" si="12"/>
        <v>140384.4</v>
      </c>
      <c r="AA73" s="21">
        <f t="shared" si="13"/>
        <v>0.9118577281515006</v>
      </c>
      <c r="AC73" s="9">
        <v>500056.88</v>
      </c>
      <c r="AE73" s="9">
        <v>153954.28</v>
      </c>
      <c r="AG73" s="9">
        <f t="shared" si="14"/>
        <v>346102.6</v>
      </c>
      <c r="AI73" s="21">
        <f t="shared" si="15"/>
        <v>2.2480868995652474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182985.22</v>
      </c>
      <c r="G74" s="5">
        <v>0</v>
      </c>
      <c r="I74" s="9">
        <f aca="true" t="shared" si="16" ref="I74:I105">+E74-G74</f>
        <v>182985.22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46557.27</v>
      </c>
      <c r="O74" s="9">
        <v>0</v>
      </c>
      <c r="Q74" s="9">
        <f aca="true" t="shared" si="18" ref="Q74:Q105">+M74-O74</f>
        <v>46557.27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1373760.791</v>
      </c>
      <c r="W74" s="9">
        <v>0</v>
      </c>
      <c r="Y74" s="9">
        <f aca="true" t="shared" si="20" ref="Y74:Y105">+U74-W74</f>
        <v>1373760.791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1373760.791</v>
      </c>
      <c r="AE74" s="9">
        <v>0</v>
      </c>
      <c r="AG74" s="9">
        <f aca="true" t="shared" si="22" ref="AG74:AG105">+AC74-AE74</f>
        <v>1373760.791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-182985.22</v>
      </c>
      <c r="G75" s="5">
        <v>0</v>
      </c>
      <c r="I75" s="9">
        <f t="shared" si="16"/>
        <v>-182985.22</v>
      </c>
      <c r="K75" s="21" t="str">
        <f t="shared" si="17"/>
        <v>N.M.</v>
      </c>
      <c r="M75" s="9">
        <v>-46557.27</v>
      </c>
      <c r="O75" s="9">
        <v>0</v>
      </c>
      <c r="Q75" s="9">
        <f t="shared" si="18"/>
        <v>-46557.27</v>
      </c>
      <c r="S75" s="21" t="str">
        <f t="shared" si="19"/>
        <v>N.M.</v>
      </c>
      <c r="U75" s="9">
        <v>-1373760.791</v>
      </c>
      <c r="W75" s="9">
        <v>0</v>
      </c>
      <c r="Y75" s="9">
        <f t="shared" si="20"/>
        <v>-1373760.791</v>
      </c>
      <c r="AA75" s="21" t="str">
        <f t="shared" si="21"/>
        <v>N.M.</v>
      </c>
      <c r="AC75" s="9">
        <v>-1373760.791</v>
      </c>
      <c r="AE75" s="9">
        <v>0</v>
      </c>
      <c r="AG75" s="9">
        <f t="shared" si="22"/>
        <v>-1373760.791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-27244.19</v>
      </c>
      <c r="G76" s="5">
        <v>0</v>
      </c>
      <c r="I76" s="9">
        <f t="shared" si="16"/>
        <v>-27244.19</v>
      </c>
      <c r="K76" s="21" t="str">
        <f t="shared" si="17"/>
        <v>N.M.</v>
      </c>
      <c r="M76" s="9">
        <v>-27244.19</v>
      </c>
      <c r="O76" s="9">
        <v>0</v>
      </c>
      <c r="Q76" s="9">
        <f t="shared" si="18"/>
        <v>-27244.19</v>
      </c>
      <c r="S76" s="21" t="str">
        <f t="shared" si="19"/>
        <v>N.M.</v>
      </c>
      <c r="U76" s="9">
        <v>-27244.19</v>
      </c>
      <c r="W76" s="9">
        <v>0</v>
      </c>
      <c r="Y76" s="9">
        <f t="shared" si="20"/>
        <v>-27244.19</v>
      </c>
      <c r="AA76" s="21" t="str">
        <f t="shared" si="21"/>
        <v>N.M.</v>
      </c>
      <c r="AC76" s="9">
        <v>-27244.19</v>
      </c>
      <c r="AE76" s="9">
        <v>0</v>
      </c>
      <c r="AG76" s="9">
        <f t="shared" si="22"/>
        <v>-27244.19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12376.66</v>
      </c>
      <c r="G77" s="5">
        <v>0</v>
      </c>
      <c r="I77" s="9">
        <f t="shared" si="16"/>
        <v>12376.66</v>
      </c>
      <c r="K77" s="21" t="str">
        <f t="shared" si="17"/>
        <v>N.M.</v>
      </c>
      <c r="M77" s="9">
        <v>45051.48</v>
      </c>
      <c r="O77" s="9">
        <v>0</v>
      </c>
      <c r="Q77" s="9">
        <f t="shared" si="18"/>
        <v>45051.48</v>
      </c>
      <c r="S77" s="21" t="str">
        <f t="shared" si="19"/>
        <v>N.M.</v>
      </c>
      <c r="U77" s="9">
        <v>100111.77</v>
      </c>
      <c r="W77" s="9">
        <v>0</v>
      </c>
      <c r="Y77" s="9">
        <f t="shared" si="20"/>
        <v>100111.77</v>
      </c>
      <c r="AA77" s="21" t="str">
        <f t="shared" si="21"/>
        <v>N.M.</v>
      </c>
      <c r="AC77" s="9">
        <v>277083.27</v>
      </c>
      <c r="AE77" s="9">
        <v>0</v>
      </c>
      <c r="AG77" s="9">
        <f t="shared" si="22"/>
        <v>277083.27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-141868.3</v>
      </c>
      <c r="G78" s="5">
        <v>0</v>
      </c>
      <c r="I78" s="9">
        <f t="shared" si="16"/>
        <v>-141868.3</v>
      </c>
      <c r="K78" s="21" t="str">
        <f t="shared" si="17"/>
        <v>N.M.</v>
      </c>
      <c r="M78" s="9">
        <v>-461976.99</v>
      </c>
      <c r="O78" s="9">
        <v>0</v>
      </c>
      <c r="Q78" s="9">
        <f t="shared" si="18"/>
        <v>-461976.99</v>
      </c>
      <c r="S78" s="21" t="str">
        <f t="shared" si="19"/>
        <v>N.M.</v>
      </c>
      <c r="U78" s="9">
        <v>-1131988.37</v>
      </c>
      <c r="W78" s="9">
        <v>0</v>
      </c>
      <c r="Y78" s="9">
        <f t="shared" si="20"/>
        <v>-1131988.37</v>
      </c>
      <c r="AA78" s="21" t="str">
        <f t="shared" si="21"/>
        <v>N.M.</v>
      </c>
      <c r="AC78" s="9">
        <v>-1921819.11</v>
      </c>
      <c r="AE78" s="9">
        <v>0</v>
      </c>
      <c r="AG78" s="9">
        <f t="shared" si="22"/>
        <v>-1921819.11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468.03</v>
      </c>
      <c r="G79" s="5">
        <v>0</v>
      </c>
      <c r="I79" s="9">
        <f t="shared" si="16"/>
        <v>468.03</v>
      </c>
      <c r="K79" s="21" t="str">
        <f t="shared" si="17"/>
        <v>N.M.</v>
      </c>
      <c r="M79" s="9">
        <v>2475.96</v>
      </c>
      <c r="O79" s="9">
        <v>0</v>
      </c>
      <c r="Q79" s="9">
        <f t="shared" si="18"/>
        <v>2475.96</v>
      </c>
      <c r="S79" s="21" t="str">
        <f t="shared" si="19"/>
        <v>N.M.</v>
      </c>
      <c r="U79" s="9">
        <v>11202.37</v>
      </c>
      <c r="W79" s="9">
        <v>0</v>
      </c>
      <c r="Y79" s="9">
        <f t="shared" si="20"/>
        <v>11202.37</v>
      </c>
      <c r="AA79" s="21" t="str">
        <f t="shared" si="21"/>
        <v>N.M.</v>
      </c>
      <c r="AC79" s="9">
        <v>13453.49</v>
      </c>
      <c r="AE79" s="9">
        <v>0</v>
      </c>
      <c r="AG79" s="9">
        <f t="shared" si="22"/>
        <v>13453.49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-309.45</v>
      </c>
      <c r="G80" s="5">
        <v>0</v>
      </c>
      <c r="I80" s="9">
        <f t="shared" si="16"/>
        <v>-309.45</v>
      </c>
      <c r="K80" s="21" t="str">
        <f t="shared" si="17"/>
        <v>N.M.</v>
      </c>
      <c r="M80" s="9">
        <v>-1199.4</v>
      </c>
      <c r="O80" s="9">
        <v>0</v>
      </c>
      <c r="Q80" s="9">
        <f t="shared" si="18"/>
        <v>-1199.4</v>
      </c>
      <c r="S80" s="21" t="str">
        <f t="shared" si="19"/>
        <v>N.M.</v>
      </c>
      <c r="U80" s="9">
        <v>-5623.98</v>
      </c>
      <c r="W80" s="9">
        <v>0</v>
      </c>
      <c r="Y80" s="9">
        <f t="shared" si="20"/>
        <v>-5623.98</v>
      </c>
      <c r="AA80" s="21" t="str">
        <f t="shared" si="21"/>
        <v>N.M.</v>
      </c>
      <c r="AC80" s="9">
        <v>-8881.52</v>
      </c>
      <c r="AE80" s="9">
        <v>0</v>
      </c>
      <c r="AG80" s="9">
        <f t="shared" si="22"/>
        <v>-8881.52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716207.72</v>
      </c>
      <c r="G81" s="5">
        <v>0</v>
      </c>
      <c r="I81" s="9">
        <f t="shared" si="16"/>
        <v>716207.72</v>
      </c>
      <c r="K81" s="21" t="str">
        <f t="shared" si="17"/>
        <v>N.M.</v>
      </c>
      <c r="M81" s="9">
        <v>915047.16</v>
      </c>
      <c r="O81" s="9">
        <v>0</v>
      </c>
      <c r="Q81" s="9">
        <f t="shared" si="18"/>
        <v>915047.16</v>
      </c>
      <c r="S81" s="21" t="str">
        <f t="shared" si="19"/>
        <v>N.M.</v>
      </c>
      <c r="U81" s="9">
        <v>915047.16</v>
      </c>
      <c r="W81" s="9">
        <v>0</v>
      </c>
      <c r="Y81" s="9">
        <f t="shared" si="20"/>
        <v>915047.16</v>
      </c>
      <c r="AA81" s="21" t="str">
        <f t="shared" si="21"/>
        <v>N.M.</v>
      </c>
      <c r="AC81" s="9">
        <v>915047.16</v>
      </c>
      <c r="AE81" s="9">
        <v>0</v>
      </c>
      <c r="AG81" s="9">
        <f t="shared" si="22"/>
        <v>915047.16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-1167867.88</v>
      </c>
      <c r="G82" s="5">
        <v>0</v>
      </c>
      <c r="I82" s="9">
        <f t="shared" si="16"/>
        <v>-1167867.88</v>
      </c>
      <c r="K82" s="21" t="str">
        <f t="shared" si="17"/>
        <v>N.M.</v>
      </c>
      <c r="M82" s="9">
        <v>-3260310.2</v>
      </c>
      <c r="O82" s="9">
        <v>0</v>
      </c>
      <c r="Q82" s="9">
        <f t="shared" si="18"/>
        <v>-3260310.2</v>
      </c>
      <c r="S82" s="21" t="str">
        <f t="shared" si="19"/>
        <v>N.M.</v>
      </c>
      <c r="U82" s="9">
        <v>-3260310.2</v>
      </c>
      <c r="W82" s="9">
        <v>0</v>
      </c>
      <c r="Y82" s="9">
        <f t="shared" si="20"/>
        <v>-3260310.2</v>
      </c>
      <c r="AA82" s="21" t="str">
        <f t="shared" si="21"/>
        <v>N.M.</v>
      </c>
      <c r="AC82" s="9">
        <v>-3260310.2</v>
      </c>
      <c r="AE82" s="9">
        <v>0</v>
      </c>
      <c r="AG82" s="9">
        <f t="shared" si="22"/>
        <v>-3260310.2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422027.01</v>
      </c>
      <c r="G83" s="5">
        <v>0</v>
      </c>
      <c r="I83" s="9">
        <f t="shared" si="16"/>
        <v>422027.01</v>
      </c>
      <c r="K83" s="21" t="str">
        <f t="shared" si="17"/>
        <v>N.M.</v>
      </c>
      <c r="M83" s="9">
        <v>1235524.56</v>
      </c>
      <c r="O83" s="9">
        <v>0</v>
      </c>
      <c r="Q83" s="9">
        <f t="shared" si="18"/>
        <v>1235524.56</v>
      </c>
      <c r="S83" s="21" t="str">
        <f t="shared" si="19"/>
        <v>N.M.</v>
      </c>
      <c r="U83" s="9">
        <v>1235524.56</v>
      </c>
      <c r="W83" s="9">
        <v>0</v>
      </c>
      <c r="Y83" s="9">
        <f t="shared" si="20"/>
        <v>1235524.56</v>
      </c>
      <c r="AA83" s="21" t="str">
        <f t="shared" si="21"/>
        <v>N.M.</v>
      </c>
      <c r="AC83" s="9">
        <v>1235524.56</v>
      </c>
      <c r="AE83" s="9">
        <v>0</v>
      </c>
      <c r="AG83" s="9">
        <f t="shared" si="22"/>
        <v>1235524.56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-1502752.16</v>
      </c>
      <c r="G84" s="5">
        <v>0</v>
      </c>
      <c r="I84" s="9">
        <f t="shared" si="16"/>
        <v>-1502752.16</v>
      </c>
      <c r="K84" s="21" t="str">
        <f t="shared" si="17"/>
        <v>N.M.</v>
      </c>
      <c r="M84" s="9">
        <v>-1820499.77</v>
      </c>
      <c r="O84" s="9">
        <v>0</v>
      </c>
      <c r="Q84" s="9">
        <f t="shared" si="18"/>
        <v>-1820499.77</v>
      </c>
      <c r="S84" s="21" t="str">
        <f t="shared" si="19"/>
        <v>N.M.</v>
      </c>
      <c r="U84" s="9">
        <v>-1820499.77</v>
      </c>
      <c r="W84" s="9">
        <v>0</v>
      </c>
      <c r="Y84" s="9">
        <f t="shared" si="20"/>
        <v>-1820499.77</v>
      </c>
      <c r="AA84" s="21" t="str">
        <f t="shared" si="21"/>
        <v>N.M.</v>
      </c>
      <c r="AC84" s="9">
        <v>-1820499.77</v>
      </c>
      <c r="AE84" s="9">
        <v>0</v>
      </c>
      <c r="AG84" s="9">
        <f t="shared" si="22"/>
        <v>-1820499.77</v>
      </c>
      <c r="AI84" s="21" t="str">
        <f t="shared" si="23"/>
        <v>N.M.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129309.4</v>
      </c>
      <c r="G85" s="5">
        <v>137840.25</v>
      </c>
      <c r="I85" s="9">
        <f t="shared" si="16"/>
        <v>-8530.850000000006</v>
      </c>
      <c r="K85" s="21">
        <f t="shared" si="17"/>
        <v>-0.06188939732770367</v>
      </c>
      <c r="M85" s="9">
        <v>342593.35</v>
      </c>
      <c r="O85" s="9">
        <v>388906.18</v>
      </c>
      <c r="Q85" s="9">
        <f t="shared" si="18"/>
        <v>-46312.830000000016</v>
      </c>
      <c r="S85" s="21">
        <f t="shared" si="19"/>
        <v>-0.11908483943351071</v>
      </c>
      <c r="U85" s="9">
        <v>1038564.25</v>
      </c>
      <c r="W85" s="9">
        <v>1017758.55</v>
      </c>
      <c r="Y85" s="9">
        <f t="shared" si="20"/>
        <v>20805.699999999953</v>
      </c>
      <c r="AA85" s="21">
        <f t="shared" si="21"/>
        <v>0.020442667860662976</v>
      </c>
      <c r="AC85" s="9">
        <v>1798664.88</v>
      </c>
      <c r="AE85" s="9">
        <v>1661608.47</v>
      </c>
      <c r="AG85" s="9">
        <f t="shared" si="22"/>
        <v>137056.40999999992</v>
      </c>
      <c r="AI85" s="21">
        <f t="shared" si="23"/>
        <v>0.08248417871870857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32380.804</v>
      </c>
      <c r="G86" s="5">
        <v>20200.736</v>
      </c>
      <c r="I86" s="9">
        <f t="shared" si="16"/>
        <v>12180.068</v>
      </c>
      <c r="K86" s="21">
        <f t="shared" si="17"/>
        <v>0.6029516944333116</v>
      </c>
      <c r="M86" s="9">
        <v>114175.337</v>
      </c>
      <c r="O86" s="9">
        <v>84160.393</v>
      </c>
      <c r="Q86" s="9">
        <f t="shared" si="18"/>
        <v>30014.944000000003</v>
      </c>
      <c r="S86" s="21">
        <f t="shared" si="19"/>
        <v>0.3566397794744139</v>
      </c>
      <c r="U86" s="9">
        <v>257822.652</v>
      </c>
      <c r="W86" s="9">
        <v>162030.921</v>
      </c>
      <c r="Y86" s="9">
        <f t="shared" si="20"/>
        <v>95791.731</v>
      </c>
      <c r="AA86" s="21">
        <f t="shared" si="21"/>
        <v>0.5911941400370118</v>
      </c>
      <c r="AC86" s="9">
        <v>352034.404</v>
      </c>
      <c r="AE86" s="9">
        <v>213978.34100000001</v>
      </c>
      <c r="AG86" s="9">
        <f t="shared" si="22"/>
        <v>138056.06299999997</v>
      </c>
      <c r="AI86" s="21">
        <f t="shared" si="23"/>
        <v>0.6451870892858261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0</v>
      </c>
      <c r="G87" s="5">
        <v>0</v>
      </c>
      <c r="I87" s="9">
        <f t="shared" si="16"/>
        <v>0</v>
      </c>
      <c r="K87" s="21">
        <f t="shared" si="17"/>
        <v>0</v>
      </c>
      <c r="M87" s="9">
        <v>0</v>
      </c>
      <c r="O87" s="9">
        <v>0</v>
      </c>
      <c r="Q87" s="9">
        <f t="shared" si="18"/>
        <v>0</v>
      </c>
      <c r="S87" s="21">
        <f t="shared" si="19"/>
        <v>0</v>
      </c>
      <c r="U87" s="9">
        <v>0</v>
      </c>
      <c r="W87" s="9">
        <v>453.66</v>
      </c>
      <c r="Y87" s="9">
        <f t="shared" si="20"/>
        <v>-453.66</v>
      </c>
      <c r="AA87" s="21" t="str">
        <f t="shared" si="21"/>
        <v>N.M.</v>
      </c>
      <c r="AC87" s="9">
        <v>0</v>
      </c>
      <c r="AE87" s="9">
        <v>2799.21</v>
      </c>
      <c r="AG87" s="9">
        <f t="shared" si="22"/>
        <v>-2799.21</v>
      </c>
      <c r="AI87" s="21" t="str">
        <f t="shared" si="23"/>
        <v>N.M.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217844.69</v>
      </c>
      <c r="G88" s="5">
        <v>329277.79</v>
      </c>
      <c r="I88" s="9">
        <f t="shared" si="16"/>
        <v>-111433.09999999998</v>
      </c>
      <c r="K88" s="21">
        <f t="shared" si="17"/>
        <v>-0.338416690661098</v>
      </c>
      <c r="M88" s="9">
        <v>850090.31</v>
      </c>
      <c r="O88" s="9">
        <v>764806.08</v>
      </c>
      <c r="Q88" s="9">
        <f t="shared" si="18"/>
        <v>85284.2300000001</v>
      </c>
      <c r="S88" s="21">
        <f t="shared" si="19"/>
        <v>0.11151092051987885</v>
      </c>
      <c r="U88" s="9">
        <v>1826745.26</v>
      </c>
      <c r="W88" s="9">
        <v>1710149.47</v>
      </c>
      <c r="Y88" s="9">
        <f t="shared" si="20"/>
        <v>116595.79000000004</v>
      </c>
      <c r="AA88" s="21">
        <f t="shared" si="21"/>
        <v>0.06817871305716923</v>
      </c>
      <c r="AC88" s="9">
        <v>2986751.47</v>
      </c>
      <c r="AE88" s="9">
        <v>2871910.18</v>
      </c>
      <c r="AG88" s="9">
        <f t="shared" si="22"/>
        <v>114841.29000000004</v>
      </c>
      <c r="AI88" s="21">
        <f t="shared" si="23"/>
        <v>0.0399877721802567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2300</v>
      </c>
      <c r="G89" s="5">
        <v>3108.2</v>
      </c>
      <c r="I89" s="9">
        <f t="shared" si="16"/>
        <v>-808.1999999999998</v>
      </c>
      <c r="K89" s="21">
        <f t="shared" si="17"/>
        <v>-0.2600218776140531</v>
      </c>
      <c r="M89" s="9">
        <v>16523.89</v>
      </c>
      <c r="O89" s="9">
        <v>2628.8</v>
      </c>
      <c r="Q89" s="9">
        <f t="shared" si="18"/>
        <v>13895.09</v>
      </c>
      <c r="S89" s="21">
        <f t="shared" si="19"/>
        <v>5.2857159160073035</v>
      </c>
      <c r="U89" s="9">
        <v>54074.29</v>
      </c>
      <c r="W89" s="9">
        <v>58329.74</v>
      </c>
      <c r="Y89" s="9">
        <f t="shared" si="20"/>
        <v>-4255.449999999997</v>
      </c>
      <c r="AA89" s="21">
        <f t="shared" si="21"/>
        <v>-0.07295506546060375</v>
      </c>
      <c r="AC89" s="9">
        <v>96660.89</v>
      </c>
      <c r="AE89" s="9">
        <v>102586.74</v>
      </c>
      <c r="AG89" s="9">
        <f t="shared" si="22"/>
        <v>-5925.850000000006</v>
      </c>
      <c r="AI89" s="21">
        <f t="shared" si="23"/>
        <v>-0.057764288055161955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41714.32</v>
      </c>
      <c r="G90" s="5">
        <v>51861.55</v>
      </c>
      <c r="I90" s="9">
        <f t="shared" si="16"/>
        <v>-10147.230000000003</v>
      </c>
      <c r="K90" s="21">
        <f t="shared" si="17"/>
        <v>-0.1956599831667199</v>
      </c>
      <c r="M90" s="9">
        <v>120153.81</v>
      </c>
      <c r="O90" s="9">
        <v>142886.63</v>
      </c>
      <c r="Q90" s="9">
        <f t="shared" si="18"/>
        <v>-22732.820000000007</v>
      </c>
      <c r="S90" s="21">
        <f t="shared" si="19"/>
        <v>-0.15909690080870412</v>
      </c>
      <c r="U90" s="9">
        <v>612677.78</v>
      </c>
      <c r="W90" s="9">
        <v>508388.27</v>
      </c>
      <c r="Y90" s="9">
        <f t="shared" si="20"/>
        <v>104289.51000000001</v>
      </c>
      <c r="AA90" s="21">
        <f t="shared" si="21"/>
        <v>0.20513752215408118</v>
      </c>
      <c r="AC90" s="9">
        <v>1024695.66</v>
      </c>
      <c r="AE90" s="9">
        <v>807742.39</v>
      </c>
      <c r="AG90" s="9">
        <f t="shared" si="22"/>
        <v>216953.27000000002</v>
      </c>
      <c r="AI90" s="21">
        <f t="shared" si="23"/>
        <v>0.2685921559719059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-4347.98</v>
      </c>
      <c r="G91" s="5">
        <v>2111.73</v>
      </c>
      <c r="I91" s="9">
        <f t="shared" si="16"/>
        <v>-6459.709999999999</v>
      </c>
      <c r="K91" s="21">
        <f t="shared" si="17"/>
        <v>-3.0589658715839616</v>
      </c>
      <c r="M91" s="9">
        <v>-506.13</v>
      </c>
      <c r="O91" s="9">
        <v>1669.81</v>
      </c>
      <c r="Q91" s="9">
        <f t="shared" si="18"/>
        <v>-2175.94</v>
      </c>
      <c r="S91" s="21">
        <f t="shared" si="19"/>
        <v>-1.3031063414400441</v>
      </c>
      <c r="U91" s="9">
        <v>3685.67</v>
      </c>
      <c r="W91" s="9">
        <v>1916.72</v>
      </c>
      <c r="Y91" s="9">
        <f t="shared" si="20"/>
        <v>1768.95</v>
      </c>
      <c r="AA91" s="21">
        <f t="shared" si="21"/>
        <v>0.9229047539546725</v>
      </c>
      <c r="AC91" s="9">
        <v>14872.01</v>
      </c>
      <c r="AE91" s="9">
        <v>6392.52</v>
      </c>
      <c r="AG91" s="9">
        <f t="shared" si="22"/>
        <v>8479.49</v>
      </c>
      <c r="AI91" s="21">
        <f t="shared" si="23"/>
        <v>1.326470625043019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5148</v>
      </c>
      <c r="G92" s="5">
        <v>-108413.43</v>
      </c>
      <c r="I92" s="9">
        <f t="shared" si="16"/>
        <v>113561.43</v>
      </c>
      <c r="K92" s="21">
        <f t="shared" si="17"/>
        <v>1.0474848918625672</v>
      </c>
      <c r="M92" s="9">
        <v>15480</v>
      </c>
      <c r="O92" s="9">
        <v>-9114.52</v>
      </c>
      <c r="Q92" s="9">
        <f t="shared" si="18"/>
        <v>24594.52</v>
      </c>
      <c r="S92" s="21">
        <f t="shared" si="19"/>
        <v>2.6983889442340354</v>
      </c>
      <c r="U92" s="9">
        <v>48456</v>
      </c>
      <c r="W92" s="9">
        <v>135241.58</v>
      </c>
      <c r="Y92" s="9">
        <f t="shared" si="20"/>
        <v>-86785.57999999999</v>
      </c>
      <c r="AA92" s="21">
        <f t="shared" si="21"/>
        <v>-0.6417078238807916</v>
      </c>
      <c r="AC92" s="9">
        <v>68376</v>
      </c>
      <c r="AE92" s="9">
        <v>137747.77</v>
      </c>
      <c r="AG92" s="9">
        <f t="shared" si="22"/>
        <v>-69371.76999999999</v>
      </c>
      <c r="AI92" s="21">
        <f t="shared" si="23"/>
        <v>-0.503614468677061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0</v>
      </c>
      <c r="G93" s="5">
        <v>0</v>
      </c>
      <c r="I93" s="9">
        <f t="shared" si="16"/>
        <v>0</v>
      </c>
      <c r="K93" s="21">
        <f t="shared" si="17"/>
        <v>0</v>
      </c>
      <c r="M93" s="9">
        <v>0</v>
      </c>
      <c r="O93" s="9">
        <v>0</v>
      </c>
      <c r="Q93" s="9">
        <f t="shared" si="18"/>
        <v>0</v>
      </c>
      <c r="S93" s="21">
        <f t="shared" si="19"/>
        <v>0</v>
      </c>
      <c r="U93" s="9">
        <v>0</v>
      </c>
      <c r="W93" s="9">
        <v>0</v>
      </c>
      <c r="Y93" s="9">
        <f t="shared" si="20"/>
        <v>0</v>
      </c>
      <c r="AA93" s="21">
        <f t="shared" si="21"/>
        <v>0</v>
      </c>
      <c r="AC93" s="9">
        <v>0</v>
      </c>
      <c r="AE93" s="9">
        <v>-4822.53</v>
      </c>
      <c r="AG93" s="9">
        <f t="shared" si="22"/>
        <v>4822.53</v>
      </c>
      <c r="AI93" s="21" t="str">
        <f t="shared" si="23"/>
        <v>N.M.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50020.75</v>
      </c>
      <c r="G94" s="5">
        <v>21424.76</v>
      </c>
      <c r="I94" s="9">
        <f t="shared" si="16"/>
        <v>28595.99</v>
      </c>
      <c r="K94" s="21">
        <f t="shared" si="17"/>
        <v>1.334716934985503</v>
      </c>
      <c r="M94" s="9">
        <v>78470.8</v>
      </c>
      <c r="O94" s="9">
        <v>78100.01</v>
      </c>
      <c r="Q94" s="9">
        <f t="shared" si="18"/>
        <v>370.79000000000815</v>
      </c>
      <c r="S94" s="21">
        <f t="shared" si="19"/>
        <v>0.004747630634106297</v>
      </c>
      <c r="U94" s="9">
        <v>167500.74</v>
      </c>
      <c r="W94" s="9">
        <v>277491.02</v>
      </c>
      <c r="Y94" s="9">
        <f t="shared" si="20"/>
        <v>-109990.28000000003</v>
      </c>
      <c r="AA94" s="21">
        <f t="shared" si="21"/>
        <v>-0.3963741961811954</v>
      </c>
      <c r="AC94" s="9">
        <v>801764.11</v>
      </c>
      <c r="AE94" s="9">
        <v>886780.57</v>
      </c>
      <c r="AG94" s="9">
        <f t="shared" si="22"/>
        <v>-85016.45999999996</v>
      </c>
      <c r="AI94" s="21">
        <f t="shared" si="23"/>
        <v>-0.09587090975617561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0</v>
      </c>
      <c r="G95" s="5">
        <v>0</v>
      </c>
      <c r="I95" s="9">
        <f t="shared" si="16"/>
        <v>0</v>
      </c>
      <c r="K95" s="21">
        <f t="shared" si="17"/>
        <v>0</v>
      </c>
      <c r="M95" s="9">
        <v>-1.6</v>
      </c>
      <c r="O95" s="9">
        <v>-1.74</v>
      </c>
      <c r="Q95" s="9">
        <f t="shared" si="18"/>
        <v>0.1399999999999999</v>
      </c>
      <c r="S95" s="21">
        <f t="shared" si="19"/>
        <v>0.08045977011494247</v>
      </c>
      <c r="U95" s="9">
        <v>-1.6</v>
      </c>
      <c r="W95" s="9">
        <v>5249.12</v>
      </c>
      <c r="Y95" s="9">
        <f t="shared" si="20"/>
        <v>-5250.72</v>
      </c>
      <c r="AA95" s="21">
        <f t="shared" si="21"/>
        <v>-1.0003048129972263</v>
      </c>
      <c r="AC95" s="9">
        <v>1671.56</v>
      </c>
      <c r="AE95" s="9">
        <v>27631.35</v>
      </c>
      <c r="AG95" s="9">
        <f t="shared" si="22"/>
        <v>-25959.789999999997</v>
      </c>
      <c r="AI95" s="21">
        <f t="shared" si="23"/>
        <v>-0.9395049463743175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-9961.493</v>
      </c>
      <c r="G96" s="5">
        <v>8944.1</v>
      </c>
      <c r="I96" s="9">
        <f t="shared" si="16"/>
        <v>-18905.593</v>
      </c>
      <c r="K96" s="21">
        <f t="shared" si="17"/>
        <v>-2.113750181684015</v>
      </c>
      <c r="M96" s="9">
        <v>-34327.413</v>
      </c>
      <c r="O96" s="9">
        <v>46356.68</v>
      </c>
      <c r="Q96" s="9">
        <f t="shared" si="18"/>
        <v>-80684.093</v>
      </c>
      <c r="S96" s="21">
        <f t="shared" si="19"/>
        <v>-1.7405062873355035</v>
      </c>
      <c r="U96" s="9">
        <v>-92619.933</v>
      </c>
      <c r="W96" s="9">
        <v>58504.64</v>
      </c>
      <c r="Y96" s="9">
        <f t="shared" si="20"/>
        <v>-151124.573</v>
      </c>
      <c r="AA96" s="21">
        <f t="shared" si="21"/>
        <v>-2.58312115073266</v>
      </c>
      <c r="AC96" s="9">
        <v>-117246.356</v>
      </c>
      <c r="AE96" s="9">
        <v>-1760288.2980000002</v>
      </c>
      <c r="AG96" s="9">
        <f t="shared" si="22"/>
        <v>1643041.9420000003</v>
      </c>
      <c r="AI96" s="21">
        <f t="shared" si="23"/>
        <v>0.9333936627692109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-41957.01</v>
      </c>
      <c r="G97" s="5">
        <v>57333.48</v>
      </c>
      <c r="I97" s="9">
        <f t="shared" si="16"/>
        <v>-99290.49</v>
      </c>
      <c r="K97" s="21">
        <f t="shared" si="17"/>
        <v>-1.7318064418904975</v>
      </c>
      <c r="M97" s="9">
        <v>-191466.87</v>
      </c>
      <c r="O97" s="9">
        <v>-9143.1</v>
      </c>
      <c r="Q97" s="9">
        <f t="shared" si="18"/>
        <v>-182323.77</v>
      </c>
      <c r="S97" s="21" t="str">
        <f t="shared" si="19"/>
        <v>N.M.</v>
      </c>
      <c r="U97" s="9">
        <v>-646998.6</v>
      </c>
      <c r="W97" s="9">
        <v>-88544.72</v>
      </c>
      <c r="Y97" s="9">
        <f t="shared" si="20"/>
        <v>-558453.88</v>
      </c>
      <c r="AA97" s="21">
        <f t="shared" si="21"/>
        <v>-6.3070263252286525</v>
      </c>
      <c r="AC97" s="9">
        <v>-689398.13</v>
      </c>
      <c r="AE97" s="9">
        <v>-178242.62</v>
      </c>
      <c r="AG97" s="9">
        <f t="shared" si="22"/>
        <v>-511155.51</v>
      </c>
      <c r="AI97" s="21">
        <f t="shared" si="23"/>
        <v>-2.867751326815102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-2086162.57</v>
      </c>
      <c r="G98" s="5">
        <v>325611.28</v>
      </c>
      <c r="I98" s="9">
        <f t="shared" si="16"/>
        <v>-2411773.85</v>
      </c>
      <c r="K98" s="21">
        <f t="shared" si="17"/>
        <v>-7.406911240912784</v>
      </c>
      <c r="M98" s="9">
        <v>-1387517.41</v>
      </c>
      <c r="O98" s="9">
        <v>1053673.04</v>
      </c>
      <c r="Q98" s="9">
        <f t="shared" si="18"/>
        <v>-2441190.45</v>
      </c>
      <c r="S98" s="21">
        <f t="shared" si="19"/>
        <v>-2.3168386751169034</v>
      </c>
      <c r="U98" s="9">
        <v>2636.21</v>
      </c>
      <c r="W98" s="9">
        <v>2169493.8</v>
      </c>
      <c r="Y98" s="9">
        <f t="shared" si="20"/>
        <v>-2166857.59</v>
      </c>
      <c r="AA98" s="21">
        <f t="shared" si="21"/>
        <v>-0.9987848732271095</v>
      </c>
      <c r="AC98" s="9">
        <v>1817241.7</v>
      </c>
      <c r="AE98" s="9">
        <v>3424069.44</v>
      </c>
      <c r="AG98" s="9">
        <f t="shared" si="22"/>
        <v>-1606827.74</v>
      </c>
      <c r="AI98" s="21">
        <f t="shared" si="23"/>
        <v>-0.4692742855121536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97399.47</v>
      </c>
      <c r="G99" s="5">
        <v>90409.22</v>
      </c>
      <c r="I99" s="9">
        <f t="shared" si="16"/>
        <v>6990.25</v>
      </c>
      <c r="K99" s="21">
        <f t="shared" si="17"/>
        <v>0.0773178885958755</v>
      </c>
      <c r="M99" s="9">
        <v>220634.2</v>
      </c>
      <c r="O99" s="9">
        <v>203808.01</v>
      </c>
      <c r="Q99" s="9">
        <f t="shared" si="18"/>
        <v>16826.190000000002</v>
      </c>
      <c r="S99" s="21">
        <f t="shared" si="19"/>
        <v>0.08255902209142811</v>
      </c>
      <c r="U99" s="9">
        <v>476650.58</v>
      </c>
      <c r="W99" s="9">
        <v>584921.82</v>
      </c>
      <c r="Y99" s="9">
        <f t="shared" si="20"/>
        <v>-108271.23999999993</v>
      </c>
      <c r="AA99" s="21">
        <f t="shared" si="21"/>
        <v>-0.1851037801940778</v>
      </c>
      <c r="AC99" s="9">
        <v>733522.05</v>
      </c>
      <c r="AE99" s="9">
        <v>1130729.44</v>
      </c>
      <c r="AG99" s="9">
        <f t="shared" si="22"/>
        <v>-397207.3899999999</v>
      </c>
      <c r="AI99" s="21">
        <f t="shared" si="23"/>
        <v>-0.3512842028770383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-83420.33</v>
      </c>
      <c r="G100" s="5">
        <v>17107.76</v>
      </c>
      <c r="I100" s="9">
        <f t="shared" si="16"/>
        <v>-100528.09</v>
      </c>
      <c r="K100" s="21">
        <f t="shared" si="17"/>
        <v>-5.876169060122424</v>
      </c>
      <c r="M100" s="9">
        <v>-58243</v>
      </c>
      <c r="O100" s="9">
        <v>51779.81</v>
      </c>
      <c r="Q100" s="9">
        <f t="shared" si="18"/>
        <v>-110022.81</v>
      </c>
      <c r="S100" s="21">
        <f t="shared" si="19"/>
        <v>-2.1248206588629817</v>
      </c>
      <c r="U100" s="9">
        <v>-712.29</v>
      </c>
      <c r="W100" s="9">
        <v>112161.59</v>
      </c>
      <c r="Y100" s="9">
        <f t="shared" si="20"/>
        <v>-112873.87999999999</v>
      </c>
      <c r="AA100" s="21">
        <f t="shared" si="21"/>
        <v>-1.0063505697449546</v>
      </c>
      <c r="AC100" s="9">
        <v>77209.91</v>
      </c>
      <c r="AE100" s="9">
        <v>217040.44</v>
      </c>
      <c r="AG100" s="9">
        <f t="shared" si="22"/>
        <v>-139830.53</v>
      </c>
      <c r="AI100" s="21">
        <f t="shared" si="23"/>
        <v>-0.6442602585951264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750.2</v>
      </c>
      <c r="I101" s="9">
        <f t="shared" si="16"/>
        <v>-750.2</v>
      </c>
      <c r="K101" s="21" t="str">
        <f t="shared" si="17"/>
        <v>N.M.</v>
      </c>
      <c r="M101" s="9">
        <v>748.8</v>
      </c>
      <c r="O101" s="9">
        <v>10114.13</v>
      </c>
      <c r="Q101" s="9">
        <f t="shared" si="18"/>
        <v>-9365.33</v>
      </c>
      <c r="S101" s="21">
        <f t="shared" si="19"/>
        <v>-0.92596496188995</v>
      </c>
      <c r="U101" s="9">
        <v>3679.7</v>
      </c>
      <c r="W101" s="9">
        <v>49214.48</v>
      </c>
      <c r="Y101" s="9">
        <f t="shared" si="20"/>
        <v>-45534.780000000006</v>
      </c>
      <c r="AA101" s="21">
        <f t="shared" si="21"/>
        <v>-0.925231354674478</v>
      </c>
      <c r="AC101" s="9">
        <v>7314.2</v>
      </c>
      <c r="AE101" s="9">
        <v>99522.57</v>
      </c>
      <c r="AG101" s="9">
        <f t="shared" si="22"/>
        <v>-92208.37000000001</v>
      </c>
      <c r="AI101" s="21">
        <f t="shared" si="23"/>
        <v>-0.9265071229571343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0</v>
      </c>
      <c r="G102" s="5">
        <v>0</v>
      </c>
      <c r="I102" s="9">
        <f t="shared" si="16"/>
        <v>0</v>
      </c>
      <c r="K102" s="21">
        <f t="shared" si="17"/>
        <v>0</v>
      </c>
      <c r="M102" s="9">
        <v>0</v>
      </c>
      <c r="O102" s="9">
        <v>-1364451.8</v>
      </c>
      <c r="Q102" s="9">
        <f t="shared" si="18"/>
        <v>1364451.8</v>
      </c>
      <c r="S102" s="21" t="str">
        <f t="shared" si="19"/>
        <v>N.M.</v>
      </c>
      <c r="U102" s="9">
        <v>0</v>
      </c>
      <c r="W102" s="9">
        <v>1595702.1</v>
      </c>
      <c r="Y102" s="9">
        <f t="shared" si="20"/>
        <v>-1595702.1</v>
      </c>
      <c r="AA102" s="21" t="str">
        <f t="shared" si="21"/>
        <v>N.M.</v>
      </c>
      <c r="AC102" s="9">
        <v>-1161707.4</v>
      </c>
      <c r="AE102" s="9">
        <v>6447616.630000001</v>
      </c>
      <c r="AG102" s="9">
        <f t="shared" si="22"/>
        <v>-7609324.030000001</v>
      </c>
      <c r="AI102" s="21">
        <f t="shared" si="23"/>
        <v>-1.1801762521975505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-93463.19</v>
      </c>
      <c r="G103" s="5">
        <v>6256.5</v>
      </c>
      <c r="I103" s="9">
        <f t="shared" si="16"/>
        <v>-99719.69</v>
      </c>
      <c r="K103" s="21" t="str">
        <f t="shared" si="17"/>
        <v>N.M.</v>
      </c>
      <c r="M103" s="9">
        <v>-79961.72</v>
      </c>
      <c r="O103" s="9">
        <v>8207.91</v>
      </c>
      <c r="Q103" s="9">
        <f t="shared" si="18"/>
        <v>-88169.63</v>
      </c>
      <c r="S103" s="21" t="str">
        <f t="shared" si="19"/>
        <v>N.M.</v>
      </c>
      <c r="U103" s="9">
        <v>-51998.2</v>
      </c>
      <c r="W103" s="9">
        <v>42602.3</v>
      </c>
      <c r="Y103" s="9">
        <f t="shared" si="20"/>
        <v>-94600.5</v>
      </c>
      <c r="AA103" s="21">
        <f t="shared" si="21"/>
        <v>-2.220549125281968</v>
      </c>
      <c r="AC103" s="9">
        <v>-29478.78</v>
      </c>
      <c r="AE103" s="9">
        <v>110878.17</v>
      </c>
      <c r="AG103" s="9">
        <f t="shared" si="22"/>
        <v>-140356.95</v>
      </c>
      <c r="AI103" s="21">
        <f t="shared" si="23"/>
        <v>-1.2658664009335654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-85771.69</v>
      </c>
      <c r="G104" s="5">
        <v>1007.98</v>
      </c>
      <c r="I104" s="9">
        <f t="shared" si="16"/>
        <v>-86779.67</v>
      </c>
      <c r="K104" s="21" t="str">
        <f t="shared" si="17"/>
        <v>N.M.</v>
      </c>
      <c r="M104" s="9">
        <v>-83143.81</v>
      </c>
      <c r="O104" s="9">
        <v>5800.49</v>
      </c>
      <c r="Q104" s="9">
        <f t="shared" si="18"/>
        <v>-88944.3</v>
      </c>
      <c r="S104" s="21" t="str">
        <f t="shared" si="19"/>
        <v>N.M.</v>
      </c>
      <c r="U104" s="9">
        <v>-77957.56</v>
      </c>
      <c r="W104" s="9">
        <v>12351.86</v>
      </c>
      <c r="Y104" s="9">
        <f t="shared" si="20"/>
        <v>-90309.42</v>
      </c>
      <c r="AA104" s="21">
        <f t="shared" si="21"/>
        <v>-7.31140249322774</v>
      </c>
      <c r="AC104" s="9">
        <v>-70067.71</v>
      </c>
      <c r="AE104" s="9">
        <v>15571.35</v>
      </c>
      <c r="AG104" s="9">
        <f t="shared" si="22"/>
        <v>-85639.06000000001</v>
      </c>
      <c r="AI104" s="21">
        <f t="shared" si="23"/>
        <v>-5.499783897992146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355.59</v>
      </c>
      <c r="AE105" s="9">
        <v>0</v>
      </c>
      <c r="AG105" s="9">
        <f t="shared" si="22"/>
        <v>355.59</v>
      </c>
      <c r="AI105" s="21" t="str">
        <f t="shared" si="23"/>
        <v>N.M.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0</v>
      </c>
      <c r="I106" s="9">
        <f aca="true" t="shared" si="24" ref="I106:I111">+E106-G106</f>
        <v>0</v>
      </c>
      <c r="K106" s="21">
        <f aca="true" t="shared" si="25" ref="K106:K111">IF(G106&lt;0,IF(I106=0,0,IF(OR(G106=0,E106=0),"N.M.",IF(ABS(I106/G106)&gt;=10,"N.M.",I106/(-G106)))),IF(I106=0,0,IF(OR(G106=0,E106=0),"N.M.",IF(ABS(I106/G106)&gt;=10,"N.M.",I106/G106))))</f>
        <v>0</v>
      </c>
      <c r="M106" s="9">
        <v>-3369.6</v>
      </c>
      <c r="O106" s="9">
        <v>0</v>
      </c>
      <c r="Q106" s="9">
        <f aca="true" t="shared" si="26" ref="Q106:Q111">+M106-O106</f>
        <v>-3369.6</v>
      </c>
      <c r="S106" s="21" t="str">
        <f aca="true" t="shared" si="27" ref="S106:S111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0</v>
      </c>
      <c r="Y106" s="9">
        <f aca="true" t="shared" si="28" ref="Y106:Y111">+U106-W106</f>
        <v>0</v>
      </c>
      <c r="AA106" s="21">
        <f aca="true" t="shared" si="29" ref="AA106:AA111">IF(W106&lt;0,IF(Y106=0,0,IF(OR(W106=0,U106=0),"N.M.",IF(ABS(Y106/W106)&gt;=10,"N.M.",Y106/(-W106)))),IF(Y106=0,0,IF(OR(W106=0,U106=0),"N.M.",IF(ABS(Y106/W106)&gt;=10,"N.M.",Y106/W106))))</f>
        <v>0</v>
      </c>
      <c r="AC106" s="9">
        <v>0</v>
      </c>
      <c r="AE106" s="9">
        <v>0</v>
      </c>
      <c r="AG106" s="9">
        <f aca="true" t="shared" si="30" ref="AG106:AG111">+AC106-AE106</f>
        <v>0</v>
      </c>
      <c r="AI106" s="21">
        <f aca="true" t="shared" si="31" ref="AI106:AI111">IF(AE106&lt;0,IF(AG106=0,0,IF(OR(AE106=0,AC106=0),"N.M.",IF(ABS(AG106/AE106)&gt;=10,"N.M.",AG106/(-AE106)))),IF(AG106=0,0,IF(OR(AE106=0,AC106=0),"N.M.",IF(ABS(AG106/AE106)&gt;=10,"N.M.",AG106/AE106))))</f>
        <v>0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87163.69</v>
      </c>
      <c r="G107" s="5">
        <v>0</v>
      </c>
      <c r="I107" s="9">
        <f t="shared" si="24"/>
        <v>87163.69</v>
      </c>
      <c r="K107" s="21" t="str">
        <f t="shared" si="25"/>
        <v>N.M.</v>
      </c>
      <c r="M107" s="9">
        <v>87163.69</v>
      </c>
      <c r="O107" s="9">
        <v>0</v>
      </c>
      <c r="Q107" s="9">
        <f t="shared" si="26"/>
        <v>87163.69</v>
      </c>
      <c r="S107" s="21" t="str">
        <f t="shared" si="27"/>
        <v>N.M.</v>
      </c>
      <c r="U107" s="9">
        <v>87163.69</v>
      </c>
      <c r="W107" s="9">
        <v>0</v>
      </c>
      <c r="Y107" s="9">
        <f t="shared" si="28"/>
        <v>87163.69</v>
      </c>
      <c r="AA107" s="21" t="str">
        <f t="shared" si="29"/>
        <v>N.M.</v>
      </c>
      <c r="AC107" s="9">
        <v>87163.69</v>
      </c>
      <c r="AE107" s="9">
        <v>0</v>
      </c>
      <c r="AG107" s="9">
        <f t="shared" si="30"/>
        <v>87163.69</v>
      </c>
      <c r="AI107" s="21" t="str">
        <f t="shared" si="31"/>
        <v>N.M.</v>
      </c>
    </row>
    <row r="108" spans="1:35" ht="12.75" outlineLevel="1">
      <c r="A108" s="1" t="s">
        <v>389</v>
      </c>
      <c r="B108" s="16" t="s">
        <v>390</v>
      </c>
      <c r="C108" s="1" t="s">
        <v>376</v>
      </c>
      <c r="E108" s="5">
        <v>99615.89</v>
      </c>
      <c r="G108" s="5">
        <v>0</v>
      </c>
      <c r="I108" s="9">
        <f t="shared" si="24"/>
        <v>99615.89</v>
      </c>
      <c r="K108" s="21" t="str">
        <f t="shared" si="25"/>
        <v>N.M.</v>
      </c>
      <c r="M108" s="9">
        <v>99615.89</v>
      </c>
      <c r="O108" s="9">
        <v>0</v>
      </c>
      <c r="Q108" s="9">
        <f t="shared" si="26"/>
        <v>99615.89</v>
      </c>
      <c r="S108" s="21" t="str">
        <f t="shared" si="27"/>
        <v>N.M.</v>
      </c>
      <c r="U108" s="9">
        <v>99615.89</v>
      </c>
      <c r="W108" s="9">
        <v>0</v>
      </c>
      <c r="Y108" s="9">
        <f t="shared" si="28"/>
        <v>99615.89</v>
      </c>
      <c r="AA108" s="21" t="str">
        <f t="shared" si="29"/>
        <v>N.M.</v>
      </c>
      <c r="AC108" s="9">
        <v>99615.89</v>
      </c>
      <c r="AE108" s="9">
        <v>0</v>
      </c>
      <c r="AG108" s="9">
        <f t="shared" si="30"/>
        <v>99615.89</v>
      </c>
      <c r="AI108" s="21" t="str">
        <f t="shared" si="31"/>
        <v>N.M.</v>
      </c>
    </row>
    <row r="109" spans="1:35" ht="12.75" outlineLevel="1">
      <c r="A109" s="1" t="s">
        <v>391</v>
      </c>
      <c r="B109" s="16" t="s">
        <v>392</v>
      </c>
      <c r="C109" s="1" t="s">
        <v>393</v>
      </c>
      <c r="E109" s="5">
        <v>13490.78</v>
      </c>
      <c r="G109" s="5">
        <v>0</v>
      </c>
      <c r="I109" s="9">
        <f t="shared" si="24"/>
        <v>13490.78</v>
      </c>
      <c r="K109" s="21" t="str">
        <f t="shared" si="25"/>
        <v>N.M.</v>
      </c>
      <c r="M109" s="9">
        <v>13490.78</v>
      </c>
      <c r="O109" s="9">
        <v>0</v>
      </c>
      <c r="Q109" s="9">
        <f t="shared" si="26"/>
        <v>13490.78</v>
      </c>
      <c r="S109" s="21" t="str">
        <f t="shared" si="27"/>
        <v>N.M.</v>
      </c>
      <c r="U109" s="9">
        <v>13490.78</v>
      </c>
      <c r="W109" s="9">
        <v>0</v>
      </c>
      <c r="Y109" s="9">
        <f t="shared" si="28"/>
        <v>13490.78</v>
      </c>
      <c r="AA109" s="21" t="str">
        <f t="shared" si="29"/>
        <v>N.M.</v>
      </c>
      <c r="AC109" s="9">
        <v>13490.78</v>
      </c>
      <c r="AE109" s="9">
        <v>0</v>
      </c>
      <c r="AG109" s="9">
        <f t="shared" si="30"/>
        <v>13490.78</v>
      </c>
      <c r="AI109" s="21" t="str">
        <f t="shared" si="31"/>
        <v>N.M.</v>
      </c>
    </row>
    <row r="110" spans="1:35" ht="12.75" outlineLevel="1">
      <c r="A110" s="1" t="s">
        <v>394</v>
      </c>
      <c r="B110" s="16" t="s">
        <v>395</v>
      </c>
      <c r="C110" s="1" t="s">
        <v>396</v>
      </c>
      <c r="E110" s="5">
        <v>103953.67</v>
      </c>
      <c r="G110" s="5">
        <v>0</v>
      </c>
      <c r="I110" s="9">
        <f t="shared" si="24"/>
        <v>103953.67</v>
      </c>
      <c r="K110" s="21" t="str">
        <f t="shared" si="25"/>
        <v>N.M.</v>
      </c>
      <c r="M110" s="9">
        <v>103953.67</v>
      </c>
      <c r="O110" s="9">
        <v>0</v>
      </c>
      <c r="Q110" s="9">
        <f t="shared" si="26"/>
        <v>103953.67</v>
      </c>
      <c r="S110" s="21" t="str">
        <f t="shared" si="27"/>
        <v>N.M.</v>
      </c>
      <c r="U110" s="9">
        <v>103953.67</v>
      </c>
      <c r="W110" s="9">
        <v>0</v>
      </c>
      <c r="Y110" s="9">
        <f t="shared" si="28"/>
        <v>103953.67</v>
      </c>
      <c r="AA110" s="21" t="str">
        <f t="shared" si="29"/>
        <v>N.M.</v>
      </c>
      <c r="AC110" s="9">
        <v>103953.67</v>
      </c>
      <c r="AE110" s="9">
        <v>0</v>
      </c>
      <c r="AG110" s="9">
        <f t="shared" si="30"/>
        <v>103953.67</v>
      </c>
      <c r="AI110" s="21" t="str">
        <f t="shared" si="31"/>
        <v>N.M.</v>
      </c>
    </row>
    <row r="111" spans="1:35" ht="12.75" outlineLevel="1">
      <c r="A111" s="1" t="s">
        <v>397</v>
      </c>
      <c r="B111" s="16" t="s">
        <v>398</v>
      </c>
      <c r="C111" s="1" t="s">
        <v>399</v>
      </c>
      <c r="E111" s="5">
        <v>2431928.19</v>
      </c>
      <c r="G111" s="5">
        <v>0</v>
      </c>
      <c r="I111" s="9">
        <f t="shared" si="24"/>
        <v>2431928.19</v>
      </c>
      <c r="K111" s="21" t="str">
        <f t="shared" si="25"/>
        <v>N.M.</v>
      </c>
      <c r="M111" s="9">
        <v>2431928.19</v>
      </c>
      <c r="O111" s="9">
        <v>0</v>
      </c>
      <c r="Q111" s="9">
        <f t="shared" si="26"/>
        <v>2431928.19</v>
      </c>
      <c r="S111" s="21" t="str">
        <f t="shared" si="27"/>
        <v>N.M.</v>
      </c>
      <c r="U111" s="9">
        <v>2431928.19</v>
      </c>
      <c r="W111" s="9">
        <v>0</v>
      </c>
      <c r="Y111" s="9">
        <f t="shared" si="28"/>
        <v>2431928.19</v>
      </c>
      <c r="AA111" s="21" t="str">
        <f t="shared" si="29"/>
        <v>N.M.</v>
      </c>
      <c r="AC111" s="9">
        <v>2431928.19</v>
      </c>
      <c r="AE111" s="9">
        <v>0</v>
      </c>
      <c r="AG111" s="9">
        <f t="shared" si="30"/>
        <v>2431928.19</v>
      </c>
      <c r="AI111" s="21" t="str">
        <f t="shared" si="31"/>
        <v>N.M.</v>
      </c>
    </row>
    <row r="112" spans="1:68" s="17" customFormat="1" ht="12.75">
      <c r="A112" s="17" t="s">
        <v>88</v>
      </c>
      <c r="B112" s="98"/>
      <c r="C112" s="17" t="s">
        <v>89</v>
      </c>
      <c r="D112" s="18"/>
      <c r="E112" s="18">
        <v>46489499.91100001</v>
      </c>
      <c r="F112" s="99"/>
      <c r="G112" s="99">
        <v>54390927.056</v>
      </c>
      <c r="H112" s="100"/>
      <c r="I112" s="18">
        <f aca="true" t="shared" si="32" ref="I112:I121">+E112-G112</f>
        <v>-7901427.144999988</v>
      </c>
      <c r="J112" s="37" t="str">
        <f>IF((+E112-G112)=(I112),"  ",$AO$507)</f>
        <v>  </v>
      </c>
      <c r="K112" s="40">
        <f aca="true" t="shared" si="33" ref="K112:K121">IF(G112&lt;0,IF(I112=0,0,IF(OR(G112=0,E112=0),"N.M.",IF(ABS(I112/G112)&gt;=10,"N.M.",I112/(-G112)))),IF(I112=0,0,IF(OR(G112=0,E112=0),"N.M.",IF(ABS(I112/G112)&gt;=10,"N.M.",I112/G112))))</f>
        <v>-0.14527105112337596</v>
      </c>
      <c r="L112" s="39"/>
      <c r="M112" s="8">
        <v>131011658.72399999</v>
      </c>
      <c r="N112" s="18"/>
      <c r="O112" s="8">
        <v>138751703.39299998</v>
      </c>
      <c r="P112" s="18"/>
      <c r="Q112" s="18">
        <f aca="true" t="shared" si="34" ref="Q112:Q121">+M112-O112</f>
        <v>-7740044.668999985</v>
      </c>
      <c r="R112" s="37" t="str">
        <f>IF((+M112-O112)=(Q112),"  ",$AO$507)</f>
        <v>  </v>
      </c>
      <c r="S112" s="40">
        <f aca="true" t="shared" si="35" ref="S112:S121">IF(O112&lt;0,IF(Q112=0,0,IF(OR(O112=0,M112=0),"N.M.",IF(ABS(Q112/O112)&gt;=10,"N.M.",Q112/(-O112)))),IF(Q112=0,0,IF(OR(O112=0,M112=0),"N.M.",IF(ABS(Q112/O112)&gt;=10,"N.M.",Q112/O112))))</f>
        <v>-0.055783420885847444</v>
      </c>
      <c r="T112" s="39"/>
      <c r="U112" s="18">
        <v>315145340.0289999</v>
      </c>
      <c r="V112" s="18"/>
      <c r="W112" s="18">
        <v>312740136.3210002</v>
      </c>
      <c r="X112" s="18"/>
      <c r="Y112" s="18">
        <f aca="true" t="shared" si="36" ref="Y112:Y121">+U112-W112</f>
        <v>2405203.7079997063</v>
      </c>
      <c r="Z112" s="37" t="str">
        <f>IF((+U112-W112)=(Y112),"  ",$AO$507)</f>
        <v>  </v>
      </c>
      <c r="AA112" s="40">
        <f aca="true" t="shared" si="37" ref="AA112:AA121">IF(W112&lt;0,IF(Y112=0,0,IF(OR(W112=0,U112=0),"N.M.",IF(ABS(Y112/W112)&gt;=10,"N.M.",Y112/(-W112)))),IF(Y112=0,0,IF(OR(W112=0,U112=0),"N.M.",IF(ABS(Y112/W112)&gt;=10,"N.M.",Y112/W112))))</f>
        <v>0.00769074202081621</v>
      </c>
      <c r="AB112" s="39"/>
      <c r="AC112" s="18">
        <v>530858255.548</v>
      </c>
      <c r="AD112" s="18"/>
      <c r="AE112" s="18">
        <v>518531281.3330002</v>
      </c>
      <c r="AF112" s="18"/>
      <c r="AG112" s="18">
        <f aca="true" t="shared" si="38" ref="AG112:AG121">+AC112-AE112</f>
        <v>12326974.214999795</v>
      </c>
      <c r="AH112" s="37" t="str">
        <f>IF((+AC112-AE112)=(AG112),"  ",$AO$507)</f>
        <v>  </v>
      </c>
      <c r="AI112" s="40">
        <f aca="true" t="shared" si="39" ref="AI112:AI121">IF(AE112&lt;0,IF(AG112=0,0,IF(OR(AE112=0,AC112=0),"N.M.",IF(ABS(AG112/AE112)&gt;=10,"N.M.",AG112/(-AE112)))),IF(AG112=0,0,IF(OR(AE112=0,AC112=0),"N.M.",IF(ABS(AG112/AE112)&gt;=10,"N.M.",AG112/AE112))))</f>
        <v>0.023772865126498368</v>
      </c>
      <c r="AJ112" s="39"/>
      <c r="AK112" s="99"/>
      <c r="AL112" s="101"/>
      <c r="AM112" s="100"/>
      <c r="AN112" s="101"/>
      <c r="AO112" s="100"/>
      <c r="AP112" s="100"/>
      <c r="AQ112" s="102"/>
      <c r="AR112" s="100"/>
      <c r="AS112" s="99"/>
      <c r="AT112" s="99"/>
      <c r="AU112" s="99"/>
      <c r="AV112" s="99"/>
      <c r="AW112" s="100"/>
      <c r="AX112" s="100"/>
      <c r="AY112" s="102"/>
      <c r="AZ112" s="100"/>
      <c r="BA112" s="99"/>
      <c r="BB112" s="99"/>
      <c r="BC112" s="100"/>
      <c r="BD112" s="100"/>
      <c r="BE112" s="102"/>
      <c r="BF112" s="103"/>
      <c r="BG112" s="18"/>
      <c r="BH112" s="104"/>
      <c r="BI112" s="18"/>
      <c r="BJ112" s="104"/>
      <c r="BK112" s="18"/>
      <c r="BL112" s="104"/>
      <c r="BM112" s="18"/>
      <c r="BN112" s="104"/>
      <c r="BO112" s="104"/>
      <c r="BP112" s="104"/>
    </row>
    <row r="113" spans="1:35" ht="12.75" outlineLevel="1">
      <c r="A113" s="1" t="s">
        <v>400</v>
      </c>
      <c r="B113" s="16" t="s">
        <v>401</v>
      </c>
      <c r="C113" s="1" t="s">
        <v>402</v>
      </c>
      <c r="E113" s="5">
        <v>135233.07</v>
      </c>
      <c r="G113" s="5">
        <v>115033.19</v>
      </c>
      <c r="I113" s="9">
        <f t="shared" si="32"/>
        <v>20199.880000000005</v>
      </c>
      <c r="K113" s="21">
        <f t="shared" si="33"/>
        <v>0.1756004506177739</v>
      </c>
      <c r="M113" s="9">
        <v>300053.49</v>
      </c>
      <c r="O113" s="9">
        <v>351448.18</v>
      </c>
      <c r="Q113" s="9">
        <f t="shared" si="34"/>
        <v>-51394.69</v>
      </c>
      <c r="S113" s="21">
        <f t="shared" si="35"/>
        <v>-0.14623689330244932</v>
      </c>
      <c r="U113" s="9">
        <v>635965.51</v>
      </c>
      <c r="W113" s="9">
        <v>1104608.26</v>
      </c>
      <c r="Y113" s="9">
        <f t="shared" si="36"/>
        <v>-468642.75</v>
      </c>
      <c r="AA113" s="21">
        <f t="shared" si="37"/>
        <v>-0.42426149339133135</v>
      </c>
      <c r="AC113" s="9">
        <v>1027061.65</v>
      </c>
      <c r="AE113" s="9">
        <v>2601673.57</v>
      </c>
      <c r="AG113" s="9">
        <f t="shared" si="38"/>
        <v>-1574611.92</v>
      </c>
      <c r="AI113" s="21">
        <f t="shared" si="39"/>
        <v>-0.6052303940651556</v>
      </c>
    </row>
    <row r="114" spans="1:35" ht="12.75" outlineLevel="1">
      <c r="A114" s="1" t="s">
        <v>403</v>
      </c>
      <c r="B114" s="16" t="s">
        <v>404</v>
      </c>
      <c r="C114" s="1" t="s">
        <v>405</v>
      </c>
      <c r="E114" s="5">
        <v>174585.34</v>
      </c>
      <c r="G114" s="5">
        <v>271310.61</v>
      </c>
      <c r="I114" s="9">
        <f t="shared" si="32"/>
        <v>-96725.26999999999</v>
      </c>
      <c r="K114" s="21">
        <f t="shared" si="33"/>
        <v>-0.35651119578404983</v>
      </c>
      <c r="M114" s="9">
        <v>625192.16</v>
      </c>
      <c r="O114" s="9">
        <v>813531.18</v>
      </c>
      <c r="Q114" s="9">
        <f t="shared" si="34"/>
        <v>-188339.02000000002</v>
      </c>
      <c r="S114" s="21">
        <f t="shared" si="35"/>
        <v>-0.23150805356962473</v>
      </c>
      <c r="U114" s="9">
        <v>1666238.08</v>
      </c>
      <c r="W114" s="9">
        <v>2021796.89</v>
      </c>
      <c r="Y114" s="9">
        <f t="shared" si="36"/>
        <v>-355558.8099999998</v>
      </c>
      <c r="AA114" s="21">
        <f t="shared" si="37"/>
        <v>-0.1758627742275337</v>
      </c>
      <c r="AC114" s="9">
        <v>2949725.23</v>
      </c>
      <c r="AE114" s="9">
        <v>3741880.81</v>
      </c>
      <c r="AG114" s="9">
        <f t="shared" si="38"/>
        <v>-792155.5800000001</v>
      </c>
      <c r="AI114" s="21">
        <f t="shared" si="39"/>
        <v>-0.21169984299954228</v>
      </c>
    </row>
    <row r="115" spans="1:35" ht="12.75" outlineLevel="1">
      <c r="A115" s="1" t="s">
        <v>406</v>
      </c>
      <c r="B115" s="16" t="s">
        <v>407</v>
      </c>
      <c r="C115" s="1" t="s">
        <v>408</v>
      </c>
      <c r="E115" s="5">
        <v>0</v>
      </c>
      <c r="G115" s="5">
        <v>6504.9</v>
      </c>
      <c r="I115" s="9">
        <f t="shared" si="32"/>
        <v>-6504.9</v>
      </c>
      <c r="K115" s="21" t="str">
        <f t="shared" si="33"/>
        <v>N.M.</v>
      </c>
      <c r="M115" s="9">
        <v>0</v>
      </c>
      <c r="O115" s="9">
        <v>14106.45</v>
      </c>
      <c r="Q115" s="9">
        <f t="shared" si="34"/>
        <v>-14106.45</v>
      </c>
      <c r="S115" s="21" t="str">
        <f t="shared" si="35"/>
        <v>N.M.</v>
      </c>
      <c r="U115" s="9">
        <v>0</v>
      </c>
      <c r="W115" s="9">
        <v>27059.46</v>
      </c>
      <c r="Y115" s="9">
        <f t="shared" si="36"/>
        <v>-27059.46</v>
      </c>
      <c r="AA115" s="21" t="str">
        <f t="shared" si="37"/>
        <v>N.M.</v>
      </c>
      <c r="AC115" s="9">
        <v>7203.48</v>
      </c>
      <c r="AE115" s="9">
        <v>50672.99</v>
      </c>
      <c r="AG115" s="9">
        <f t="shared" si="38"/>
        <v>-43469.509999999995</v>
      </c>
      <c r="AI115" s="21">
        <f t="shared" si="39"/>
        <v>-0.8578437941001704</v>
      </c>
    </row>
    <row r="116" spans="1:35" ht="12.75" outlineLevel="1">
      <c r="A116" s="1" t="s">
        <v>409</v>
      </c>
      <c r="B116" s="16" t="s">
        <v>410</v>
      </c>
      <c r="C116" s="1" t="s">
        <v>411</v>
      </c>
      <c r="E116" s="5">
        <v>6128096.29</v>
      </c>
      <c r="G116" s="5">
        <v>4760243.51</v>
      </c>
      <c r="I116" s="9">
        <f t="shared" si="32"/>
        <v>1367852.7800000003</v>
      </c>
      <c r="K116" s="21">
        <f t="shared" si="33"/>
        <v>0.2873493293203398</v>
      </c>
      <c r="M116" s="9">
        <v>13765639.29</v>
      </c>
      <c r="O116" s="9">
        <v>12573388</v>
      </c>
      <c r="Q116" s="9">
        <f t="shared" si="34"/>
        <v>1192251.289999999</v>
      </c>
      <c r="S116" s="21">
        <f t="shared" si="35"/>
        <v>0.09482339127687772</v>
      </c>
      <c r="U116" s="9">
        <v>28145914.29</v>
      </c>
      <c r="W116" s="9">
        <v>31455250</v>
      </c>
      <c r="Y116" s="9">
        <f t="shared" si="36"/>
        <v>-3309335.710000001</v>
      </c>
      <c r="AA116" s="21">
        <f t="shared" si="37"/>
        <v>-0.10520773829487925</v>
      </c>
      <c r="AC116" s="9">
        <v>53627187.29</v>
      </c>
      <c r="AE116" s="9">
        <v>53666917</v>
      </c>
      <c r="AG116" s="9">
        <f t="shared" si="38"/>
        <v>-39729.710000000894</v>
      </c>
      <c r="AI116" s="21">
        <f t="shared" si="39"/>
        <v>-0.0007403017020709592</v>
      </c>
    </row>
    <row r="117" spans="1:35" ht="12.75" outlineLevel="1">
      <c r="A117" s="1" t="s">
        <v>412</v>
      </c>
      <c r="B117" s="16" t="s">
        <v>413</v>
      </c>
      <c r="C117" s="1" t="s">
        <v>414</v>
      </c>
      <c r="E117" s="5">
        <v>25147.37</v>
      </c>
      <c r="G117" s="5">
        <v>21937.94</v>
      </c>
      <c r="I117" s="9">
        <f t="shared" si="32"/>
        <v>3209.4300000000003</v>
      </c>
      <c r="K117" s="21">
        <f t="shared" si="33"/>
        <v>0.14629586916547316</v>
      </c>
      <c r="M117" s="9">
        <v>75442.11</v>
      </c>
      <c r="O117" s="9">
        <v>65813.82</v>
      </c>
      <c r="Q117" s="9">
        <f t="shared" si="34"/>
        <v>9628.289999999994</v>
      </c>
      <c r="S117" s="21">
        <f t="shared" si="35"/>
        <v>0.14629586916547305</v>
      </c>
      <c r="U117" s="9">
        <v>176031.59</v>
      </c>
      <c r="W117" s="9">
        <v>153565.58</v>
      </c>
      <c r="Y117" s="9">
        <f t="shared" si="36"/>
        <v>22466.01000000001</v>
      </c>
      <c r="AA117" s="21">
        <f t="shared" si="37"/>
        <v>0.1462958691654732</v>
      </c>
      <c r="AC117" s="9">
        <v>285721.29</v>
      </c>
      <c r="AE117" s="9">
        <v>280096.13</v>
      </c>
      <c r="AG117" s="9">
        <f t="shared" si="38"/>
        <v>5625.159999999974</v>
      </c>
      <c r="AI117" s="21">
        <f t="shared" si="39"/>
        <v>0.02008296223157376</v>
      </c>
    </row>
    <row r="118" spans="1:68" s="17" customFormat="1" ht="12.75">
      <c r="A118" s="17" t="s">
        <v>90</v>
      </c>
      <c r="B118" s="98"/>
      <c r="C118" s="17" t="s">
        <v>1081</v>
      </c>
      <c r="D118" s="18"/>
      <c r="E118" s="18">
        <v>6463062.07</v>
      </c>
      <c r="F118" s="18"/>
      <c r="G118" s="18">
        <v>5175030.15</v>
      </c>
      <c r="H118" s="18"/>
      <c r="I118" s="18">
        <f t="shared" si="32"/>
        <v>1288031.92</v>
      </c>
      <c r="J118" s="37" t="str">
        <f>IF((+E118-G118)=(I118),"  ",$AO$507)</f>
        <v>  </v>
      </c>
      <c r="K118" s="40">
        <f t="shared" si="33"/>
        <v>0.248893606929034</v>
      </c>
      <c r="L118" s="39"/>
      <c r="M118" s="8">
        <v>14766327.049999999</v>
      </c>
      <c r="N118" s="18"/>
      <c r="O118" s="8">
        <v>13818287.63</v>
      </c>
      <c r="P118" s="18"/>
      <c r="Q118" s="18">
        <f t="shared" si="34"/>
        <v>948039.4199999981</v>
      </c>
      <c r="R118" s="37" t="str">
        <f>IF((+M118-O118)=(Q118),"  ",$AO$507)</f>
        <v>  </v>
      </c>
      <c r="S118" s="40">
        <f t="shared" si="35"/>
        <v>0.06860759056294141</v>
      </c>
      <c r="T118" s="39"/>
      <c r="U118" s="18">
        <v>30624149.47</v>
      </c>
      <c r="V118" s="18"/>
      <c r="W118" s="18">
        <v>34762280.19</v>
      </c>
      <c r="X118" s="18"/>
      <c r="Y118" s="18">
        <f t="shared" si="36"/>
        <v>-4138130.719999999</v>
      </c>
      <c r="Z118" s="37" t="str">
        <f>IF((+U118-W118)=(Y118),"  ",$AO$507)</f>
        <v>  </v>
      </c>
      <c r="AA118" s="40">
        <f t="shared" si="37"/>
        <v>-0.11904083096339599</v>
      </c>
      <c r="AB118" s="39"/>
      <c r="AC118" s="18">
        <v>57896898.940000005</v>
      </c>
      <c r="AD118" s="18"/>
      <c r="AE118" s="18">
        <v>60341240.5</v>
      </c>
      <c r="AF118" s="18"/>
      <c r="AG118" s="18">
        <f t="shared" si="38"/>
        <v>-2444341.559999995</v>
      </c>
      <c r="AH118" s="37" t="str">
        <f>IF((+AC118-AE118)=(AG118),"  ",$AO$507)</f>
        <v>  </v>
      </c>
      <c r="AI118" s="40">
        <f t="shared" si="39"/>
        <v>-0.04050863952656053</v>
      </c>
      <c r="AJ118" s="39"/>
      <c r="AK118" s="18"/>
      <c r="AL118" s="18"/>
      <c r="AM118" s="18"/>
      <c r="AN118" s="18"/>
      <c r="AO118" s="18"/>
      <c r="AP118" s="85"/>
      <c r="AQ118" s="117"/>
      <c r="AR118" s="39"/>
      <c r="AS118" s="18"/>
      <c r="AT118" s="18"/>
      <c r="AU118" s="18"/>
      <c r="AV118" s="18"/>
      <c r="AW118" s="18"/>
      <c r="AX118" s="85"/>
      <c r="AY118" s="117"/>
      <c r="AZ118" s="39"/>
      <c r="BA118" s="18"/>
      <c r="BB118" s="18"/>
      <c r="BC118" s="18"/>
      <c r="BD118" s="85"/>
      <c r="BE118" s="117"/>
      <c r="BF118" s="39"/>
      <c r="BG118" s="18"/>
      <c r="BH118" s="104"/>
      <c r="BI118" s="18"/>
      <c r="BJ118" s="104"/>
      <c r="BK118" s="18"/>
      <c r="BL118" s="104"/>
      <c r="BM118" s="18"/>
      <c r="BN118" s="104"/>
      <c r="BO118" s="104"/>
      <c r="BP118" s="104"/>
    </row>
    <row r="119" spans="1:68" s="17" customFormat="1" ht="12.75">
      <c r="A119" s="17" t="s">
        <v>91</v>
      </c>
      <c r="B119" s="98"/>
      <c r="C119" s="17" t="s">
        <v>1082</v>
      </c>
      <c r="D119" s="18"/>
      <c r="E119" s="18">
        <v>52952561.981</v>
      </c>
      <c r="F119" s="18"/>
      <c r="G119" s="18">
        <v>59565957.206</v>
      </c>
      <c r="H119" s="18"/>
      <c r="I119" s="18">
        <f t="shared" si="32"/>
        <v>-6613395.2250000015</v>
      </c>
      <c r="J119" s="37" t="str">
        <f>IF((+E119-G119)=(I119),"  ",$AO$507)</f>
        <v>  </v>
      </c>
      <c r="K119" s="40">
        <f t="shared" si="33"/>
        <v>-0.11102642407186639</v>
      </c>
      <c r="L119" s="39"/>
      <c r="M119" s="8">
        <v>145777985.77400002</v>
      </c>
      <c r="N119" s="18"/>
      <c r="O119" s="8">
        <v>152569991.023</v>
      </c>
      <c r="P119" s="18"/>
      <c r="Q119" s="18">
        <f t="shared" si="34"/>
        <v>-6792005.248999983</v>
      </c>
      <c r="R119" s="37" t="str">
        <f>IF((+M119-O119)=(Q119),"  ",$AO$507)</f>
        <v>  </v>
      </c>
      <c r="S119" s="40">
        <f t="shared" si="35"/>
        <v>-0.044517307784176806</v>
      </c>
      <c r="T119" s="39"/>
      <c r="U119" s="18">
        <v>345769489.49899995</v>
      </c>
      <c r="V119" s="18"/>
      <c r="W119" s="18">
        <v>347502416.5109999</v>
      </c>
      <c r="X119" s="18"/>
      <c r="Y119" s="18">
        <f t="shared" si="36"/>
        <v>-1732927.0119999647</v>
      </c>
      <c r="Z119" s="37" t="str">
        <f>IF((+U119-W119)=(Y119),"  ",$AO$507)</f>
        <v>  </v>
      </c>
      <c r="AA119" s="40">
        <f t="shared" si="37"/>
        <v>-0.004986805644113011</v>
      </c>
      <c r="AB119" s="39"/>
      <c r="AC119" s="18">
        <v>588755154.4879999</v>
      </c>
      <c r="AD119" s="18"/>
      <c r="AE119" s="18">
        <v>578872521.8330001</v>
      </c>
      <c r="AF119" s="18"/>
      <c r="AG119" s="18">
        <f t="shared" si="38"/>
        <v>9882632.654999852</v>
      </c>
      <c r="AH119" s="37" t="str">
        <f>IF((+AC119-AE119)=(AG119),"  ",$AO$507)</f>
        <v>  </v>
      </c>
      <c r="AI119" s="40">
        <f t="shared" si="39"/>
        <v>0.017072208961839287</v>
      </c>
      <c r="AJ119" s="39"/>
      <c r="AK119" s="18"/>
      <c r="AL119" s="18"/>
      <c r="AM119" s="18"/>
      <c r="AN119" s="18"/>
      <c r="AO119" s="18"/>
      <c r="AP119" s="85"/>
      <c r="AQ119" s="117"/>
      <c r="AR119" s="39"/>
      <c r="AS119" s="18"/>
      <c r="AT119" s="18"/>
      <c r="AU119" s="18"/>
      <c r="AV119" s="18"/>
      <c r="AW119" s="18"/>
      <c r="AX119" s="85"/>
      <c r="AY119" s="117"/>
      <c r="AZ119" s="39"/>
      <c r="BA119" s="18"/>
      <c r="BB119" s="18"/>
      <c r="BC119" s="18"/>
      <c r="BD119" s="85"/>
      <c r="BE119" s="117"/>
      <c r="BF119" s="39"/>
      <c r="BG119" s="18"/>
      <c r="BH119" s="104"/>
      <c r="BI119" s="18"/>
      <c r="BJ119" s="104"/>
      <c r="BK119" s="18"/>
      <c r="BL119" s="104"/>
      <c r="BM119" s="18"/>
      <c r="BN119" s="104"/>
      <c r="BO119" s="104"/>
      <c r="BP119" s="104"/>
    </row>
    <row r="120" spans="1:68" s="90" customFormat="1" ht="12.75">
      <c r="A120" s="90" t="s">
        <v>27</v>
      </c>
      <c r="B120" s="91"/>
      <c r="C120" s="77" t="s">
        <v>1083</v>
      </c>
      <c r="D120" s="105"/>
      <c r="E120" s="105">
        <v>0</v>
      </c>
      <c r="F120" s="105"/>
      <c r="G120" s="105">
        <v>0</v>
      </c>
      <c r="H120" s="105"/>
      <c r="I120" s="9">
        <f t="shared" si="32"/>
        <v>0</v>
      </c>
      <c r="J120" s="37" t="str">
        <f>IF((+E120-G120)=(I120),"  ",$AO$507)</f>
        <v>  </v>
      </c>
      <c r="K120" s="38">
        <f t="shared" si="33"/>
        <v>0</v>
      </c>
      <c r="L120" s="39"/>
      <c r="M120" s="5">
        <v>0</v>
      </c>
      <c r="N120" s="9"/>
      <c r="O120" s="5">
        <v>0</v>
      </c>
      <c r="P120" s="9"/>
      <c r="Q120" s="9">
        <f t="shared" si="34"/>
        <v>0</v>
      </c>
      <c r="R120" s="37" t="str">
        <f>IF((+M120-O120)=(Q120),"  ",$AO$507)</f>
        <v>  </v>
      </c>
      <c r="S120" s="38">
        <f t="shared" si="35"/>
        <v>0</v>
      </c>
      <c r="T120" s="39"/>
      <c r="U120" s="9">
        <v>0</v>
      </c>
      <c r="V120" s="9"/>
      <c r="W120" s="9">
        <v>0</v>
      </c>
      <c r="X120" s="9"/>
      <c r="Y120" s="9">
        <f t="shared" si="36"/>
        <v>0</v>
      </c>
      <c r="Z120" s="37" t="str">
        <f>IF((+U120-W120)=(Y120),"  ",$AO$507)</f>
        <v>  </v>
      </c>
      <c r="AA120" s="38">
        <f t="shared" si="37"/>
        <v>0</v>
      </c>
      <c r="AB120" s="39"/>
      <c r="AC120" s="9">
        <v>0</v>
      </c>
      <c r="AD120" s="9"/>
      <c r="AE120" s="9">
        <v>0</v>
      </c>
      <c r="AF120" s="9"/>
      <c r="AG120" s="9">
        <f t="shared" si="38"/>
        <v>0</v>
      </c>
      <c r="AH120" s="37" t="str">
        <f>IF((+AC120-AE120)=(AG120),"  ",$AO$507)</f>
        <v>  </v>
      </c>
      <c r="AI120" s="38">
        <f t="shared" si="39"/>
        <v>0</v>
      </c>
      <c r="AJ120" s="39"/>
      <c r="AK120" s="105"/>
      <c r="AL120" s="105"/>
      <c r="AM120" s="105"/>
      <c r="AN120" s="105"/>
      <c r="AO120" s="105"/>
      <c r="AP120" s="106"/>
      <c r="AQ120" s="107"/>
      <c r="AR120" s="108"/>
      <c r="AS120" s="105"/>
      <c r="AT120" s="105"/>
      <c r="AU120" s="105"/>
      <c r="AV120" s="105"/>
      <c r="AW120" s="105"/>
      <c r="AX120" s="106"/>
      <c r="AY120" s="107"/>
      <c r="AZ120" s="108"/>
      <c r="BA120" s="105"/>
      <c r="BB120" s="105"/>
      <c r="BC120" s="105"/>
      <c r="BD120" s="106"/>
      <c r="BE120" s="107"/>
      <c r="BF120" s="108"/>
      <c r="BG120" s="105"/>
      <c r="BH120" s="109"/>
      <c r="BI120" s="105"/>
      <c r="BJ120" s="109"/>
      <c r="BK120" s="105"/>
      <c r="BL120" s="109"/>
      <c r="BM120" s="105"/>
      <c r="BN120" s="97"/>
      <c r="BO120" s="97"/>
      <c r="BP120" s="97"/>
    </row>
    <row r="121" spans="1:68" s="77" customFormat="1" ht="12.75">
      <c r="A121" s="77" t="s">
        <v>28</v>
      </c>
      <c r="B121" s="110"/>
      <c r="C121" s="77" t="s">
        <v>29</v>
      </c>
      <c r="D121" s="105"/>
      <c r="E121" s="105">
        <v>52952561.981</v>
      </c>
      <c r="F121" s="105"/>
      <c r="G121" s="105">
        <v>59565957.206</v>
      </c>
      <c r="H121" s="105"/>
      <c r="I121" s="9">
        <f t="shared" si="32"/>
        <v>-6613395.2250000015</v>
      </c>
      <c r="J121" s="37" t="str">
        <f>IF((+E121-G121)=(I121),"  ",$AO$507)</f>
        <v>  </v>
      </c>
      <c r="K121" s="38">
        <f t="shared" si="33"/>
        <v>-0.11102642407186639</v>
      </c>
      <c r="L121" s="39"/>
      <c r="M121" s="5">
        <v>145777985.77400002</v>
      </c>
      <c r="N121" s="9"/>
      <c r="O121" s="5">
        <v>152569991.023</v>
      </c>
      <c r="P121" s="9"/>
      <c r="Q121" s="9">
        <f t="shared" si="34"/>
        <v>-6792005.248999983</v>
      </c>
      <c r="R121" s="37" t="str">
        <f>IF((+M121-O121)=(Q121),"  ",$AO$507)</f>
        <v>  </v>
      </c>
      <c r="S121" s="38">
        <f t="shared" si="35"/>
        <v>-0.044517307784176806</v>
      </c>
      <c r="T121" s="39"/>
      <c r="U121" s="9">
        <v>345769489.49899995</v>
      </c>
      <c r="V121" s="9"/>
      <c r="W121" s="9">
        <v>347502416.5109999</v>
      </c>
      <c r="X121" s="9"/>
      <c r="Y121" s="9">
        <f t="shared" si="36"/>
        <v>-1732927.0119999647</v>
      </c>
      <c r="Z121" s="37" t="str">
        <f>IF((+U121-W121)=(Y121),"  ",$AO$507)</f>
        <v>  </v>
      </c>
      <c r="AA121" s="38">
        <f t="shared" si="37"/>
        <v>-0.004986805644113011</v>
      </c>
      <c r="AB121" s="39"/>
      <c r="AC121" s="9">
        <v>588755154.4879999</v>
      </c>
      <c r="AD121" s="9"/>
      <c r="AE121" s="9">
        <v>578872521.8330001</v>
      </c>
      <c r="AF121" s="9"/>
      <c r="AG121" s="9">
        <f t="shared" si="38"/>
        <v>9882632.654999852</v>
      </c>
      <c r="AH121" s="37" t="str">
        <f>IF((+AC121-AE121)=(AG121),"  ",$AO$507)</f>
        <v>  </v>
      </c>
      <c r="AI121" s="38">
        <f t="shared" si="39"/>
        <v>0.017072208961839287</v>
      </c>
      <c r="AJ121" s="39"/>
      <c r="AK121" s="105"/>
      <c r="AL121" s="105"/>
      <c r="AM121" s="105"/>
      <c r="AN121" s="105"/>
      <c r="AO121" s="105"/>
      <c r="AP121" s="106"/>
      <c r="AQ121" s="107"/>
      <c r="AR121" s="108"/>
      <c r="AS121" s="105"/>
      <c r="AT121" s="105"/>
      <c r="AU121" s="105"/>
      <c r="AV121" s="105"/>
      <c r="AW121" s="105"/>
      <c r="AX121" s="106"/>
      <c r="AY121" s="107"/>
      <c r="AZ121" s="108"/>
      <c r="BA121" s="105"/>
      <c r="BB121" s="105"/>
      <c r="BC121" s="105"/>
      <c r="BD121" s="106"/>
      <c r="BE121" s="107"/>
      <c r="BF121" s="108"/>
      <c r="BG121" s="105"/>
      <c r="BH121" s="109"/>
      <c r="BI121" s="105"/>
      <c r="BJ121" s="109"/>
      <c r="BK121" s="105"/>
      <c r="BL121" s="109"/>
      <c r="BM121" s="105"/>
      <c r="BN121" s="109"/>
      <c r="BO121" s="109"/>
      <c r="BP121" s="109"/>
    </row>
    <row r="122" spans="2:68" s="90" customFormat="1" ht="12.75">
      <c r="B122" s="91"/>
      <c r="D122" s="71"/>
      <c r="E122" s="41" t="str">
        <f>IF(ABS(E112+E118+E120-E121)&gt;$AO$503,$AO$506," ")</f>
        <v> </v>
      </c>
      <c r="F122" s="111"/>
      <c r="G122" s="41" t="str">
        <f>IF(ABS(G112+G118+G120-G121)&gt;$AO$503,$AO$506," ")</f>
        <v> </v>
      </c>
      <c r="H122" s="111"/>
      <c r="I122" s="41" t="str">
        <f>IF(ABS(I112+I118+I120-I121)&gt;$AO$503,$AO$506," ")</f>
        <v> </v>
      </c>
      <c r="J122" s="111"/>
      <c r="K122" s="111"/>
      <c r="L122" s="111"/>
      <c r="M122" s="41" t="str">
        <f>IF(ABS(M112+M118+M120-M121)&gt;$AO$503,$AO$506," ")</f>
        <v> </v>
      </c>
      <c r="N122" s="111"/>
      <c r="O122" s="41" t="str">
        <f>IF(ABS(O112+O118+O120-O121)&gt;$AO$503,$AO$506," ")</f>
        <v> </v>
      </c>
      <c r="P122" s="111"/>
      <c r="Q122" s="41" t="str">
        <f>IF(ABS(Q112+Q118+Q120-Q121)&gt;$AO$503,$AO$506," ")</f>
        <v> </v>
      </c>
      <c r="R122" s="111"/>
      <c r="S122" s="111"/>
      <c r="T122" s="111"/>
      <c r="U122" s="41" t="str">
        <f>IF(ABS(U112+U118+U120-U121)&gt;$AO$503,$AO$506," ")</f>
        <v> </v>
      </c>
      <c r="V122" s="111"/>
      <c r="W122" s="41" t="str">
        <f>IF(ABS(W112+W118+W120-W121)&gt;$AO$503,$AO$506," ")</f>
        <v> </v>
      </c>
      <c r="X122" s="111"/>
      <c r="Y122" s="41" t="str">
        <f>IF(ABS(Y112+Y118+Y120-Y121)&gt;$AO$503,$AO$506," ")</f>
        <v> </v>
      </c>
      <c r="Z122" s="111"/>
      <c r="AA122" s="111"/>
      <c r="AB122" s="111"/>
      <c r="AC122" s="41" t="str">
        <f>IF(ABS(AC112+AC118+AC120-AC121)&gt;$AO$503,$AO$506," ")</f>
        <v> </v>
      </c>
      <c r="AD122" s="111"/>
      <c r="AE122" s="41" t="str">
        <f>IF(ABS(AE112+AE118+AE120-AE121)&gt;$AO$503,$AO$506," ")</f>
        <v> </v>
      </c>
      <c r="AF122" s="111"/>
      <c r="AG122" s="41" t="str">
        <f>IF(ABS(AG112+AG118+AG120-AG121)&gt;$AO$503,$AO$506," ")</f>
        <v> </v>
      </c>
      <c r="AH122" s="111"/>
      <c r="AI122" s="111"/>
      <c r="AJ122" s="112"/>
      <c r="AK122" s="111"/>
      <c r="AL122" s="112"/>
      <c r="AM122" s="111"/>
      <c r="AN122" s="112"/>
      <c r="AO122" s="111"/>
      <c r="AP122" s="71"/>
      <c r="AQ122" s="113"/>
      <c r="AR122" s="71"/>
      <c r="AS122" s="111"/>
      <c r="AT122" s="112"/>
      <c r="AU122" s="111"/>
      <c r="AV122" s="112"/>
      <c r="AW122" s="111"/>
      <c r="AX122" s="71"/>
      <c r="AY122" s="113"/>
      <c r="AZ122" s="71"/>
      <c r="BA122" s="111"/>
      <c r="BB122" s="112"/>
      <c r="BC122" s="111"/>
      <c r="BD122" s="71"/>
      <c r="BE122" s="113"/>
      <c r="BG122" s="71"/>
      <c r="BH122" s="97"/>
      <c r="BI122" s="71"/>
      <c r="BJ122" s="97"/>
      <c r="BK122" s="71"/>
      <c r="BL122" s="97"/>
      <c r="BM122" s="71"/>
      <c r="BN122" s="97"/>
      <c r="BO122" s="97"/>
      <c r="BP122" s="97"/>
    </row>
    <row r="123" spans="2:68" s="90" customFormat="1" ht="12.75">
      <c r="B123" s="91"/>
      <c r="C123" s="77" t="s">
        <v>30</v>
      </c>
      <c r="D123" s="71"/>
      <c r="E123" s="71"/>
      <c r="F123" s="97"/>
      <c r="G123" s="71"/>
      <c r="H123" s="97"/>
      <c r="I123" s="71"/>
      <c r="J123" s="97"/>
      <c r="K123" s="71"/>
      <c r="L123" s="97"/>
      <c r="M123" s="71"/>
      <c r="N123" s="97"/>
      <c r="O123" s="71"/>
      <c r="P123" s="97"/>
      <c r="Q123" s="71"/>
      <c r="R123" s="97"/>
      <c r="S123" s="71"/>
      <c r="T123" s="97"/>
      <c r="U123" s="71"/>
      <c r="V123" s="97"/>
      <c r="W123" s="71"/>
      <c r="X123" s="97"/>
      <c r="Y123" s="71"/>
      <c r="Z123" s="97"/>
      <c r="AA123" s="71"/>
      <c r="AB123" s="97"/>
      <c r="AC123" s="71"/>
      <c r="AD123" s="97"/>
      <c r="AE123" s="71"/>
      <c r="AF123" s="97"/>
      <c r="AG123" s="71"/>
      <c r="AH123" s="97"/>
      <c r="AI123" s="71"/>
      <c r="AJ123" s="71"/>
      <c r="AK123" s="71"/>
      <c r="AL123" s="71"/>
      <c r="AM123" s="71"/>
      <c r="AN123" s="71"/>
      <c r="AO123" s="71"/>
      <c r="AP123" s="71"/>
      <c r="AQ123" s="113"/>
      <c r="AR123" s="71"/>
      <c r="AS123" s="71"/>
      <c r="AT123" s="97"/>
      <c r="AU123" s="71"/>
      <c r="AV123" s="71"/>
      <c r="AW123" s="71"/>
      <c r="AX123" s="71"/>
      <c r="AY123" s="113"/>
      <c r="AZ123" s="71"/>
      <c r="BA123" s="71"/>
      <c r="BB123" s="71"/>
      <c r="BC123" s="71"/>
      <c r="BD123" s="71"/>
      <c r="BE123" s="113"/>
      <c r="BG123" s="71"/>
      <c r="BH123" s="97"/>
      <c r="BI123" s="71"/>
      <c r="BJ123" s="97"/>
      <c r="BK123" s="71"/>
      <c r="BL123" s="97"/>
      <c r="BM123" s="71"/>
      <c r="BN123" s="97"/>
      <c r="BO123" s="97"/>
      <c r="BP123" s="97"/>
    </row>
    <row r="124" spans="2:68" s="90" customFormat="1" ht="12.75">
      <c r="B124" s="91"/>
      <c r="C124" s="77" t="s">
        <v>31</v>
      </c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113"/>
      <c r="AR124" s="71"/>
      <c r="AS124" s="71"/>
      <c r="AT124" s="71"/>
      <c r="AU124" s="71"/>
      <c r="AV124" s="71"/>
      <c r="AW124" s="71"/>
      <c r="AX124" s="71"/>
      <c r="AY124" s="113"/>
      <c r="AZ124" s="71"/>
      <c r="BA124" s="71"/>
      <c r="BB124" s="71"/>
      <c r="BC124" s="71"/>
      <c r="BD124" s="71"/>
      <c r="BE124" s="113"/>
      <c r="BG124" s="71"/>
      <c r="BH124" s="97"/>
      <c r="BI124" s="71"/>
      <c r="BJ124" s="97"/>
      <c r="BK124" s="71"/>
      <c r="BL124" s="97"/>
      <c r="BM124" s="71"/>
      <c r="BN124" s="97"/>
      <c r="BO124" s="97"/>
      <c r="BP124" s="97"/>
    </row>
    <row r="125" spans="1:35" ht="12.75" outlineLevel="1">
      <c r="A125" s="1" t="s">
        <v>415</v>
      </c>
      <c r="B125" s="16" t="s">
        <v>416</v>
      </c>
      <c r="C125" s="1" t="s">
        <v>417</v>
      </c>
      <c r="E125" s="5">
        <v>40094.972</v>
      </c>
      <c r="G125" s="5">
        <v>37378.02</v>
      </c>
      <c r="I125" s="9">
        <f aca="true" t="shared" si="40" ref="I125:I130">+E125-G125</f>
        <v>2716.952000000005</v>
      </c>
      <c r="K125" s="21">
        <f aca="true" t="shared" si="41" ref="K125:K130">IF(G125&lt;0,IF(I125=0,0,IF(OR(G125=0,E125=0),"N.M.",IF(ABS(I125/G125)&gt;=10,"N.M.",I125/(-G125)))),IF(I125=0,0,IF(OR(G125=0,E125=0),"N.M.",IF(ABS(I125/G125)&gt;=10,"N.M.",I125/G125))))</f>
        <v>0.07268849446813944</v>
      </c>
      <c r="M125" s="9">
        <v>172564.102</v>
      </c>
      <c r="O125" s="9">
        <v>82111.593</v>
      </c>
      <c r="Q125" s="9">
        <f aca="true" t="shared" si="42" ref="Q125:Q130">(+M125-O125)</f>
        <v>90452.50900000002</v>
      </c>
      <c r="S125" s="21">
        <f aca="true" t="shared" si="43" ref="S125:S130">IF(O125&lt;0,IF(Q125=0,0,IF(OR(O125=0,M125=0),"N.M.",IF(ABS(Q125/O125)&gt;=10,"N.M.",Q125/(-O125)))),IF(Q125=0,0,IF(OR(O125=0,M125=0),"N.M.",IF(ABS(Q125/O125)&gt;=10,"N.M.",Q125/O125))))</f>
        <v>1.1015802482360808</v>
      </c>
      <c r="U125" s="9">
        <v>281424.126</v>
      </c>
      <c r="W125" s="9">
        <v>208880.938</v>
      </c>
      <c r="Y125" s="9">
        <f aca="true" t="shared" si="44" ref="Y125:Y130">(+U125-W125)</f>
        <v>72543.188</v>
      </c>
      <c r="AA125" s="21">
        <f aca="true" t="shared" si="45" ref="AA125:AA130">IF(W125&lt;0,IF(Y125=0,0,IF(OR(W125=0,U125=0),"N.M.",IF(ABS(Y125/W125)&gt;=10,"N.M.",Y125/(-W125)))),IF(Y125=0,0,IF(OR(W125=0,U125=0),"N.M.",IF(ABS(Y125/W125)&gt;=10,"N.M.",Y125/W125))))</f>
        <v>0.34729443813585326</v>
      </c>
      <c r="AC125" s="9">
        <v>620878.735</v>
      </c>
      <c r="AE125" s="9">
        <v>496664.75600000005</v>
      </c>
      <c r="AG125" s="9">
        <f aca="true" t="shared" si="46" ref="AG125:AG130">(+AC125-AE125)</f>
        <v>124213.97899999993</v>
      </c>
      <c r="AI125" s="21">
        <f aca="true" t="shared" si="47" ref="AI125:AI130">IF(AE125&lt;0,IF(AG125=0,0,IF(OR(AE125=0,AC125=0),"N.M.",IF(ABS(AG125/AE125)&gt;=10,"N.M.",AG125/(-AE125)))),IF(AG125=0,0,IF(OR(AE125=0,AC125=0),"N.M.",IF(ABS(AG125/AE125)&gt;=10,"N.M.",AG125/AE125))))</f>
        <v>0.2500962218466734</v>
      </c>
    </row>
    <row r="126" spans="1:35" ht="12.75" outlineLevel="1">
      <c r="A126" s="1" t="s">
        <v>418</v>
      </c>
      <c r="B126" s="16" t="s">
        <v>419</v>
      </c>
      <c r="C126" s="1" t="s">
        <v>420</v>
      </c>
      <c r="E126" s="5">
        <v>11875100.01</v>
      </c>
      <c r="G126" s="5">
        <v>12426716.06</v>
      </c>
      <c r="I126" s="9">
        <f t="shared" si="40"/>
        <v>-551616.0500000007</v>
      </c>
      <c r="K126" s="21">
        <f t="shared" si="41"/>
        <v>-0.04438952715557586</v>
      </c>
      <c r="M126" s="9">
        <v>32304727.96</v>
      </c>
      <c r="O126" s="9">
        <v>29905761.3</v>
      </c>
      <c r="Q126" s="9">
        <f t="shared" si="42"/>
        <v>2398966.66</v>
      </c>
      <c r="S126" s="21">
        <f t="shared" si="43"/>
        <v>0.08021754189551429</v>
      </c>
      <c r="U126" s="9">
        <v>78615943.28</v>
      </c>
      <c r="W126" s="9">
        <v>80023776.15</v>
      </c>
      <c r="Y126" s="9">
        <f t="shared" si="44"/>
        <v>-1407832.8700000048</v>
      </c>
      <c r="AA126" s="21">
        <f t="shared" si="45"/>
        <v>-0.01759268229683516</v>
      </c>
      <c r="AC126" s="9">
        <v>138614905.86</v>
      </c>
      <c r="AE126" s="9">
        <v>142735318.96</v>
      </c>
      <c r="AG126" s="9">
        <f t="shared" si="46"/>
        <v>-4120413.099999994</v>
      </c>
      <c r="AI126" s="21">
        <f t="shared" si="47"/>
        <v>-0.028867508967102207</v>
      </c>
    </row>
    <row r="127" spans="1:35" ht="12.75" outlineLevel="1">
      <c r="A127" s="1" t="s">
        <v>421</v>
      </c>
      <c r="B127" s="16" t="s">
        <v>422</v>
      </c>
      <c r="C127" s="1" t="s">
        <v>423</v>
      </c>
      <c r="E127" s="5">
        <v>243688.48</v>
      </c>
      <c r="G127" s="5">
        <v>372823.89</v>
      </c>
      <c r="I127" s="9">
        <f t="shared" si="40"/>
        <v>-129135.41</v>
      </c>
      <c r="K127" s="21">
        <f t="shared" si="41"/>
        <v>-0.3463710708023566</v>
      </c>
      <c r="M127" s="9">
        <v>596116.71</v>
      </c>
      <c r="O127" s="9">
        <v>735538.81</v>
      </c>
      <c r="Q127" s="9">
        <f t="shared" si="42"/>
        <v>-139422.1000000001</v>
      </c>
      <c r="S127" s="21">
        <f t="shared" si="43"/>
        <v>-0.18955097692261824</v>
      </c>
      <c r="U127" s="9">
        <v>1536380.97</v>
      </c>
      <c r="W127" s="9">
        <v>1551363.41</v>
      </c>
      <c r="Y127" s="9">
        <f t="shared" si="44"/>
        <v>-14982.439999999944</v>
      </c>
      <c r="AA127" s="21">
        <f t="shared" si="45"/>
        <v>-0.009657595314820494</v>
      </c>
      <c r="AC127" s="9">
        <v>2815600.96</v>
      </c>
      <c r="AE127" s="9">
        <v>2886428.12</v>
      </c>
      <c r="AG127" s="9">
        <f t="shared" si="46"/>
        <v>-70827.16000000015</v>
      </c>
      <c r="AI127" s="21">
        <f t="shared" si="47"/>
        <v>-0.02453799542390827</v>
      </c>
    </row>
    <row r="128" spans="1:35" ht="12.75" outlineLevel="1">
      <c r="A128" s="1" t="s">
        <v>424</v>
      </c>
      <c r="B128" s="16" t="s">
        <v>425</v>
      </c>
      <c r="C128" s="1" t="s">
        <v>426</v>
      </c>
      <c r="E128" s="5">
        <v>-1125706</v>
      </c>
      <c r="G128" s="5">
        <v>2500354</v>
      </c>
      <c r="I128" s="9">
        <f t="shared" si="40"/>
        <v>-3626060</v>
      </c>
      <c r="K128" s="21">
        <f t="shared" si="41"/>
        <v>-1.450218649039296</v>
      </c>
      <c r="M128" s="9">
        <v>7172041</v>
      </c>
      <c r="O128" s="9">
        <v>4644488</v>
      </c>
      <c r="Q128" s="9">
        <f t="shared" si="42"/>
        <v>2527553</v>
      </c>
      <c r="S128" s="21">
        <f t="shared" si="43"/>
        <v>0.5442048725284682</v>
      </c>
      <c r="U128" s="9">
        <v>6516372</v>
      </c>
      <c r="W128" s="9">
        <v>5673761</v>
      </c>
      <c r="Y128" s="9">
        <f t="shared" si="44"/>
        <v>842611</v>
      </c>
      <c r="AA128" s="21">
        <f t="shared" si="45"/>
        <v>0.1485101328730625</v>
      </c>
      <c r="AC128" s="9">
        <v>2886484</v>
      </c>
      <c r="AE128" s="9">
        <v>5883367</v>
      </c>
      <c r="AG128" s="9">
        <f t="shared" si="46"/>
        <v>-2996883</v>
      </c>
      <c r="AI128" s="21">
        <f t="shared" si="47"/>
        <v>-0.5093822975857192</v>
      </c>
    </row>
    <row r="129" spans="1:35" ht="12.75" outlineLevel="1">
      <c r="A129" s="1" t="s">
        <v>427</v>
      </c>
      <c r="B129" s="16" t="s">
        <v>428</v>
      </c>
      <c r="C129" s="1" t="s">
        <v>429</v>
      </c>
      <c r="E129" s="5">
        <v>0</v>
      </c>
      <c r="G129" s="5">
        <v>0</v>
      </c>
      <c r="I129" s="9">
        <f t="shared" si="40"/>
        <v>0</v>
      </c>
      <c r="K129" s="21">
        <f t="shared" si="41"/>
        <v>0</v>
      </c>
      <c r="M129" s="9">
        <v>0</v>
      </c>
      <c r="O129" s="9">
        <v>0</v>
      </c>
      <c r="Q129" s="9">
        <f t="shared" si="42"/>
        <v>0</v>
      </c>
      <c r="S129" s="21">
        <f t="shared" si="43"/>
        <v>0</v>
      </c>
      <c r="U129" s="9">
        <v>0</v>
      </c>
      <c r="W129" s="9">
        <v>0</v>
      </c>
      <c r="Y129" s="9">
        <f t="shared" si="44"/>
        <v>0</v>
      </c>
      <c r="AA129" s="21">
        <f t="shared" si="45"/>
        <v>0</v>
      </c>
      <c r="AC129" s="9">
        <v>1</v>
      </c>
      <c r="AE129" s="9">
        <v>1</v>
      </c>
      <c r="AG129" s="9">
        <f t="shared" si="46"/>
        <v>0</v>
      </c>
      <c r="AI129" s="21">
        <f t="shared" si="47"/>
        <v>0</v>
      </c>
    </row>
    <row r="130" spans="1:35" ht="12.75" outlineLevel="1">
      <c r="A130" s="1" t="s">
        <v>430</v>
      </c>
      <c r="B130" s="16" t="s">
        <v>431</v>
      </c>
      <c r="C130" s="1" t="s">
        <v>432</v>
      </c>
      <c r="E130" s="5">
        <v>117306.55</v>
      </c>
      <c r="G130" s="5">
        <v>205286.36</v>
      </c>
      <c r="I130" s="9">
        <f t="shared" si="40"/>
        <v>-87979.80999999998</v>
      </c>
      <c r="K130" s="21">
        <f t="shared" si="41"/>
        <v>-0.42857114325569406</v>
      </c>
      <c r="M130" s="9">
        <v>589159.98</v>
      </c>
      <c r="O130" s="9">
        <v>1081838.56</v>
      </c>
      <c r="Q130" s="9">
        <f t="shared" si="42"/>
        <v>-492678.5800000001</v>
      </c>
      <c r="S130" s="21">
        <f t="shared" si="43"/>
        <v>-0.45540859626966895</v>
      </c>
      <c r="U130" s="9">
        <v>1018960.3</v>
      </c>
      <c r="W130" s="9">
        <v>1794511.19</v>
      </c>
      <c r="Y130" s="9">
        <f t="shared" si="44"/>
        <v>-775550.8899999999</v>
      </c>
      <c r="AA130" s="21">
        <f t="shared" si="45"/>
        <v>-0.43217946721190403</v>
      </c>
      <c r="AC130" s="9">
        <v>1656683.83</v>
      </c>
      <c r="AE130" s="9">
        <v>2095935.89</v>
      </c>
      <c r="AG130" s="9">
        <f t="shared" si="46"/>
        <v>-439252.0599999998</v>
      </c>
      <c r="AI130" s="21">
        <f t="shared" si="47"/>
        <v>-0.209573232700357</v>
      </c>
    </row>
    <row r="131" spans="1:68" s="90" customFormat="1" ht="12.75">
      <c r="A131" s="90" t="s">
        <v>32</v>
      </c>
      <c r="B131" s="91"/>
      <c r="C131" s="77" t="s">
        <v>1084</v>
      </c>
      <c r="D131" s="105"/>
      <c r="E131" s="105">
        <v>11150484.012</v>
      </c>
      <c r="F131" s="105"/>
      <c r="G131" s="105">
        <v>15542558.33</v>
      </c>
      <c r="H131" s="105"/>
      <c r="I131" s="9">
        <f>+E131-G131</f>
        <v>-4392074.318</v>
      </c>
      <c r="J131" s="37" t="str">
        <f>IF((+E131-G131)=(I131),"  ",$AO$507)</f>
        <v>  </v>
      </c>
      <c r="K131" s="38">
        <f>IF(G131&lt;0,IF(I131=0,0,IF(OR(G131=0,E131=0),"N.M.",IF(ABS(I131/G131)&gt;=10,"N.M.",I131/(-G131)))),IF(I131=0,0,IF(OR(G131=0,E131=0),"N.M.",IF(ABS(I131/G131)&gt;=10,"N.M.",I131/G131))))</f>
        <v>-0.28258374359917876</v>
      </c>
      <c r="L131" s="39"/>
      <c r="M131" s="5">
        <v>40834609.752</v>
      </c>
      <c r="N131" s="9"/>
      <c r="O131" s="5">
        <v>36449738.263</v>
      </c>
      <c r="P131" s="9"/>
      <c r="Q131" s="9">
        <f>(+M131-O131)</f>
        <v>4384871.489</v>
      </c>
      <c r="R131" s="37" t="str">
        <f>IF((+M131-O131)=(Q131),"  ",$AO$507)</f>
        <v>  </v>
      </c>
      <c r="S131" s="38">
        <f>IF(O131&lt;0,IF(Q131=0,0,IF(OR(O131=0,M131=0),"N.M.",IF(ABS(Q131/O131)&gt;=10,"N.M.",Q131/(-O131)))),IF(Q131=0,0,IF(OR(O131=0,M131=0),"N.M.",IF(ABS(Q131/O131)&gt;=10,"N.M.",Q131/O131))))</f>
        <v>0.12029912141923575</v>
      </c>
      <c r="T131" s="39"/>
      <c r="U131" s="9">
        <v>87969080.676</v>
      </c>
      <c r="V131" s="9"/>
      <c r="W131" s="9">
        <v>89252292.688</v>
      </c>
      <c r="X131" s="9"/>
      <c r="Y131" s="9">
        <f>(+U131-W131)</f>
        <v>-1283212.0119999945</v>
      </c>
      <c r="Z131" s="37" t="str">
        <f>IF((+U131-W131)=(Y131),"  ",$AO$507)</f>
        <v>  </v>
      </c>
      <c r="AA131" s="38">
        <f>IF(W131&lt;0,IF(Y131=0,0,IF(OR(W131=0,U131=0),"N.M.",IF(ABS(Y131/W131)&gt;=10,"N.M.",Y131/(-W131)))),IF(Y131=0,0,IF(OR(W131=0,U131=0),"N.M.",IF(ABS(Y131/W131)&gt;=10,"N.M.",Y131/W131))))</f>
        <v>-0.01437735629364424</v>
      </c>
      <c r="AB131" s="39"/>
      <c r="AC131" s="9">
        <v>146594554.38500002</v>
      </c>
      <c r="AD131" s="9"/>
      <c r="AE131" s="9">
        <v>154097715.726</v>
      </c>
      <c r="AF131" s="9"/>
      <c r="AG131" s="9">
        <f>(+AC131-AE131)</f>
        <v>-7503161.340999991</v>
      </c>
      <c r="AH131" s="37" t="str">
        <f>IF((+AC131-AE131)=(AG131),"  ",$AO$507)</f>
        <v>  </v>
      </c>
      <c r="AI131" s="38">
        <f>IF(AE131&lt;0,IF(AG131=0,0,IF(OR(AE131=0,AC131=0),"N.M.",IF(ABS(AG131/AE131)&gt;=10,"N.M.",AG131/(-AE131)))),IF(AG131=0,0,IF(OR(AE131=0,AC131=0),"N.M.",IF(ABS(AG131/AE131)&gt;=10,"N.M.",AG131/AE131))))</f>
        <v>-0.04869093163159735</v>
      </c>
      <c r="AJ131" s="105"/>
      <c r="AK131" s="105"/>
      <c r="AL131" s="105"/>
      <c r="AM131" s="105"/>
      <c r="AN131" s="105"/>
      <c r="AO131" s="105"/>
      <c r="AP131" s="106"/>
      <c r="AQ131" s="107"/>
      <c r="AR131" s="108"/>
      <c r="AS131" s="105"/>
      <c r="AT131" s="105"/>
      <c r="AU131" s="105"/>
      <c r="AV131" s="105"/>
      <c r="AW131" s="105"/>
      <c r="AX131" s="106"/>
      <c r="AY131" s="107"/>
      <c r="AZ131" s="108"/>
      <c r="BA131" s="105"/>
      <c r="BB131" s="105"/>
      <c r="BC131" s="105"/>
      <c r="BD131" s="106"/>
      <c r="BE131" s="107"/>
      <c r="BF131" s="108"/>
      <c r="BG131" s="105"/>
      <c r="BH131" s="109"/>
      <c r="BI131" s="105"/>
      <c r="BJ131" s="109"/>
      <c r="BK131" s="105"/>
      <c r="BL131" s="109"/>
      <c r="BM131" s="105"/>
      <c r="BN131" s="97"/>
      <c r="BO131" s="97"/>
      <c r="BP131" s="97"/>
    </row>
    <row r="132" spans="1:35" ht="12.75" outlineLevel="1">
      <c r="A132" s="1" t="s">
        <v>433</v>
      </c>
      <c r="B132" s="16" t="s">
        <v>434</v>
      </c>
      <c r="C132" s="1" t="s">
        <v>1085</v>
      </c>
      <c r="E132" s="5">
        <v>0</v>
      </c>
      <c r="G132" s="5">
        <v>178.92</v>
      </c>
      <c r="I132" s="9">
        <f aca="true" t="shared" si="48" ref="I132:I155">+E132-G132</f>
        <v>-178.92</v>
      </c>
      <c r="K132" s="21" t="str">
        <f aca="true" t="shared" si="49" ref="K132:K155">IF(G132&lt;0,IF(I132=0,0,IF(OR(G132=0,E132=0),"N.M.",IF(ABS(I132/G132)&gt;=10,"N.M.",I132/(-G132)))),IF(I132=0,0,IF(OR(G132=0,E132=0),"N.M.",IF(ABS(I132/G132)&gt;=10,"N.M.",I132/G132))))</f>
        <v>N.M.</v>
      </c>
      <c r="M132" s="9">
        <v>0</v>
      </c>
      <c r="O132" s="9">
        <v>7917.82</v>
      </c>
      <c r="Q132" s="9">
        <f aca="true" t="shared" si="50" ref="Q132:Q155">(+M132-O132)</f>
        <v>-7917.82</v>
      </c>
      <c r="S132" s="21" t="str">
        <f aca="true" t="shared" si="51" ref="S132:S155">IF(O132&lt;0,IF(Q132=0,0,IF(OR(O132=0,M132=0),"N.M.",IF(ABS(Q132/O132)&gt;=10,"N.M.",Q132/(-O132)))),IF(Q132=0,0,IF(OR(O132=0,M132=0),"N.M.",IF(ABS(Q132/O132)&gt;=10,"N.M.",Q132/O132))))</f>
        <v>N.M.</v>
      </c>
      <c r="U132" s="9">
        <v>0</v>
      </c>
      <c r="W132" s="9">
        <v>10376.56</v>
      </c>
      <c r="Y132" s="9">
        <f aca="true" t="shared" si="52" ref="Y132:Y155">(+U132-W132)</f>
        <v>-10376.56</v>
      </c>
      <c r="AA132" s="21" t="str">
        <f aca="true" t="shared" si="53" ref="AA132:AA155">IF(W132&lt;0,IF(Y132=0,0,IF(OR(W132=0,U132=0),"N.M.",IF(ABS(Y132/W132)&gt;=10,"N.M.",Y132/(-W132)))),IF(Y132=0,0,IF(OR(W132=0,U132=0),"N.M.",IF(ABS(Y132/W132)&gt;=10,"N.M.",Y132/W132))))</f>
        <v>N.M.</v>
      </c>
      <c r="AC132" s="9">
        <v>4185.2</v>
      </c>
      <c r="AE132" s="9">
        <v>19440.92</v>
      </c>
      <c r="AG132" s="9">
        <f aca="true" t="shared" si="54" ref="AG132:AG155">(+AC132-AE132)</f>
        <v>-15255.719999999998</v>
      </c>
      <c r="AI132" s="21">
        <f aca="true" t="shared" si="55" ref="AI132:AI155">IF(AE132&lt;0,IF(AG132=0,0,IF(OR(AE132=0,AC132=0),"N.M.",IF(ABS(AG132/AE132)&gt;=10,"N.M.",AG132/(-AE132)))),IF(AG132=0,0,IF(OR(AE132=0,AC132=0),"N.M.",IF(ABS(AG132/AE132)&gt;=10,"N.M.",AG132/AE132))))</f>
        <v>-0.7847221222040932</v>
      </c>
    </row>
    <row r="133" spans="1:35" ht="12.75" outlineLevel="1">
      <c r="A133" s="1" t="s">
        <v>435</v>
      </c>
      <c r="B133" s="16" t="s">
        <v>436</v>
      </c>
      <c r="C133" s="1" t="s">
        <v>1086</v>
      </c>
      <c r="E133" s="5">
        <v>72377.92</v>
      </c>
      <c r="G133" s="5">
        <v>122523.75</v>
      </c>
      <c r="I133" s="9">
        <f t="shared" si="48"/>
        <v>-50145.83</v>
      </c>
      <c r="K133" s="21">
        <f t="shared" si="49"/>
        <v>-0.40927436517409893</v>
      </c>
      <c r="M133" s="9">
        <v>219583.57</v>
      </c>
      <c r="O133" s="9">
        <v>275580.72</v>
      </c>
      <c r="Q133" s="9">
        <f t="shared" si="50"/>
        <v>-55997.149999999965</v>
      </c>
      <c r="S133" s="21">
        <f t="shared" si="51"/>
        <v>-0.2031969072437287</v>
      </c>
      <c r="U133" s="9">
        <v>516148.44</v>
      </c>
      <c r="W133" s="9">
        <v>690638.72</v>
      </c>
      <c r="Y133" s="9">
        <f t="shared" si="52"/>
        <v>-174490.27999999997</v>
      </c>
      <c r="AA133" s="21">
        <f t="shared" si="53"/>
        <v>-0.2526505898771502</v>
      </c>
      <c r="AC133" s="9">
        <v>786535.46</v>
      </c>
      <c r="AE133" s="9">
        <v>1565027.28</v>
      </c>
      <c r="AG133" s="9">
        <f t="shared" si="54"/>
        <v>-778491.8200000001</v>
      </c>
      <c r="AI133" s="21">
        <f t="shared" si="55"/>
        <v>-0.4974301917599801</v>
      </c>
    </row>
    <row r="134" spans="1:35" ht="12.75" outlineLevel="1">
      <c r="A134" s="1" t="s">
        <v>437</v>
      </c>
      <c r="B134" s="16" t="s">
        <v>438</v>
      </c>
      <c r="C134" s="1" t="s">
        <v>1087</v>
      </c>
      <c r="E134" s="5">
        <v>874288.37</v>
      </c>
      <c r="G134" s="5">
        <v>1096597.82</v>
      </c>
      <c r="I134" s="9">
        <f t="shared" si="48"/>
        <v>-222309.45000000007</v>
      </c>
      <c r="K134" s="21">
        <f t="shared" si="49"/>
        <v>-0.20272651098285063</v>
      </c>
      <c r="M134" s="9">
        <v>2340500.21</v>
      </c>
      <c r="O134" s="9">
        <v>2070187.25</v>
      </c>
      <c r="Q134" s="9">
        <f t="shared" si="50"/>
        <v>270312.95999999996</v>
      </c>
      <c r="S134" s="21">
        <f t="shared" si="51"/>
        <v>0.13057415941480655</v>
      </c>
      <c r="U134" s="9">
        <v>5003641.04</v>
      </c>
      <c r="W134" s="9">
        <v>2070197.25</v>
      </c>
      <c r="Y134" s="9">
        <f t="shared" si="52"/>
        <v>2933443.79</v>
      </c>
      <c r="AA134" s="21">
        <f t="shared" si="53"/>
        <v>1.416987579323661</v>
      </c>
      <c r="AC134" s="9">
        <v>7517239.859999999</v>
      </c>
      <c r="AE134" s="9">
        <v>2066714.18</v>
      </c>
      <c r="AG134" s="9">
        <f t="shared" si="54"/>
        <v>5450525.68</v>
      </c>
      <c r="AI134" s="21">
        <f t="shared" si="55"/>
        <v>2.6372905033244605</v>
      </c>
    </row>
    <row r="135" spans="1:35" ht="12.75" outlineLevel="1">
      <c r="A135" s="1" t="s">
        <v>439</v>
      </c>
      <c r="B135" s="16" t="s">
        <v>440</v>
      </c>
      <c r="C135" s="1" t="s">
        <v>1088</v>
      </c>
      <c r="E135" s="5">
        <v>0</v>
      </c>
      <c r="G135" s="5">
        <v>-2.6</v>
      </c>
      <c r="I135" s="9">
        <f t="shared" si="48"/>
        <v>2.6</v>
      </c>
      <c r="K135" s="21" t="str">
        <f t="shared" si="49"/>
        <v>N.M.</v>
      </c>
      <c r="M135" s="9">
        <v>148.97</v>
      </c>
      <c r="O135" s="9">
        <v>2.45</v>
      </c>
      <c r="Q135" s="9">
        <f t="shared" si="50"/>
        <v>146.52</v>
      </c>
      <c r="S135" s="21" t="str">
        <f t="shared" si="51"/>
        <v>N.M.</v>
      </c>
      <c r="U135" s="9">
        <v>160.8</v>
      </c>
      <c r="W135" s="9">
        <v>3.05</v>
      </c>
      <c r="Y135" s="9">
        <f t="shared" si="52"/>
        <v>157.75</v>
      </c>
      <c r="AA135" s="21" t="str">
        <f t="shared" si="53"/>
        <v>N.M.</v>
      </c>
      <c r="AC135" s="9">
        <v>1802.09</v>
      </c>
      <c r="AE135" s="9">
        <v>2308.09</v>
      </c>
      <c r="AG135" s="9">
        <f t="shared" si="54"/>
        <v>-506.0000000000002</v>
      </c>
      <c r="AI135" s="21">
        <f t="shared" si="55"/>
        <v>-0.21922888622194117</v>
      </c>
    </row>
    <row r="136" spans="1:35" ht="12.75" outlineLevel="1">
      <c r="A136" s="1" t="s">
        <v>441</v>
      </c>
      <c r="B136" s="16" t="s">
        <v>442</v>
      </c>
      <c r="C136" s="1" t="s">
        <v>1089</v>
      </c>
      <c r="E136" s="5">
        <v>0</v>
      </c>
      <c r="G136" s="5">
        <v>0</v>
      </c>
      <c r="I136" s="9">
        <f t="shared" si="48"/>
        <v>0</v>
      </c>
      <c r="K136" s="21">
        <f t="shared" si="49"/>
        <v>0</v>
      </c>
      <c r="M136" s="9">
        <v>0</v>
      </c>
      <c r="O136" s="9">
        <v>135833.72</v>
      </c>
      <c r="Q136" s="9">
        <f t="shared" si="50"/>
        <v>-135833.72</v>
      </c>
      <c r="S136" s="21" t="str">
        <f t="shared" si="51"/>
        <v>N.M.</v>
      </c>
      <c r="U136" s="9">
        <v>0</v>
      </c>
      <c r="W136" s="9">
        <v>685583.67</v>
      </c>
      <c r="Y136" s="9">
        <f t="shared" si="52"/>
        <v>-685583.67</v>
      </c>
      <c r="AA136" s="21" t="str">
        <f t="shared" si="53"/>
        <v>N.M.</v>
      </c>
      <c r="AC136" s="9">
        <v>-282.25</v>
      </c>
      <c r="AE136" s="9">
        <v>2096554.71</v>
      </c>
      <c r="AG136" s="9">
        <f t="shared" si="54"/>
        <v>-2096836.96</v>
      </c>
      <c r="AI136" s="21">
        <f t="shared" si="55"/>
        <v>-1.0001346256306376</v>
      </c>
    </row>
    <row r="137" spans="1:35" ht="12.75" outlineLevel="1">
      <c r="A137" s="1" t="s">
        <v>443</v>
      </c>
      <c r="B137" s="16" t="s">
        <v>444</v>
      </c>
      <c r="C137" s="1" t="s">
        <v>1090</v>
      </c>
      <c r="E137" s="5">
        <v>9744.23</v>
      </c>
      <c r="G137" s="5">
        <v>2664.7</v>
      </c>
      <c r="I137" s="9">
        <f t="shared" si="48"/>
        <v>7079.53</v>
      </c>
      <c r="K137" s="21">
        <f t="shared" si="49"/>
        <v>2.656783127556573</v>
      </c>
      <c r="M137" s="9">
        <v>41926.14</v>
      </c>
      <c r="O137" s="9">
        <v>-1522.85</v>
      </c>
      <c r="Q137" s="9">
        <f t="shared" si="50"/>
        <v>43448.99</v>
      </c>
      <c r="S137" s="21" t="str">
        <f t="shared" si="51"/>
        <v>N.M.</v>
      </c>
      <c r="U137" s="9">
        <v>18850.87</v>
      </c>
      <c r="W137" s="9">
        <v>-12370.62</v>
      </c>
      <c r="Y137" s="9">
        <f t="shared" si="52"/>
        <v>31221.489999999998</v>
      </c>
      <c r="AA137" s="21">
        <f t="shared" si="53"/>
        <v>2.523841973967351</v>
      </c>
      <c r="AC137" s="9">
        <v>25318.08</v>
      </c>
      <c r="AE137" s="9">
        <v>419445.5</v>
      </c>
      <c r="AG137" s="9">
        <f t="shared" si="54"/>
        <v>-394127.42</v>
      </c>
      <c r="AI137" s="21">
        <f t="shared" si="55"/>
        <v>-0.9396391664709718</v>
      </c>
    </row>
    <row r="138" spans="1:35" ht="12.75" outlineLevel="1">
      <c r="A138" s="1" t="s">
        <v>445</v>
      </c>
      <c r="B138" s="16" t="s">
        <v>446</v>
      </c>
      <c r="C138" s="1" t="s">
        <v>1091</v>
      </c>
      <c r="E138" s="5">
        <v>2640.68</v>
      </c>
      <c r="G138" s="5">
        <v>269.18</v>
      </c>
      <c r="I138" s="9">
        <f t="shared" si="48"/>
        <v>2371.5</v>
      </c>
      <c r="K138" s="21">
        <f t="shared" si="49"/>
        <v>8.81008990266736</v>
      </c>
      <c r="M138" s="9">
        <v>8163.37</v>
      </c>
      <c r="O138" s="9">
        <v>-1702.36</v>
      </c>
      <c r="Q138" s="9">
        <f t="shared" si="50"/>
        <v>9865.73</v>
      </c>
      <c r="S138" s="21">
        <f t="shared" si="51"/>
        <v>5.795325313094763</v>
      </c>
      <c r="U138" s="9">
        <v>10510.49</v>
      </c>
      <c r="W138" s="9">
        <v>-3032.74</v>
      </c>
      <c r="Y138" s="9">
        <f t="shared" si="52"/>
        <v>13543.23</v>
      </c>
      <c r="AA138" s="21">
        <f t="shared" si="53"/>
        <v>4.465674604483075</v>
      </c>
      <c r="AC138" s="9">
        <v>17824.11</v>
      </c>
      <c r="AE138" s="9">
        <v>32128.5</v>
      </c>
      <c r="AG138" s="9">
        <f t="shared" si="54"/>
        <v>-14304.39</v>
      </c>
      <c r="AI138" s="21">
        <f t="shared" si="55"/>
        <v>-0.4452243335356459</v>
      </c>
    </row>
    <row r="139" spans="1:35" ht="12.75" outlineLevel="1">
      <c r="A139" s="1" t="s">
        <v>447</v>
      </c>
      <c r="B139" s="16" t="s">
        <v>448</v>
      </c>
      <c r="C139" s="1" t="s">
        <v>1092</v>
      </c>
      <c r="E139" s="5">
        <v>43880.79</v>
      </c>
      <c r="G139" s="5">
        <v>17249.66</v>
      </c>
      <c r="I139" s="9">
        <f t="shared" si="48"/>
        <v>26631.13</v>
      </c>
      <c r="K139" s="21">
        <f t="shared" si="49"/>
        <v>1.5438640529726384</v>
      </c>
      <c r="M139" s="9">
        <v>82652.4</v>
      </c>
      <c r="O139" s="9">
        <v>27244.46</v>
      </c>
      <c r="Q139" s="9">
        <f t="shared" si="50"/>
        <v>55407.939999999995</v>
      </c>
      <c r="S139" s="21">
        <f t="shared" si="51"/>
        <v>2.033732362469287</v>
      </c>
      <c r="U139" s="9">
        <v>201844.37</v>
      </c>
      <c r="W139" s="9">
        <v>49295.02</v>
      </c>
      <c r="Y139" s="9">
        <f t="shared" si="52"/>
        <v>152549.35</v>
      </c>
      <c r="AA139" s="21">
        <f t="shared" si="53"/>
        <v>3.094619902781255</v>
      </c>
      <c r="AC139" s="9">
        <v>295463.38</v>
      </c>
      <c r="AE139" s="9">
        <v>169948.11</v>
      </c>
      <c r="AG139" s="9">
        <f t="shared" si="54"/>
        <v>125515.27000000002</v>
      </c>
      <c r="AI139" s="21">
        <f t="shared" si="55"/>
        <v>0.7385505493412079</v>
      </c>
    </row>
    <row r="140" spans="1:35" ht="12.75" outlineLevel="1">
      <c r="A140" s="1" t="s">
        <v>449</v>
      </c>
      <c r="B140" s="16" t="s">
        <v>450</v>
      </c>
      <c r="C140" s="1" t="s">
        <v>1093</v>
      </c>
      <c r="E140" s="5">
        <v>0</v>
      </c>
      <c r="G140" s="5">
        <v>36022.06</v>
      </c>
      <c r="I140" s="9">
        <f t="shared" si="48"/>
        <v>-36022.06</v>
      </c>
      <c r="K140" s="21" t="str">
        <f t="shared" si="49"/>
        <v>N.M.</v>
      </c>
      <c r="M140" s="9">
        <v>0</v>
      </c>
      <c r="O140" s="9">
        <v>63054.99</v>
      </c>
      <c r="Q140" s="9">
        <f t="shared" si="50"/>
        <v>-63054.99</v>
      </c>
      <c r="S140" s="21" t="str">
        <f t="shared" si="51"/>
        <v>N.M.</v>
      </c>
      <c r="U140" s="9">
        <v>0</v>
      </c>
      <c r="W140" s="9">
        <v>136036.24</v>
      </c>
      <c r="Y140" s="9">
        <f t="shared" si="52"/>
        <v>-136036.24</v>
      </c>
      <c r="AA140" s="21" t="str">
        <f t="shared" si="53"/>
        <v>N.M.</v>
      </c>
      <c r="AC140" s="9">
        <v>0</v>
      </c>
      <c r="AE140" s="9">
        <v>329040.63</v>
      </c>
      <c r="AG140" s="9">
        <f t="shared" si="54"/>
        <v>-329040.63</v>
      </c>
      <c r="AI140" s="21" t="str">
        <f t="shared" si="55"/>
        <v>N.M.</v>
      </c>
    </row>
    <row r="141" spans="1:35" ht="12.75" outlineLevel="1">
      <c r="A141" s="1" t="s">
        <v>451</v>
      </c>
      <c r="B141" s="16" t="s">
        <v>452</v>
      </c>
      <c r="C141" s="1" t="s">
        <v>1094</v>
      </c>
      <c r="E141" s="5">
        <v>0</v>
      </c>
      <c r="G141" s="5">
        <v>-22.91</v>
      </c>
      <c r="I141" s="9">
        <f t="shared" si="48"/>
        <v>22.91</v>
      </c>
      <c r="K141" s="21" t="str">
        <f t="shared" si="49"/>
        <v>N.M.</v>
      </c>
      <c r="M141" s="9">
        <v>0</v>
      </c>
      <c r="O141" s="9">
        <v>1099.28</v>
      </c>
      <c r="Q141" s="9">
        <f t="shared" si="50"/>
        <v>-1099.28</v>
      </c>
      <c r="S141" s="21" t="str">
        <f t="shared" si="51"/>
        <v>N.M.</v>
      </c>
      <c r="U141" s="9">
        <v>0</v>
      </c>
      <c r="W141" s="9">
        <v>2625.95</v>
      </c>
      <c r="Y141" s="9">
        <f t="shared" si="52"/>
        <v>-2625.95</v>
      </c>
      <c r="AA141" s="21" t="str">
        <f t="shared" si="53"/>
        <v>N.M.</v>
      </c>
      <c r="AC141" s="9">
        <v>0</v>
      </c>
      <c r="AE141" s="9">
        <v>4336.38</v>
      </c>
      <c r="AG141" s="9">
        <f t="shared" si="54"/>
        <v>-4336.38</v>
      </c>
      <c r="AI141" s="21" t="str">
        <f t="shared" si="55"/>
        <v>N.M.</v>
      </c>
    </row>
    <row r="142" spans="1:35" ht="12.75" outlineLevel="1">
      <c r="A142" s="1" t="s">
        <v>453</v>
      </c>
      <c r="B142" s="16" t="s">
        <v>454</v>
      </c>
      <c r="C142" s="1" t="s">
        <v>1095</v>
      </c>
      <c r="E142" s="5">
        <v>0</v>
      </c>
      <c r="G142" s="5">
        <v>0</v>
      </c>
      <c r="I142" s="9">
        <f t="shared" si="48"/>
        <v>0</v>
      </c>
      <c r="K142" s="21">
        <f t="shared" si="49"/>
        <v>0</v>
      </c>
      <c r="M142" s="9">
        <v>0</v>
      </c>
      <c r="O142" s="9">
        <v>-4231</v>
      </c>
      <c r="Q142" s="9">
        <f t="shared" si="50"/>
        <v>4231</v>
      </c>
      <c r="S142" s="21" t="str">
        <f t="shared" si="51"/>
        <v>N.M.</v>
      </c>
      <c r="U142" s="9">
        <v>0</v>
      </c>
      <c r="W142" s="9">
        <v>-132012</v>
      </c>
      <c r="Y142" s="9">
        <f t="shared" si="52"/>
        <v>132012</v>
      </c>
      <c r="AA142" s="21" t="str">
        <f t="shared" si="53"/>
        <v>N.M.</v>
      </c>
      <c r="AC142" s="9">
        <v>-350</v>
      </c>
      <c r="AE142" s="9">
        <v>-450344</v>
      </c>
      <c r="AG142" s="9">
        <f t="shared" si="54"/>
        <v>449994</v>
      </c>
      <c r="AI142" s="21">
        <f t="shared" si="55"/>
        <v>0.9992228163359566</v>
      </c>
    </row>
    <row r="143" spans="1:35" ht="12.75" outlineLevel="1">
      <c r="A143" s="1" t="s">
        <v>455</v>
      </c>
      <c r="B143" s="16" t="s">
        <v>456</v>
      </c>
      <c r="C143" s="1" t="s">
        <v>1096</v>
      </c>
      <c r="E143" s="5">
        <v>0</v>
      </c>
      <c r="G143" s="5">
        <v>0</v>
      </c>
      <c r="I143" s="9">
        <f t="shared" si="48"/>
        <v>0</v>
      </c>
      <c r="K143" s="21">
        <f t="shared" si="49"/>
        <v>0</v>
      </c>
      <c r="M143" s="9">
        <v>0</v>
      </c>
      <c r="O143" s="9">
        <v>0</v>
      </c>
      <c r="Q143" s="9">
        <f t="shared" si="50"/>
        <v>0</v>
      </c>
      <c r="S143" s="21">
        <f t="shared" si="51"/>
        <v>0</v>
      </c>
      <c r="U143" s="9">
        <v>0</v>
      </c>
      <c r="W143" s="9">
        <v>-1</v>
      </c>
      <c r="Y143" s="9">
        <f t="shared" si="52"/>
        <v>1</v>
      </c>
      <c r="AA143" s="21" t="str">
        <f t="shared" si="53"/>
        <v>N.M.</v>
      </c>
      <c r="AC143" s="9">
        <v>0</v>
      </c>
      <c r="AE143" s="9">
        <v>458</v>
      </c>
      <c r="AG143" s="9">
        <f t="shared" si="54"/>
        <v>-458</v>
      </c>
      <c r="AI143" s="21" t="str">
        <f t="shared" si="55"/>
        <v>N.M.</v>
      </c>
    </row>
    <row r="144" spans="1:35" ht="12.75" outlineLevel="1">
      <c r="A144" s="1" t="s">
        <v>457</v>
      </c>
      <c r="B144" s="16" t="s">
        <v>458</v>
      </c>
      <c r="C144" s="1" t="s">
        <v>1097</v>
      </c>
      <c r="E144" s="5">
        <v>0</v>
      </c>
      <c r="G144" s="5">
        <v>0</v>
      </c>
      <c r="I144" s="9">
        <f t="shared" si="48"/>
        <v>0</v>
      </c>
      <c r="K144" s="21">
        <f t="shared" si="49"/>
        <v>0</v>
      </c>
      <c r="M144" s="9">
        <v>0</v>
      </c>
      <c r="O144" s="9">
        <v>0</v>
      </c>
      <c r="Q144" s="9">
        <f t="shared" si="50"/>
        <v>0</v>
      </c>
      <c r="S144" s="21">
        <f t="shared" si="51"/>
        <v>0</v>
      </c>
      <c r="U144" s="9">
        <v>0</v>
      </c>
      <c r="W144" s="9">
        <v>0</v>
      </c>
      <c r="Y144" s="9">
        <f t="shared" si="52"/>
        <v>0</v>
      </c>
      <c r="AA144" s="21">
        <f t="shared" si="53"/>
        <v>0</v>
      </c>
      <c r="AC144" s="9">
        <v>0</v>
      </c>
      <c r="AE144" s="9">
        <v>-810623.69</v>
      </c>
      <c r="AG144" s="9">
        <f t="shared" si="54"/>
        <v>810623.69</v>
      </c>
      <c r="AI144" s="21" t="str">
        <f t="shared" si="55"/>
        <v>N.M.</v>
      </c>
    </row>
    <row r="145" spans="1:35" ht="12.75" outlineLevel="1">
      <c r="A145" s="1" t="s">
        <v>459</v>
      </c>
      <c r="B145" s="16" t="s">
        <v>460</v>
      </c>
      <c r="C145" s="1" t="s">
        <v>1098</v>
      </c>
      <c r="E145" s="5">
        <v>0</v>
      </c>
      <c r="G145" s="5">
        <v>335168.35</v>
      </c>
      <c r="I145" s="9">
        <f t="shared" si="48"/>
        <v>-335168.35</v>
      </c>
      <c r="K145" s="21" t="str">
        <f t="shared" si="49"/>
        <v>N.M.</v>
      </c>
      <c r="M145" s="9">
        <v>0</v>
      </c>
      <c r="O145" s="9">
        <v>654362.45</v>
      </c>
      <c r="Q145" s="9">
        <f t="shared" si="50"/>
        <v>-654362.45</v>
      </c>
      <c r="S145" s="21" t="str">
        <f t="shared" si="51"/>
        <v>N.M.</v>
      </c>
      <c r="U145" s="9">
        <v>0</v>
      </c>
      <c r="W145" s="9">
        <v>1077478.93</v>
      </c>
      <c r="Y145" s="9">
        <f t="shared" si="52"/>
        <v>-1077478.93</v>
      </c>
      <c r="AA145" s="21" t="str">
        <f t="shared" si="53"/>
        <v>N.M.</v>
      </c>
      <c r="AC145" s="9">
        <v>0</v>
      </c>
      <c r="AE145" s="9">
        <v>1845692.43</v>
      </c>
      <c r="AG145" s="9">
        <f t="shared" si="54"/>
        <v>-1845692.43</v>
      </c>
      <c r="AI145" s="21" t="str">
        <f t="shared" si="55"/>
        <v>N.M.</v>
      </c>
    </row>
    <row r="146" spans="1:35" ht="12.75" outlineLevel="1">
      <c r="A146" s="1" t="s">
        <v>461</v>
      </c>
      <c r="B146" s="16" t="s">
        <v>462</v>
      </c>
      <c r="C146" s="1" t="s">
        <v>1099</v>
      </c>
      <c r="E146" s="5">
        <v>178624.26</v>
      </c>
      <c r="G146" s="5">
        <v>0</v>
      </c>
      <c r="I146" s="9">
        <f t="shared" si="48"/>
        <v>178624.26</v>
      </c>
      <c r="K146" s="21" t="str">
        <f t="shared" si="49"/>
        <v>N.M.</v>
      </c>
      <c r="M146" s="9">
        <v>537114.93</v>
      </c>
      <c r="O146" s="9">
        <v>0</v>
      </c>
      <c r="Q146" s="9">
        <f t="shared" si="50"/>
        <v>537114.93</v>
      </c>
      <c r="S146" s="21" t="str">
        <f t="shared" si="51"/>
        <v>N.M.</v>
      </c>
      <c r="U146" s="9">
        <v>1266478.62</v>
      </c>
      <c r="W146" s="9">
        <v>0</v>
      </c>
      <c r="Y146" s="9">
        <f t="shared" si="52"/>
        <v>1266478.62</v>
      </c>
      <c r="AA146" s="21" t="str">
        <f t="shared" si="53"/>
        <v>N.M.</v>
      </c>
      <c r="AC146" s="9">
        <v>2167314.6</v>
      </c>
      <c r="AE146" s="9">
        <v>0</v>
      </c>
      <c r="AG146" s="9">
        <f t="shared" si="54"/>
        <v>2167314.6</v>
      </c>
      <c r="AI146" s="21" t="str">
        <f t="shared" si="55"/>
        <v>N.M.</v>
      </c>
    </row>
    <row r="147" spans="1:35" ht="12.75" outlineLevel="1">
      <c r="A147" s="1" t="s">
        <v>463</v>
      </c>
      <c r="B147" s="16" t="s">
        <v>464</v>
      </c>
      <c r="C147" s="1" t="s">
        <v>1100</v>
      </c>
      <c r="E147" s="5">
        <v>-149937.03</v>
      </c>
      <c r="G147" s="5">
        <v>0</v>
      </c>
      <c r="I147" s="9">
        <f t="shared" si="48"/>
        <v>-149937.03</v>
      </c>
      <c r="K147" s="21" t="str">
        <f t="shared" si="49"/>
        <v>N.M.</v>
      </c>
      <c r="M147" s="9">
        <v>-455353.07</v>
      </c>
      <c r="O147" s="9">
        <v>0</v>
      </c>
      <c r="Q147" s="9">
        <f t="shared" si="50"/>
        <v>-455353.07</v>
      </c>
      <c r="S147" s="21" t="str">
        <f t="shared" si="51"/>
        <v>N.M.</v>
      </c>
      <c r="U147" s="9">
        <v>-1094432.37</v>
      </c>
      <c r="W147" s="9">
        <v>0</v>
      </c>
      <c r="Y147" s="9">
        <f t="shared" si="52"/>
        <v>-1094432.37</v>
      </c>
      <c r="AA147" s="21" t="str">
        <f t="shared" si="53"/>
        <v>N.M.</v>
      </c>
      <c r="AC147" s="9">
        <v>-1883611.96</v>
      </c>
      <c r="AE147" s="9">
        <v>0</v>
      </c>
      <c r="AG147" s="9">
        <f t="shared" si="54"/>
        <v>-1883611.96</v>
      </c>
      <c r="AI147" s="21" t="str">
        <f t="shared" si="55"/>
        <v>N.M.</v>
      </c>
    </row>
    <row r="148" spans="1:35" ht="12.75" outlineLevel="1">
      <c r="A148" s="1" t="s">
        <v>465</v>
      </c>
      <c r="B148" s="16" t="s">
        <v>466</v>
      </c>
      <c r="C148" s="1" t="s">
        <v>1101</v>
      </c>
      <c r="E148" s="5">
        <v>2251.54</v>
      </c>
      <c r="G148" s="5">
        <v>0</v>
      </c>
      <c r="I148" s="9">
        <f t="shared" si="48"/>
        <v>2251.54</v>
      </c>
      <c r="K148" s="21" t="str">
        <f t="shared" si="49"/>
        <v>N.M.</v>
      </c>
      <c r="M148" s="9">
        <v>6751.13</v>
      </c>
      <c r="O148" s="9">
        <v>0</v>
      </c>
      <c r="Q148" s="9">
        <f t="shared" si="50"/>
        <v>6751.13</v>
      </c>
      <c r="S148" s="21" t="str">
        <f t="shared" si="51"/>
        <v>N.M.</v>
      </c>
      <c r="U148" s="9">
        <v>15891.13</v>
      </c>
      <c r="W148" s="9">
        <v>0</v>
      </c>
      <c r="Y148" s="9">
        <f t="shared" si="52"/>
        <v>15891.13</v>
      </c>
      <c r="AA148" s="21" t="str">
        <f t="shared" si="53"/>
        <v>N.M.</v>
      </c>
      <c r="AC148" s="9">
        <v>27103.23</v>
      </c>
      <c r="AE148" s="9">
        <v>0</v>
      </c>
      <c r="AG148" s="9">
        <f t="shared" si="54"/>
        <v>27103.23</v>
      </c>
      <c r="AI148" s="21" t="str">
        <f t="shared" si="55"/>
        <v>N.M.</v>
      </c>
    </row>
    <row r="149" spans="1:35" ht="12.75" outlineLevel="1">
      <c r="A149" s="1" t="s">
        <v>467</v>
      </c>
      <c r="B149" s="16" t="s">
        <v>468</v>
      </c>
      <c r="C149" s="1" t="s">
        <v>1102</v>
      </c>
      <c r="E149" s="5">
        <v>-2045.44</v>
      </c>
      <c r="G149" s="5">
        <v>0</v>
      </c>
      <c r="I149" s="9">
        <f t="shared" si="48"/>
        <v>-2045.44</v>
      </c>
      <c r="K149" s="21" t="str">
        <f t="shared" si="49"/>
        <v>N.M.</v>
      </c>
      <c r="M149" s="9">
        <v>-5909.96</v>
      </c>
      <c r="O149" s="9">
        <v>0</v>
      </c>
      <c r="Q149" s="9">
        <f t="shared" si="50"/>
        <v>-5909.96</v>
      </c>
      <c r="S149" s="21" t="str">
        <f t="shared" si="51"/>
        <v>N.M.</v>
      </c>
      <c r="U149" s="9">
        <v>-13733.15</v>
      </c>
      <c r="W149" s="9">
        <v>0</v>
      </c>
      <c r="Y149" s="9">
        <f t="shared" si="52"/>
        <v>-13733.15</v>
      </c>
      <c r="AA149" s="21" t="str">
        <f t="shared" si="53"/>
        <v>N.M.</v>
      </c>
      <c r="AC149" s="9">
        <v>-23664.47</v>
      </c>
      <c r="AE149" s="9">
        <v>0</v>
      </c>
      <c r="AG149" s="9">
        <f t="shared" si="54"/>
        <v>-23664.47</v>
      </c>
      <c r="AI149" s="21" t="str">
        <f t="shared" si="55"/>
        <v>N.M.</v>
      </c>
    </row>
    <row r="150" spans="1:35" ht="12.75" outlineLevel="1">
      <c r="A150" s="1" t="s">
        <v>469</v>
      </c>
      <c r="B150" s="16" t="s">
        <v>470</v>
      </c>
      <c r="C150" s="1" t="s">
        <v>1103</v>
      </c>
      <c r="E150" s="5">
        <v>521784.04</v>
      </c>
      <c r="G150" s="5">
        <v>0</v>
      </c>
      <c r="I150" s="9">
        <f t="shared" si="48"/>
        <v>521784.04</v>
      </c>
      <c r="K150" s="21" t="str">
        <f t="shared" si="49"/>
        <v>N.M.</v>
      </c>
      <c r="M150" s="9">
        <v>1415637.29</v>
      </c>
      <c r="O150" s="9">
        <v>0</v>
      </c>
      <c r="Q150" s="9">
        <f t="shared" si="50"/>
        <v>1415637.29</v>
      </c>
      <c r="S150" s="21" t="str">
        <f t="shared" si="51"/>
        <v>N.M.</v>
      </c>
      <c r="U150" s="9">
        <v>3232239.11</v>
      </c>
      <c r="W150" s="9">
        <v>0</v>
      </c>
      <c r="Y150" s="9">
        <f t="shared" si="52"/>
        <v>3232239.11</v>
      </c>
      <c r="AA150" s="21" t="str">
        <f t="shared" si="53"/>
        <v>N.M.</v>
      </c>
      <c r="AC150" s="9">
        <v>5139345.17</v>
      </c>
      <c r="AE150" s="9">
        <v>0</v>
      </c>
      <c r="AG150" s="9">
        <f t="shared" si="54"/>
        <v>5139345.17</v>
      </c>
      <c r="AI150" s="21" t="str">
        <f t="shared" si="55"/>
        <v>N.M.</v>
      </c>
    </row>
    <row r="151" spans="1:35" ht="12.75" outlineLevel="1">
      <c r="A151" s="1" t="s">
        <v>471</v>
      </c>
      <c r="B151" s="16" t="s">
        <v>472</v>
      </c>
      <c r="C151" s="1" t="s">
        <v>1104</v>
      </c>
      <c r="E151" s="5">
        <v>-193761.89</v>
      </c>
      <c r="G151" s="5">
        <v>0</v>
      </c>
      <c r="I151" s="9">
        <f t="shared" si="48"/>
        <v>-193761.89</v>
      </c>
      <c r="K151" s="21" t="str">
        <f t="shared" si="49"/>
        <v>N.M.</v>
      </c>
      <c r="M151" s="9">
        <v>-599384.41</v>
      </c>
      <c r="O151" s="9">
        <v>0</v>
      </c>
      <c r="Q151" s="9">
        <f t="shared" si="50"/>
        <v>-599384.41</v>
      </c>
      <c r="S151" s="21" t="str">
        <f t="shared" si="51"/>
        <v>N.M.</v>
      </c>
      <c r="U151" s="9">
        <v>-1037150.1</v>
      </c>
      <c r="W151" s="9">
        <v>0</v>
      </c>
      <c r="Y151" s="9">
        <f t="shared" si="52"/>
        <v>-1037150.1</v>
      </c>
      <c r="AA151" s="21" t="str">
        <f t="shared" si="53"/>
        <v>N.M.</v>
      </c>
      <c r="AC151" s="9">
        <v>-1804985.61</v>
      </c>
      <c r="AE151" s="9">
        <v>0</v>
      </c>
      <c r="AG151" s="9">
        <f t="shared" si="54"/>
        <v>-1804985.61</v>
      </c>
      <c r="AI151" s="21" t="str">
        <f t="shared" si="55"/>
        <v>N.M.</v>
      </c>
    </row>
    <row r="152" spans="1:35" ht="12.75" outlineLevel="1">
      <c r="A152" s="1" t="s">
        <v>473</v>
      </c>
      <c r="B152" s="16" t="s">
        <v>474</v>
      </c>
      <c r="C152" s="1" t="s">
        <v>283</v>
      </c>
      <c r="E152" s="5">
        <v>654452.49</v>
      </c>
      <c r="G152" s="5">
        <v>0</v>
      </c>
      <c r="I152" s="9">
        <f t="shared" si="48"/>
        <v>654452.49</v>
      </c>
      <c r="K152" s="21" t="str">
        <f t="shared" si="49"/>
        <v>N.M.</v>
      </c>
      <c r="M152" s="9">
        <v>2377106.75</v>
      </c>
      <c r="O152" s="9">
        <v>0</v>
      </c>
      <c r="Q152" s="9">
        <f t="shared" si="50"/>
        <v>2377106.75</v>
      </c>
      <c r="S152" s="21" t="str">
        <f t="shared" si="51"/>
        <v>N.M.</v>
      </c>
      <c r="U152" s="9">
        <v>4559439.28</v>
      </c>
      <c r="W152" s="9">
        <v>0</v>
      </c>
      <c r="Y152" s="9">
        <f t="shared" si="52"/>
        <v>4559439.28</v>
      </c>
      <c r="AA152" s="21" t="str">
        <f t="shared" si="53"/>
        <v>N.M.</v>
      </c>
      <c r="AC152" s="9">
        <v>8059759.01</v>
      </c>
      <c r="AE152" s="9">
        <v>0</v>
      </c>
      <c r="AG152" s="9">
        <f t="shared" si="54"/>
        <v>8059759.01</v>
      </c>
      <c r="AI152" s="21" t="str">
        <f t="shared" si="55"/>
        <v>N.M.</v>
      </c>
    </row>
    <row r="153" spans="1:35" ht="12.75" outlineLevel="1">
      <c r="A153" s="1" t="s">
        <v>475</v>
      </c>
      <c r="B153" s="16" t="s">
        <v>476</v>
      </c>
      <c r="C153" s="1" t="s">
        <v>1105</v>
      </c>
      <c r="E153" s="5">
        <v>594.27</v>
      </c>
      <c r="G153" s="5">
        <v>0</v>
      </c>
      <c r="I153" s="9">
        <f t="shared" si="48"/>
        <v>594.27</v>
      </c>
      <c r="K153" s="21" t="str">
        <f t="shared" si="49"/>
        <v>N.M.</v>
      </c>
      <c r="M153" s="9">
        <v>1049.15</v>
      </c>
      <c r="O153" s="9">
        <v>0</v>
      </c>
      <c r="Q153" s="9">
        <f t="shared" si="50"/>
        <v>1049.15</v>
      </c>
      <c r="S153" s="21" t="str">
        <f t="shared" si="51"/>
        <v>N.M.</v>
      </c>
      <c r="U153" s="9">
        <v>4579.06</v>
      </c>
      <c r="W153" s="9">
        <v>0</v>
      </c>
      <c r="Y153" s="9">
        <f t="shared" si="52"/>
        <v>4579.06</v>
      </c>
      <c r="AA153" s="21" t="str">
        <f t="shared" si="53"/>
        <v>N.M.</v>
      </c>
      <c r="AC153" s="9">
        <v>5592.95</v>
      </c>
      <c r="AE153" s="9">
        <v>0</v>
      </c>
      <c r="AG153" s="9">
        <f t="shared" si="54"/>
        <v>5592.95</v>
      </c>
      <c r="AI153" s="21" t="str">
        <f t="shared" si="55"/>
        <v>N.M.</v>
      </c>
    </row>
    <row r="154" spans="1:35" ht="12.75" outlineLevel="1">
      <c r="A154" s="1" t="s">
        <v>477</v>
      </c>
      <c r="B154" s="16" t="s">
        <v>478</v>
      </c>
      <c r="C154" s="1" t="s">
        <v>1106</v>
      </c>
      <c r="E154" s="5">
        <v>-368.86</v>
      </c>
      <c r="G154" s="5">
        <v>0</v>
      </c>
      <c r="I154" s="9">
        <f t="shared" si="48"/>
        <v>-368.86</v>
      </c>
      <c r="K154" s="21" t="str">
        <f t="shared" si="49"/>
        <v>N.M.</v>
      </c>
      <c r="M154" s="9">
        <v>-741.23</v>
      </c>
      <c r="O154" s="9">
        <v>0</v>
      </c>
      <c r="Q154" s="9">
        <f t="shared" si="50"/>
        <v>-741.23</v>
      </c>
      <c r="S154" s="21" t="str">
        <f t="shared" si="51"/>
        <v>N.M.</v>
      </c>
      <c r="U154" s="9">
        <v>-3143.77</v>
      </c>
      <c r="W154" s="9">
        <v>0</v>
      </c>
      <c r="Y154" s="9">
        <f t="shared" si="52"/>
        <v>-3143.77</v>
      </c>
      <c r="AA154" s="21" t="str">
        <f t="shared" si="53"/>
        <v>N.M.</v>
      </c>
      <c r="AC154" s="9">
        <v>-4023.09</v>
      </c>
      <c r="AE154" s="9">
        <v>0</v>
      </c>
      <c r="AG154" s="9">
        <f t="shared" si="54"/>
        <v>-4023.09</v>
      </c>
      <c r="AI154" s="21" t="str">
        <f t="shared" si="55"/>
        <v>N.M.</v>
      </c>
    </row>
    <row r="155" spans="1:35" ht="12.75" outlineLevel="1">
      <c r="A155" s="1" t="s">
        <v>479</v>
      </c>
      <c r="B155" s="16" t="s">
        <v>480</v>
      </c>
      <c r="C155" s="1" t="s">
        <v>1107</v>
      </c>
      <c r="E155" s="5">
        <v>217892.29</v>
      </c>
      <c r="G155" s="5">
        <v>0</v>
      </c>
      <c r="I155" s="9">
        <f t="shared" si="48"/>
        <v>217892.29</v>
      </c>
      <c r="K155" s="21" t="str">
        <f t="shared" si="49"/>
        <v>N.M.</v>
      </c>
      <c r="M155" s="9">
        <v>217892.29</v>
      </c>
      <c r="O155" s="9">
        <v>0</v>
      </c>
      <c r="Q155" s="9">
        <f t="shared" si="50"/>
        <v>217892.29</v>
      </c>
      <c r="S155" s="21" t="str">
        <f t="shared" si="51"/>
        <v>N.M.</v>
      </c>
      <c r="U155" s="9">
        <v>217892.29</v>
      </c>
      <c r="W155" s="9">
        <v>0</v>
      </c>
      <c r="Y155" s="9">
        <f t="shared" si="52"/>
        <v>217892.29</v>
      </c>
      <c r="AA155" s="21" t="str">
        <f t="shared" si="53"/>
        <v>N.M.</v>
      </c>
      <c r="AC155" s="9">
        <v>217892.29</v>
      </c>
      <c r="AE155" s="9">
        <v>0</v>
      </c>
      <c r="AG155" s="9">
        <f t="shared" si="54"/>
        <v>217892.29</v>
      </c>
      <c r="AI155" s="21" t="str">
        <f t="shared" si="55"/>
        <v>N.M.</v>
      </c>
    </row>
    <row r="156" spans="1:68" s="90" customFormat="1" ht="12.75">
      <c r="A156" s="90" t="s">
        <v>92</v>
      </c>
      <c r="B156" s="91"/>
      <c r="C156" s="77" t="s">
        <v>1108</v>
      </c>
      <c r="D156" s="105"/>
      <c r="E156" s="105">
        <v>2232417.66</v>
      </c>
      <c r="F156" s="105"/>
      <c r="G156" s="105">
        <v>1610648.93</v>
      </c>
      <c r="H156" s="105"/>
      <c r="I156" s="9">
        <f>+E156-G156</f>
        <v>621768.7300000002</v>
      </c>
      <c r="J156" s="37" t="str">
        <f>IF((+E156-G156)=(I156),"  ",$AO$507)</f>
        <v>  </v>
      </c>
      <c r="K156" s="38">
        <f>IF(G156&lt;0,IF(I156=0,0,IF(OR(G156=0,E156=0),"N.M.",IF(ABS(I156/G156)&gt;=10,"N.M.",I156/(-G156)))),IF(I156=0,0,IF(OR(G156=0,E156=0),"N.M.",IF(ABS(I156/G156)&gt;=10,"N.M.",I156/G156))))</f>
        <v>0.3860361612136049</v>
      </c>
      <c r="L156" s="39"/>
      <c r="M156" s="5">
        <v>6187137.53</v>
      </c>
      <c r="N156" s="9"/>
      <c r="O156" s="5">
        <v>3227826.93</v>
      </c>
      <c r="P156" s="9"/>
      <c r="Q156" s="9">
        <f>(+M156-O156)</f>
        <v>2959310.6</v>
      </c>
      <c r="R156" s="37" t="str">
        <f>IF((+M156-O156)=(Q156),"  ",$AO$507)</f>
        <v>  </v>
      </c>
      <c r="S156" s="38">
        <f>IF(O156&lt;0,IF(Q156=0,0,IF(OR(O156=0,M156=0),"N.M.",IF(ABS(Q156/O156)&gt;=10,"N.M.",Q156/(-O156)))),IF(Q156=0,0,IF(OR(O156=0,M156=0),"N.M.",IF(ABS(Q156/O156)&gt;=10,"N.M.",Q156/O156))))</f>
        <v>0.9168120423358633</v>
      </c>
      <c r="T156" s="39"/>
      <c r="U156" s="9">
        <v>12899216.110000001</v>
      </c>
      <c r="V156" s="9"/>
      <c r="W156" s="9">
        <v>4574819.03</v>
      </c>
      <c r="X156" s="9"/>
      <c r="Y156" s="9">
        <f>(+U156-W156)</f>
        <v>8324397.080000001</v>
      </c>
      <c r="Z156" s="37" t="str">
        <f>IF((+U156-W156)=(Y156),"  ",$AO$507)</f>
        <v>  </v>
      </c>
      <c r="AA156" s="38">
        <f>IF(W156&lt;0,IF(Y156=0,0,IF(OR(W156=0,U156=0),"N.M.",IF(ABS(Y156/W156)&gt;=10,"N.M.",Y156/(-W156)))),IF(Y156=0,0,IF(OR(W156=0,U156=0),"N.M.",IF(ABS(Y156/W156)&gt;=10,"N.M.",Y156/W156))))</f>
        <v>1.819612322457267</v>
      </c>
      <c r="AB156" s="39"/>
      <c r="AC156" s="9">
        <v>20548458.049999997</v>
      </c>
      <c r="AD156" s="9"/>
      <c r="AE156" s="9">
        <v>7290127.04</v>
      </c>
      <c r="AF156" s="9"/>
      <c r="AG156" s="9">
        <f>(+AC156-AE156)</f>
        <v>13258331.009999998</v>
      </c>
      <c r="AH156" s="37" t="str">
        <f>IF((+AC156-AE156)=(AG156),"  ",$AO$507)</f>
        <v>  </v>
      </c>
      <c r="AI156" s="38">
        <f>IF(AE156&lt;0,IF(AG156=0,0,IF(OR(AE156=0,AC156=0),"N.M.",IF(ABS(AG156/AE156)&gt;=10,"N.M.",AG156/(-AE156)))),IF(AG156=0,0,IF(OR(AE156=0,AC156=0),"N.M.",IF(ABS(AG156/AE156)&gt;=10,"N.M.",AG156/AE156))))</f>
        <v>1.8186694055197148</v>
      </c>
      <c r="AJ156" s="105"/>
      <c r="AK156" s="105"/>
      <c r="AL156" s="105"/>
      <c r="AM156" s="105"/>
      <c r="AN156" s="105"/>
      <c r="AO156" s="105"/>
      <c r="AP156" s="106"/>
      <c r="AQ156" s="107"/>
      <c r="AR156" s="108"/>
      <c r="AS156" s="105"/>
      <c r="AT156" s="105"/>
      <c r="AU156" s="105"/>
      <c r="AV156" s="105"/>
      <c r="AW156" s="105"/>
      <c r="AX156" s="106"/>
      <c r="AY156" s="107"/>
      <c r="AZ156" s="108"/>
      <c r="BA156" s="105"/>
      <c r="BB156" s="105"/>
      <c r="BC156" s="105"/>
      <c r="BD156" s="106"/>
      <c r="BE156" s="107"/>
      <c r="BF156" s="108"/>
      <c r="BG156" s="105"/>
      <c r="BH156" s="109"/>
      <c r="BI156" s="105"/>
      <c r="BJ156" s="109"/>
      <c r="BK156" s="105"/>
      <c r="BL156" s="109"/>
      <c r="BM156" s="105"/>
      <c r="BN156" s="97"/>
      <c r="BO156" s="97"/>
      <c r="BP156" s="97"/>
    </row>
    <row r="157" spans="1:35" ht="12.75" outlineLevel="1">
      <c r="A157" s="1" t="s">
        <v>481</v>
      </c>
      <c r="B157" s="16" t="s">
        <v>482</v>
      </c>
      <c r="C157" s="1" t="s">
        <v>1109</v>
      </c>
      <c r="E157" s="5">
        <v>11710.7</v>
      </c>
      <c r="G157" s="5">
        <v>-73.9</v>
      </c>
      <c r="I157" s="9">
        <f aca="true" t="shared" si="56" ref="I157:I162">+E157-G157</f>
        <v>11784.6</v>
      </c>
      <c r="K157" s="21" t="str">
        <f aca="true" t="shared" si="57" ref="K157:K162">IF(G157&lt;0,IF(I157=0,0,IF(OR(G157=0,E157=0),"N.M.",IF(ABS(I157/G157)&gt;=10,"N.M.",I157/(-G157)))),IF(I157=0,0,IF(OR(G157=0,E157=0),"N.M.",IF(ABS(I157/G157)&gt;=10,"N.M.",I157/G157))))</f>
        <v>N.M.</v>
      </c>
      <c r="M157" s="9">
        <v>35128.31</v>
      </c>
      <c r="O157" s="9">
        <v>15580.7</v>
      </c>
      <c r="Q157" s="9">
        <f aca="true" t="shared" si="58" ref="Q157:Q162">(+M157-O157)</f>
        <v>19547.609999999997</v>
      </c>
      <c r="S157" s="21">
        <f aca="true" t="shared" si="59" ref="S157:S162">IF(O157&lt;0,IF(Q157=0,0,IF(OR(O157=0,M157=0),"N.M.",IF(ABS(Q157/O157)&gt;=10,"N.M.",Q157/(-O157)))),IF(Q157=0,0,IF(OR(O157=0,M157=0),"N.M.",IF(ABS(Q157/O157)&gt;=10,"N.M.",Q157/O157))))</f>
        <v>1.2546040935259646</v>
      </c>
      <c r="U157" s="9">
        <v>161081.24</v>
      </c>
      <c r="W157" s="9">
        <v>15580.7</v>
      </c>
      <c r="Y157" s="9">
        <f aca="true" t="shared" si="60" ref="Y157:Y162">(+U157-W157)</f>
        <v>145500.53999999998</v>
      </c>
      <c r="AA157" s="21">
        <f aca="true" t="shared" si="61" ref="AA157:AA162">IF(W157&lt;0,IF(Y157=0,0,IF(OR(W157=0,U157=0),"N.M.",IF(ABS(Y157/W157)&gt;=10,"N.M.",Y157/(-W157)))),IF(Y157=0,0,IF(OR(W157=0,U157=0),"N.M.",IF(ABS(Y157/W157)&gt;=10,"N.M.",Y157/W157))))</f>
        <v>9.338511106689685</v>
      </c>
      <c r="AC157" s="9">
        <v>178390.55</v>
      </c>
      <c r="AE157" s="9">
        <v>15580.7</v>
      </c>
      <c r="AG157" s="9">
        <f aca="true" t="shared" si="62" ref="AG157:AG162">(+AC157-AE157)</f>
        <v>162809.84999999998</v>
      </c>
      <c r="AI157" s="21" t="str">
        <f aca="true" t="shared" si="63" ref="AI157:AI162">IF(AE157&lt;0,IF(AG157=0,0,IF(OR(AE157=0,AC157=0),"N.M.",IF(ABS(AG157/AE157)&gt;=10,"N.M.",AG157/(-AE157)))),IF(AG157=0,0,IF(OR(AE157=0,AC157=0),"N.M.",IF(ABS(AG157/AE157)&gt;=10,"N.M.",AG157/AE157))))</f>
        <v>N.M.</v>
      </c>
    </row>
    <row r="158" spans="1:35" ht="12.75" outlineLevel="1">
      <c r="A158" s="1" t="s">
        <v>483</v>
      </c>
      <c r="B158" s="16" t="s">
        <v>484</v>
      </c>
      <c r="C158" s="1" t="s">
        <v>1110</v>
      </c>
      <c r="E158" s="5">
        <v>3149339</v>
      </c>
      <c r="G158" s="5">
        <v>3855547</v>
      </c>
      <c r="I158" s="9">
        <f t="shared" si="56"/>
        <v>-706208</v>
      </c>
      <c r="K158" s="21">
        <f t="shared" si="57"/>
        <v>-0.1831667465083424</v>
      </c>
      <c r="M158" s="9">
        <v>10620886</v>
      </c>
      <c r="O158" s="9">
        <v>11208252</v>
      </c>
      <c r="Q158" s="9">
        <f t="shared" si="58"/>
        <v>-587366</v>
      </c>
      <c r="S158" s="21">
        <f t="shared" si="59"/>
        <v>-0.05240478176257993</v>
      </c>
      <c r="U158" s="9">
        <v>24196113</v>
      </c>
      <c r="W158" s="9">
        <v>25780215</v>
      </c>
      <c r="Y158" s="9">
        <f t="shared" si="60"/>
        <v>-1584102</v>
      </c>
      <c r="AA158" s="21">
        <f t="shared" si="61"/>
        <v>-0.061446423158224246</v>
      </c>
      <c r="AC158" s="9">
        <v>38010260</v>
      </c>
      <c r="AE158" s="9">
        <v>40165108</v>
      </c>
      <c r="AG158" s="9">
        <f t="shared" si="62"/>
        <v>-2154848</v>
      </c>
      <c r="AI158" s="21">
        <f t="shared" si="63"/>
        <v>-0.05364974992722539</v>
      </c>
    </row>
    <row r="159" spans="1:35" ht="12.75" outlineLevel="1">
      <c r="A159" s="1" t="s">
        <v>485</v>
      </c>
      <c r="B159" s="16" t="s">
        <v>486</v>
      </c>
      <c r="C159" s="1" t="s">
        <v>1111</v>
      </c>
      <c r="E159" s="5">
        <v>6248567.29</v>
      </c>
      <c r="G159" s="5">
        <v>6583482.64</v>
      </c>
      <c r="I159" s="9">
        <f t="shared" si="56"/>
        <v>-334915.3499999996</v>
      </c>
      <c r="K159" s="21">
        <f t="shared" si="57"/>
        <v>-0.05087206396886613</v>
      </c>
      <c r="M159" s="9">
        <v>18041122.29</v>
      </c>
      <c r="O159" s="9">
        <v>18164026</v>
      </c>
      <c r="Q159" s="9">
        <f t="shared" si="58"/>
        <v>-122903.7100000009</v>
      </c>
      <c r="S159" s="21">
        <f t="shared" si="59"/>
        <v>-0.006766325373020326</v>
      </c>
      <c r="U159" s="9">
        <v>32512108.29</v>
      </c>
      <c r="W159" s="9">
        <v>37164784</v>
      </c>
      <c r="Y159" s="9">
        <f t="shared" si="60"/>
        <v>-4652675.710000001</v>
      </c>
      <c r="AA159" s="21">
        <f t="shared" si="61"/>
        <v>-0.1251904413059417</v>
      </c>
      <c r="AC159" s="9">
        <v>52815992.29</v>
      </c>
      <c r="AE159" s="9">
        <v>62113030</v>
      </c>
      <c r="AG159" s="9">
        <f t="shared" si="62"/>
        <v>-9297037.71</v>
      </c>
      <c r="AI159" s="21">
        <f t="shared" si="63"/>
        <v>-0.14967934602449762</v>
      </c>
    </row>
    <row r="160" spans="1:35" ht="12.75" outlineLevel="1">
      <c r="A160" s="1" t="s">
        <v>487</v>
      </c>
      <c r="B160" s="16" t="s">
        <v>488</v>
      </c>
      <c r="C160" s="1" t="s">
        <v>1112</v>
      </c>
      <c r="E160" s="5">
        <v>3100916</v>
      </c>
      <c r="G160" s="5">
        <v>3361135</v>
      </c>
      <c r="I160" s="9">
        <f t="shared" si="56"/>
        <v>-260219</v>
      </c>
      <c r="K160" s="21">
        <f t="shared" si="57"/>
        <v>-0.0774199786679202</v>
      </c>
      <c r="M160" s="9">
        <v>10627445</v>
      </c>
      <c r="O160" s="9">
        <v>9746647.5</v>
      </c>
      <c r="Q160" s="9">
        <f t="shared" si="58"/>
        <v>880797.5</v>
      </c>
      <c r="S160" s="21">
        <f t="shared" si="59"/>
        <v>0.09036927825695963</v>
      </c>
      <c r="U160" s="9">
        <v>24089432</v>
      </c>
      <c r="W160" s="9">
        <v>23179990.5</v>
      </c>
      <c r="Y160" s="9">
        <f t="shared" si="60"/>
        <v>909441.5</v>
      </c>
      <c r="AA160" s="21">
        <f t="shared" si="61"/>
        <v>0.03923390305099564</v>
      </c>
      <c r="AC160" s="9">
        <v>40194339</v>
      </c>
      <c r="AE160" s="9">
        <v>40171771.5</v>
      </c>
      <c r="AG160" s="9">
        <f t="shared" si="62"/>
        <v>22567.5</v>
      </c>
      <c r="AI160" s="21">
        <f t="shared" si="63"/>
        <v>0.0005617750763119819</v>
      </c>
    </row>
    <row r="161" spans="1:35" ht="12.75" outlineLevel="1">
      <c r="A161" s="1" t="s">
        <v>489</v>
      </c>
      <c r="B161" s="16" t="s">
        <v>490</v>
      </c>
      <c r="C161" s="1" t="s">
        <v>1113</v>
      </c>
      <c r="E161" s="5">
        <v>0</v>
      </c>
      <c r="G161" s="5">
        <v>105063.26</v>
      </c>
      <c r="I161" s="9">
        <f t="shared" si="56"/>
        <v>-105063.26</v>
      </c>
      <c r="K161" s="21" t="str">
        <f t="shared" si="57"/>
        <v>N.M.</v>
      </c>
      <c r="M161" s="9">
        <v>0</v>
      </c>
      <c r="O161" s="9">
        <v>397147.03</v>
      </c>
      <c r="Q161" s="9">
        <f t="shared" si="58"/>
        <v>-397147.03</v>
      </c>
      <c r="S161" s="21" t="str">
        <f t="shared" si="59"/>
        <v>N.M.</v>
      </c>
      <c r="U161" s="9">
        <v>0</v>
      </c>
      <c r="W161" s="9">
        <v>1460474.31</v>
      </c>
      <c r="Y161" s="9">
        <f t="shared" si="60"/>
        <v>-1460474.31</v>
      </c>
      <c r="AA161" s="21" t="str">
        <f t="shared" si="61"/>
        <v>N.M.</v>
      </c>
      <c r="AC161" s="9">
        <v>641977</v>
      </c>
      <c r="AE161" s="9">
        <v>2622113.59</v>
      </c>
      <c r="AG161" s="9">
        <f t="shared" si="62"/>
        <v>-1980136.5899999999</v>
      </c>
      <c r="AI161" s="21">
        <f t="shared" si="63"/>
        <v>-0.7551681199287785</v>
      </c>
    </row>
    <row r="162" spans="1:35" ht="12.75" outlineLevel="1">
      <c r="A162" s="1" t="s">
        <v>491</v>
      </c>
      <c r="B162" s="16" t="s">
        <v>492</v>
      </c>
      <c r="C162" s="1" t="s">
        <v>1114</v>
      </c>
      <c r="E162" s="5">
        <v>3855179</v>
      </c>
      <c r="G162" s="5">
        <v>4012254</v>
      </c>
      <c r="I162" s="9">
        <f t="shared" si="56"/>
        <v>-157075</v>
      </c>
      <c r="K162" s="21">
        <f t="shared" si="57"/>
        <v>-0.0391488175972907</v>
      </c>
      <c r="M162" s="9">
        <v>5246338</v>
      </c>
      <c r="O162" s="9">
        <v>12632893</v>
      </c>
      <c r="Q162" s="9">
        <f t="shared" si="58"/>
        <v>-7386555</v>
      </c>
      <c r="S162" s="21">
        <f t="shared" si="59"/>
        <v>-0.58470811080249</v>
      </c>
      <c r="U162" s="9">
        <v>22241657</v>
      </c>
      <c r="W162" s="9">
        <v>30765764</v>
      </c>
      <c r="Y162" s="9">
        <f t="shared" si="60"/>
        <v>-8524107</v>
      </c>
      <c r="AA162" s="21">
        <f t="shared" si="61"/>
        <v>-0.2770646943791157</v>
      </c>
      <c r="AC162" s="9">
        <v>45072124</v>
      </c>
      <c r="AE162" s="9">
        <v>48655051</v>
      </c>
      <c r="AG162" s="9">
        <f t="shared" si="62"/>
        <v>-3582927</v>
      </c>
      <c r="AI162" s="21">
        <f t="shared" si="63"/>
        <v>-0.07363936377335212</v>
      </c>
    </row>
    <row r="163" spans="1:68" s="90" customFormat="1" ht="12.75">
      <c r="A163" s="90" t="s">
        <v>93</v>
      </c>
      <c r="B163" s="91"/>
      <c r="C163" s="77" t="s">
        <v>1115</v>
      </c>
      <c r="D163" s="105"/>
      <c r="E163" s="105">
        <v>16365711.99</v>
      </c>
      <c r="F163" s="105"/>
      <c r="G163" s="105">
        <v>17917408</v>
      </c>
      <c r="H163" s="105"/>
      <c r="I163" s="9">
        <f>+E163-G163</f>
        <v>-1551696.0099999998</v>
      </c>
      <c r="J163" s="37" t="str">
        <f>IF((+E163-G163)=(I163),"  ",$AO$507)</f>
        <v>  </v>
      </c>
      <c r="K163" s="38">
        <f>IF(G163&lt;0,IF(I163=0,0,IF(OR(G163=0,E163=0),"N.M.",IF(ABS(I163/G163)&gt;=10,"N.M.",I163/(-G163)))),IF(I163=0,0,IF(OR(G163=0,E163=0),"N.M.",IF(ABS(I163/G163)&gt;=10,"N.M.",I163/G163))))</f>
        <v>-0.08660270559223744</v>
      </c>
      <c r="L163" s="39"/>
      <c r="M163" s="5">
        <v>44570919.6</v>
      </c>
      <c r="N163" s="9"/>
      <c r="O163" s="5">
        <v>52164546.230000004</v>
      </c>
      <c r="P163" s="9"/>
      <c r="Q163" s="9">
        <f>(+M163-O163)</f>
        <v>-7593626.630000003</v>
      </c>
      <c r="R163" s="37" t="str">
        <f>IF((+M163-O163)=(Q163),"  ",$AO$507)</f>
        <v>  </v>
      </c>
      <c r="S163" s="38">
        <f>IF(O163&lt;0,IF(Q163=0,0,IF(OR(O163=0,M163=0),"N.M.",IF(ABS(Q163/O163)&gt;=10,"N.M.",Q163/(-O163)))),IF(Q163=0,0,IF(OR(O163=0,M163=0),"N.M.",IF(ABS(Q163/O163)&gt;=10,"N.M.",Q163/O163))))</f>
        <v>-0.14557064479232223</v>
      </c>
      <c r="T163" s="39"/>
      <c r="U163" s="9">
        <v>103200391.53</v>
      </c>
      <c r="V163" s="9"/>
      <c r="W163" s="9">
        <v>118366808.51</v>
      </c>
      <c r="X163" s="9"/>
      <c r="Y163" s="9">
        <f>(+U163-W163)</f>
        <v>-15166416.980000004</v>
      </c>
      <c r="Z163" s="37" t="str">
        <f>IF((+U163-W163)=(Y163),"  ",$AO$507)</f>
        <v>  </v>
      </c>
      <c r="AA163" s="38">
        <f>IF(W163&lt;0,IF(Y163=0,0,IF(OR(W163=0,U163=0),"N.M.",IF(ABS(Y163/W163)&gt;=10,"N.M.",Y163/(-W163)))),IF(Y163=0,0,IF(OR(W163=0,U163=0),"N.M.",IF(ABS(Y163/W163)&gt;=10,"N.M.",Y163/W163))))</f>
        <v>-0.12813065732627824</v>
      </c>
      <c r="AB163" s="39"/>
      <c r="AC163" s="9">
        <v>176913082.84</v>
      </c>
      <c r="AD163" s="9"/>
      <c r="AE163" s="9">
        <v>193742654.79000002</v>
      </c>
      <c r="AF163" s="9"/>
      <c r="AG163" s="9">
        <f>(+AC163-AE163)</f>
        <v>-16829571.950000018</v>
      </c>
      <c r="AH163" s="37" t="str">
        <f>IF((+AC163-AE163)=(AG163),"  ",$AO$507)</f>
        <v>  </v>
      </c>
      <c r="AI163" s="38">
        <f>IF(AE163&lt;0,IF(AG163=0,0,IF(OR(AE163=0,AC163=0),"N.M.",IF(ABS(AG163/AE163)&gt;=10,"N.M.",AG163/(-AE163)))),IF(AG163=0,0,IF(OR(AE163=0,AC163=0),"N.M.",IF(ABS(AG163/AE163)&gt;=10,"N.M.",AG163/AE163))))</f>
        <v>-0.08686559997973493</v>
      </c>
      <c r="AJ163" s="105"/>
      <c r="AK163" s="105"/>
      <c r="AL163" s="105"/>
      <c r="AM163" s="105"/>
      <c r="AN163" s="105"/>
      <c r="AO163" s="105"/>
      <c r="AP163" s="106"/>
      <c r="AQ163" s="107"/>
      <c r="AR163" s="108"/>
      <c r="AS163" s="105"/>
      <c r="AT163" s="105"/>
      <c r="AU163" s="105"/>
      <c r="AV163" s="105"/>
      <c r="AW163" s="105"/>
      <c r="AX163" s="106"/>
      <c r="AY163" s="107"/>
      <c r="AZ163" s="108"/>
      <c r="BA163" s="105"/>
      <c r="BB163" s="105"/>
      <c r="BC163" s="105"/>
      <c r="BD163" s="106"/>
      <c r="BE163" s="107"/>
      <c r="BF163" s="108"/>
      <c r="BG163" s="105"/>
      <c r="BH163" s="109"/>
      <c r="BI163" s="105"/>
      <c r="BJ163" s="109"/>
      <c r="BK163" s="105"/>
      <c r="BL163" s="109"/>
      <c r="BM163" s="105"/>
      <c r="BN163" s="97"/>
      <c r="BO163" s="97"/>
      <c r="BP163" s="97"/>
    </row>
    <row r="164" spans="1:35" ht="12.75" outlineLevel="1">
      <c r="A164" s="1" t="s">
        <v>493</v>
      </c>
      <c r="B164" s="16" t="s">
        <v>494</v>
      </c>
      <c r="C164" s="1" t="s">
        <v>1116</v>
      </c>
      <c r="E164" s="5">
        <v>0</v>
      </c>
      <c r="G164" s="5">
        <v>6284.3</v>
      </c>
      <c r="I164" s="9">
        <f aca="true" t="shared" si="64" ref="I164:I195">+E164-G164</f>
        <v>-6284.3</v>
      </c>
      <c r="K164" s="21" t="str">
        <f aca="true" t="shared" si="65" ref="K164:K195">IF(G164&lt;0,IF(I164=0,0,IF(OR(G164=0,E164=0),"N.M.",IF(ABS(I164/G164)&gt;=10,"N.M.",I164/(-G164)))),IF(I164=0,0,IF(OR(G164=0,E164=0),"N.M.",IF(ABS(I164/G164)&gt;=10,"N.M.",I164/G164))))</f>
        <v>N.M.</v>
      </c>
      <c r="M164" s="9">
        <v>0</v>
      </c>
      <c r="O164" s="9">
        <v>18767.79</v>
      </c>
      <c r="Q164" s="9">
        <f aca="true" t="shared" si="66" ref="Q164:Q195">(+M164-O164)</f>
        <v>-18767.79</v>
      </c>
      <c r="S164" s="21" t="str">
        <f aca="true" t="shared" si="67" ref="S164:S195">IF(O164&lt;0,IF(Q164=0,0,IF(OR(O164=0,M164=0),"N.M.",IF(ABS(Q164/O164)&gt;=10,"N.M.",Q164/(-O164)))),IF(Q164=0,0,IF(OR(O164=0,M164=0),"N.M.",IF(ABS(Q164/O164)&gt;=10,"N.M.",Q164/O164))))</f>
        <v>N.M.</v>
      </c>
      <c r="U164" s="9">
        <v>0</v>
      </c>
      <c r="W164" s="9">
        <v>43504.64</v>
      </c>
      <c r="Y164" s="9">
        <f aca="true" t="shared" si="68" ref="Y164:Y195">(+U164-W164)</f>
        <v>-43504.64</v>
      </c>
      <c r="AA164" s="21" t="str">
        <f aca="true" t="shared" si="69" ref="AA164:AA195">IF(W164&lt;0,IF(Y164=0,0,IF(OR(W164=0,U164=0),"N.M.",IF(ABS(Y164/W164)&gt;=10,"N.M.",Y164/(-W164)))),IF(Y164=0,0,IF(OR(W164=0,U164=0),"N.M.",IF(ABS(Y164/W164)&gt;=10,"N.M.",Y164/W164))))</f>
        <v>N.M.</v>
      </c>
      <c r="AC164" s="9">
        <v>30207.87</v>
      </c>
      <c r="AE164" s="9">
        <v>43504.64</v>
      </c>
      <c r="AG164" s="9">
        <f aca="true" t="shared" si="70" ref="AG164:AG195">(+AC164-AE164)</f>
        <v>-13296.77</v>
      </c>
      <c r="AI164" s="21">
        <f aca="true" t="shared" si="71" ref="AI164:AI195">IF(AE164&lt;0,IF(AG164=0,0,IF(OR(AE164=0,AC164=0),"N.M.",IF(ABS(AG164/AE164)&gt;=10,"N.M.",AG164/(-AE164)))),IF(AG164=0,0,IF(OR(AE164=0,AC164=0),"N.M.",IF(ABS(AG164/AE164)&gt;=10,"N.M.",AG164/AE164))))</f>
        <v>-0.3056402719342121</v>
      </c>
    </row>
    <row r="165" spans="1:35" ht="12.75" outlineLevel="1">
      <c r="A165" s="1" t="s">
        <v>495</v>
      </c>
      <c r="B165" s="16" t="s">
        <v>496</v>
      </c>
      <c r="C165" s="1" t="s">
        <v>1117</v>
      </c>
      <c r="E165" s="5">
        <v>-136</v>
      </c>
      <c r="G165" s="5">
        <v>-105.5</v>
      </c>
      <c r="I165" s="9">
        <f t="shared" si="64"/>
        <v>-30.5</v>
      </c>
      <c r="K165" s="21">
        <f t="shared" si="65"/>
        <v>-0.2890995260663507</v>
      </c>
      <c r="M165" s="9">
        <v>-408</v>
      </c>
      <c r="O165" s="9">
        <v>-316.5</v>
      </c>
      <c r="Q165" s="9">
        <f t="shared" si="66"/>
        <v>-91.5</v>
      </c>
      <c r="S165" s="21">
        <f t="shared" si="67"/>
        <v>-0.2890995260663507</v>
      </c>
      <c r="U165" s="9">
        <v>-957</v>
      </c>
      <c r="W165" s="9">
        <v>-738.5</v>
      </c>
      <c r="Y165" s="9">
        <f t="shared" si="68"/>
        <v>-218.5</v>
      </c>
      <c r="AA165" s="21">
        <f t="shared" si="69"/>
        <v>-0.2958700067704807</v>
      </c>
      <c r="AC165" s="9">
        <v>-1658.5</v>
      </c>
      <c r="AE165" s="9">
        <v>-1266</v>
      </c>
      <c r="AG165" s="9">
        <f t="shared" si="70"/>
        <v>-392.5</v>
      </c>
      <c r="AI165" s="21">
        <f t="shared" si="71"/>
        <v>-0.3100315955766193</v>
      </c>
    </row>
    <row r="166" spans="1:35" ht="12.75" outlineLevel="1">
      <c r="A166" s="1" t="s">
        <v>497</v>
      </c>
      <c r="B166" s="16" t="s">
        <v>498</v>
      </c>
      <c r="C166" s="1" t="s">
        <v>1118</v>
      </c>
      <c r="E166" s="5">
        <v>206952.34</v>
      </c>
      <c r="G166" s="5">
        <v>201189.03</v>
      </c>
      <c r="I166" s="9">
        <f t="shared" si="64"/>
        <v>5763.309999999998</v>
      </c>
      <c r="K166" s="21">
        <f t="shared" si="65"/>
        <v>0.028646243783768916</v>
      </c>
      <c r="M166" s="9">
        <v>594841.47</v>
      </c>
      <c r="O166" s="9">
        <v>555286.93</v>
      </c>
      <c r="Q166" s="9">
        <f t="shared" si="66"/>
        <v>39554.53999999992</v>
      </c>
      <c r="S166" s="21">
        <f t="shared" si="67"/>
        <v>0.07123261482131395</v>
      </c>
      <c r="U166" s="9">
        <v>1521789.13</v>
      </c>
      <c r="W166" s="9">
        <v>1267052.26</v>
      </c>
      <c r="Y166" s="9">
        <f t="shared" si="68"/>
        <v>254736.86999999988</v>
      </c>
      <c r="AA166" s="21">
        <f t="shared" si="69"/>
        <v>0.20104685342655076</v>
      </c>
      <c r="AC166" s="9">
        <v>2514551.87</v>
      </c>
      <c r="AE166" s="9">
        <v>1960043.66</v>
      </c>
      <c r="AG166" s="9">
        <f t="shared" si="70"/>
        <v>554508.2100000002</v>
      </c>
      <c r="AI166" s="21">
        <f t="shared" si="71"/>
        <v>0.2829060501642092</v>
      </c>
    </row>
    <row r="167" spans="1:35" ht="12.75" outlineLevel="1">
      <c r="A167" s="1" t="s">
        <v>499</v>
      </c>
      <c r="B167" s="16" t="s">
        <v>500</v>
      </c>
      <c r="C167" s="1" t="s">
        <v>1119</v>
      </c>
      <c r="E167" s="5">
        <v>101238.16</v>
      </c>
      <c r="G167" s="5">
        <v>98049.26</v>
      </c>
      <c r="I167" s="9">
        <f t="shared" si="64"/>
        <v>3188.9000000000087</v>
      </c>
      <c r="K167" s="21">
        <f t="shared" si="65"/>
        <v>0.03252344790771505</v>
      </c>
      <c r="M167" s="9">
        <v>299956.96</v>
      </c>
      <c r="O167" s="9">
        <v>287305.62</v>
      </c>
      <c r="Q167" s="9">
        <f t="shared" si="66"/>
        <v>12651.340000000026</v>
      </c>
      <c r="S167" s="21">
        <f t="shared" si="67"/>
        <v>0.04403443274099555</v>
      </c>
      <c r="U167" s="9">
        <v>764714.65</v>
      </c>
      <c r="W167" s="9">
        <v>635793.1</v>
      </c>
      <c r="Y167" s="9">
        <f t="shared" si="68"/>
        <v>128921.55000000005</v>
      </c>
      <c r="AA167" s="21">
        <f t="shared" si="69"/>
        <v>0.20277280454915295</v>
      </c>
      <c r="AC167" s="9">
        <v>1265121.14</v>
      </c>
      <c r="AE167" s="9">
        <v>1138534.21</v>
      </c>
      <c r="AG167" s="9">
        <f t="shared" si="70"/>
        <v>126586.92999999993</v>
      </c>
      <c r="AI167" s="21">
        <f t="shared" si="71"/>
        <v>0.11118412506902181</v>
      </c>
    </row>
    <row r="168" spans="1:35" ht="12.75" outlineLevel="1">
      <c r="A168" s="1" t="s">
        <v>501</v>
      </c>
      <c r="B168" s="16" t="s">
        <v>502</v>
      </c>
      <c r="C168" s="1" t="s">
        <v>1120</v>
      </c>
      <c r="E168" s="5">
        <v>364873.57</v>
      </c>
      <c r="G168" s="5">
        <v>405768.406</v>
      </c>
      <c r="I168" s="9">
        <f t="shared" si="64"/>
        <v>-40894.83600000001</v>
      </c>
      <c r="K168" s="21">
        <f t="shared" si="65"/>
        <v>-0.10078368693889886</v>
      </c>
      <c r="M168" s="9">
        <v>1089745.496</v>
      </c>
      <c r="O168" s="9">
        <v>1089147.771</v>
      </c>
      <c r="Q168" s="9">
        <f t="shared" si="66"/>
        <v>597.7250000000931</v>
      </c>
      <c r="S168" s="21">
        <f t="shared" si="67"/>
        <v>0.0005488006457115479</v>
      </c>
      <c r="U168" s="9">
        <v>2570257.397</v>
      </c>
      <c r="W168" s="9">
        <v>2418951.727</v>
      </c>
      <c r="Y168" s="9">
        <f t="shared" si="68"/>
        <v>151305.66999999993</v>
      </c>
      <c r="AA168" s="21">
        <f t="shared" si="69"/>
        <v>0.06255009899997063</v>
      </c>
      <c r="AC168" s="9">
        <v>4605655.01</v>
      </c>
      <c r="AE168" s="9">
        <v>4388894.568</v>
      </c>
      <c r="AG168" s="9">
        <f t="shared" si="70"/>
        <v>216760.4419999998</v>
      </c>
      <c r="AI168" s="21">
        <f t="shared" si="71"/>
        <v>0.04938839123191255</v>
      </c>
    </row>
    <row r="169" spans="1:35" ht="12.75" outlineLevel="1">
      <c r="A169" s="1" t="s">
        <v>503</v>
      </c>
      <c r="B169" s="16" t="s">
        <v>504</v>
      </c>
      <c r="C169" s="1" t="s">
        <v>1121</v>
      </c>
      <c r="E169" s="5">
        <v>97868.739</v>
      </c>
      <c r="G169" s="5">
        <v>86642.80500000001</v>
      </c>
      <c r="I169" s="9">
        <f t="shared" si="64"/>
        <v>11225.933999999994</v>
      </c>
      <c r="K169" s="21">
        <f t="shared" si="65"/>
        <v>0.12956568061248702</v>
      </c>
      <c r="M169" s="9">
        <v>284318.998</v>
      </c>
      <c r="O169" s="9">
        <v>246227.57200000001</v>
      </c>
      <c r="Q169" s="9">
        <f t="shared" si="66"/>
        <v>38091.42600000001</v>
      </c>
      <c r="S169" s="21">
        <f t="shared" si="67"/>
        <v>0.15470008370955307</v>
      </c>
      <c r="U169" s="9">
        <v>671728.903</v>
      </c>
      <c r="W169" s="9">
        <v>566424.933</v>
      </c>
      <c r="Y169" s="9">
        <f t="shared" si="68"/>
        <v>105303.97000000009</v>
      </c>
      <c r="AA169" s="21">
        <f t="shared" si="69"/>
        <v>0.1859098423550506</v>
      </c>
      <c r="AC169" s="9">
        <v>1206379.4840000002</v>
      </c>
      <c r="AE169" s="9">
        <v>1218851.7</v>
      </c>
      <c r="AG169" s="9">
        <f t="shared" si="70"/>
        <v>-12472.215999999782</v>
      </c>
      <c r="AI169" s="21">
        <f t="shared" si="71"/>
        <v>-0.010232759243802821</v>
      </c>
    </row>
    <row r="170" spans="1:35" ht="12.75" outlineLevel="1">
      <c r="A170" s="1" t="s">
        <v>505</v>
      </c>
      <c r="B170" s="16" t="s">
        <v>506</v>
      </c>
      <c r="C170" s="1" t="s">
        <v>1122</v>
      </c>
      <c r="E170" s="5">
        <v>402877.5</v>
      </c>
      <c r="G170" s="5">
        <v>201871.05</v>
      </c>
      <c r="I170" s="9">
        <f t="shared" si="64"/>
        <v>201006.45</v>
      </c>
      <c r="K170" s="21">
        <f t="shared" si="65"/>
        <v>0.9957170679005237</v>
      </c>
      <c r="M170" s="9">
        <v>938603.34</v>
      </c>
      <c r="O170" s="9">
        <v>516368.11</v>
      </c>
      <c r="Q170" s="9">
        <f t="shared" si="66"/>
        <v>422235.23</v>
      </c>
      <c r="S170" s="21">
        <f t="shared" si="67"/>
        <v>0.8177019878318976</v>
      </c>
      <c r="U170" s="9">
        <v>988893.74</v>
      </c>
      <c r="W170" s="9">
        <v>538071.92</v>
      </c>
      <c r="Y170" s="9">
        <f t="shared" si="68"/>
        <v>450821.81999999995</v>
      </c>
      <c r="AA170" s="21">
        <f t="shared" si="69"/>
        <v>0.8378467696288628</v>
      </c>
      <c r="AC170" s="9">
        <v>1461572.34</v>
      </c>
      <c r="AE170" s="9">
        <v>1120156.16</v>
      </c>
      <c r="AG170" s="9">
        <f t="shared" si="70"/>
        <v>341416.18000000017</v>
      </c>
      <c r="AI170" s="21">
        <f t="shared" si="71"/>
        <v>0.3047933780947115</v>
      </c>
    </row>
    <row r="171" spans="1:35" ht="12.75" outlineLevel="1">
      <c r="A171" s="1" t="s">
        <v>507</v>
      </c>
      <c r="B171" s="16" t="s">
        <v>508</v>
      </c>
      <c r="C171" s="1" t="s">
        <v>1123</v>
      </c>
      <c r="E171" s="5">
        <v>5574.058</v>
      </c>
      <c r="G171" s="5">
        <v>2859.8650000000002</v>
      </c>
      <c r="I171" s="9">
        <f t="shared" si="64"/>
        <v>2714.1929999999998</v>
      </c>
      <c r="K171" s="21">
        <f t="shared" si="65"/>
        <v>0.9490633299124258</v>
      </c>
      <c r="M171" s="9">
        <v>16502.242000000002</v>
      </c>
      <c r="O171" s="9">
        <v>12514.84</v>
      </c>
      <c r="Q171" s="9">
        <f t="shared" si="66"/>
        <v>3987.402000000002</v>
      </c>
      <c r="S171" s="21">
        <f t="shared" si="67"/>
        <v>0.3186139015760491</v>
      </c>
      <c r="U171" s="9">
        <v>41244.471</v>
      </c>
      <c r="W171" s="9">
        <v>34456.714</v>
      </c>
      <c r="Y171" s="9">
        <f t="shared" si="68"/>
        <v>6787.756999999998</v>
      </c>
      <c r="AA171" s="21">
        <f t="shared" si="69"/>
        <v>0.19699374119075888</v>
      </c>
      <c r="AC171" s="9">
        <v>63296.391</v>
      </c>
      <c r="AE171" s="9">
        <v>57394.227</v>
      </c>
      <c r="AG171" s="9">
        <f t="shared" si="70"/>
        <v>5902.164000000004</v>
      </c>
      <c r="AI171" s="21">
        <f t="shared" si="71"/>
        <v>0.10283549946582614</v>
      </c>
    </row>
    <row r="172" spans="1:35" ht="12.75" outlineLevel="1">
      <c r="A172" s="1" t="s">
        <v>509</v>
      </c>
      <c r="B172" s="16" t="s">
        <v>510</v>
      </c>
      <c r="C172" s="1" t="s">
        <v>1124</v>
      </c>
      <c r="E172" s="5">
        <v>50166.515</v>
      </c>
      <c r="G172" s="5">
        <v>-10038.131</v>
      </c>
      <c r="I172" s="9">
        <f t="shared" si="64"/>
        <v>60204.646</v>
      </c>
      <c r="K172" s="21">
        <f t="shared" si="65"/>
        <v>5.997595169857815</v>
      </c>
      <c r="M172" s="9">
        <v>917153.091</v>
      </c>
      <c r="O172" s="9">
        <v>697078.087</v>
      </c>
      <c r="Q172" s="9">
        <f t="shared" si="66"/>
        <v>220075.00399999996</v>
      </c>
      <c r="S172" s="21">
        <f t="shared" si="67"/>
        <v>0.3157106902429425</v>
      </c>
      <c r="U172" s="9">
        <v>1845395.115</v>
      </c>
      <c r="W172" s="9">
        <v>1645349.12</v>
      </c>
      <c r="Y172" s="9">
        <f t="shared" si="68"/>
        <v>200045.99499999988</v>
      </c>
      <c r="AA172" s="21">
        <f t="shared" si="69"/>
        <v>0.12158270397956628</v>
      </c>
      <c r="AC172" s="9">
        <v>3323897.918</v>
      </c>
      <c r="AE172" s="9">
        <v>3452688.727</v>
      </c>
      <c r="AG172" s="9">
        <f t="shared" si="70"/>
        <v>-128790.80899999989</v>
      </c>
      <c r="AI172" s="21">
        <f t="shared" si="71"/>
        <v>-0.037301598604257816</v>
      </c>
    </row>
    <row r="173" spans="1:35" ht="12.75" outlineLevel="1">
      <c r="A173" s="1" t="s">
        <v>511</v>
      </c>
      <c r="B173" s="16" t="s">
        <v>512</v>
      </c>
      <c r="C173" s="1" t="s">
        <v>1125</v>
      </c>
      <c r="E173" s="5">
        <v>348</v>
      </c>
      <c r="G173" s="5">
        <v>199</v>
      </c>
      <c r="I173" s="9">
        <f t="shared" si="64"/>
        <v>149</v>
      </c>
      <c r="K173" s="21">
        <f t="shared" si="65"/>
        <v>0.7487437185929648</v>
      </c>
      <c r="M173" s="9">
        <v>1975</v>
      </c>
      <c r="O173" s="9">
        <v>988</v>
      </c>
      <c r="Q173" s="9">
        <f t="shared" si="66"/>
        <v>987</v>
      </c>
      <c r="S173" s="21">
        <f t="shared" si="67"/>
        <v>0.9989878542510121</v>
      </c>
      <c r="U173" s="9">
        <v>2577</v>
      </c>
      <c r="W173" s="9">
        <v>2253</v>
      </c>
      <c r="Y173" s="9">
        <f t="shared" si="68"/>
        <v>324</v>
      </c>
      <c r="AA173" s="21">
        <f t="shared" si="69"/>
        <v>0.14380825565912117</v>
      </c>
      <c r="AC173" s="9">
        <v>5263</v>
      </c>
      <c r="AE173" s="9">
        <v>4811</v>
      </c>
      <c r="AG173" s="9">
        <f t="shared" si="70"/>
        <v>452</v>
      </c>
      <c r="AI173" s="21">
        <f t="shared" si="71"/>
        <v>0.09395136146331325</v>
      </c>
    </row>
    <row r="174" spans="1:35" ht="12.75" outlineLevel="1">
      <c r="A174" s="1" t="s">
        <v>513</v>
      </c>
      <c r="B174" s="16" t="s">
        <v>514</v>
      </c>
      <c r="C174" s="1" t="s">
        <v>1126</v>
      </c>
      <c r="E174" s="5">
        <v>0</v>
      </c>
      <c r="G174" s="5">
        <v>0</v>
      </c>
      <c r="I174" s="9">
        <f t="shared" si="64"/>
        <v>0</v>
      </c>
      <c r="K174" s="21">
        <f t="shared" si="65"/>
        <v>0</v>
      </c>
      <c r="M174" s="9">
        <v>12.23</v>
      </c>
      <c r="O174" s="9">
        <v>29.05</v>
      </c>
      <c r="Q174" s="9">
        <f t="shared" si="66"/>
        <v>-16.82</v>
      </c>
      <c r="S174" s="21">
        <f t="shared" si="67"/>
        <v>-0.5790017211703958</v>
      </c>
      <c r="U174" s="9">
        <v>103.87</v>
      </c>
      <c r="W174" s="9">
        <v>155.29</v>
      </c>
      <c r="Y174" s="9">
        <f t="shared" si="68"/>
        <v>-51.41999999999999</v>
      </c>
      <c r="AA174" s="21">
        <f t="shared" si="69"/>
        <v>-0.3311224161246699</v>
      </c>
      <c r="AC174" s="9">
        <v>202.96</v>
      </c>
      <c r="AE174" s="9">
        <v>155.29</v>
      </c>
      <c r="AG174" s="9">
        <f t="shared" si="70"/>
        <v>47.670000000000016</v>
      </c>
      <c r="AI174" s="21">
        <f t="shared" si="71"/>
        <v>0.30697404855431787</v>
      </c>
    </row>
    <row r="175" spans="1:35" ht="12.75" outlineLevel="1">
      <c r="A175" s="1" t="s">
        <v>515</v>
      </c>
      <c r="B175" s="16" t="s">
        <v>516</v>
      </c>
      <c r="C175" s="1" t="s">
        <v>1127</v>
      </c>
      <c r="E175" s="5">
        <v>0</v>
      </c>
      <c r="G175" s="5">
        <v>0</v>
      </c>
      <c r="I175" s="9">
        <f t="shared" si="64"/>
        <v>0</v>
      </c>
      <c r="K175" s="21">
        <f t="shared" si="65"/>
        <v>0</v>
      </c>
      <c r="M175" s="9">
        <v>0</v>
      </c>
      <c r="O175" s="9">
        <v>0</v>
      </c>
      <c r="Q175" s="9">
        <f t="shared" si="66"/>
        <v>0</v>
      </c>
      <c r="S175" s="21">
        <f t="shared" si="67"/>
        <v>0</v>
      </c>
      <c r="U175" s="9">
        <v>0</v>
      </c>
      <c r="W175" s="9">
        <v>0</v>
      </c>
      <c r="Y175" s="9">
        <f t="shared" si="68"/>
        <v>0</v>
      </c>
      <c r="AA175" s="21">
        <f t="shared" si="69"/>
        <v>0</v>
      </c>
      <c r="AC175" s="9">
        <v>0</v>
      </c>
      <c r="AE175" s="9">
        <v>90.29</v>
      </c>
      <c r="AG175" s="9">
        <f t="shared" si="70"/>
        <v>-90.29</v>
      </c>
      <c r="AI175" s="21" t="str">
        <f t="shared" si="71"/>
        <v>N.M.</v>
      </c>
    </row>
    <row r="176" spans="1:35" ht="12.75" outlineLevel="1">
      <c r="A176" s="1" t="s">
        <v>517</v>
      </c>
      <c r="B176" s="16" t="s">
        <v>518</v>
      </c>
      <c r="C176" s="1" t="s">
        <v>1128</v>
      </c>
      <c r="E176" s="5">
        <v>180771.76</v>
      </c>
      <c r="G176" s="5">
        <v>315069.73</v>
      </c>
      <c r="I176" s="9">
        <f t="shared" si="64"/>
        <v>-134297.96999999997</v>
      </c>
      <c r="K176" s="21">
        <f t="shared" si="65"/>
        <v>-0.42624840539267284</v>
      </c>
      <c r="M176" s="9">
        <v>468540.77</v>
      </c>
      <c r="O176" s="9">
        <v>772114.96</v>
      </c>
      <c r="Q176" s="9">
        <f t="shared" si="66"/>
        <v>-303574.18999999994</v>
      </c>
      <c r="S176" s="21">
        <f t="shared" si="67"/>
        <v>-0.3931722680259944</v>
      </c>
      <c r="U176" s="9">
        <v>1199505.95</v>
      </c>
      <c r="W176" s="9">
        <v>2015693.83</v>
      </c>
      <c r="Y176" s="9">
        <f t="shared" si="68"/>
        <v>-816187.8800000001</v>
      </c>
      <c r="AA176" s="21">
        <f t="shared" si="69"/>
        <v>-0.4049165939055338</v>
      </c>
      <c r="AC176" s="9">
        <v>2590148.07</v>
      </c>
      <c r="AE176" s="9">
        <v>3239221.32</v>
      </c>
      <c r="AG176" s="9">
        <f t="shared" si="70"/>
        <v>-649073.25</v>
      </c>
      <c r="AI176" s="21">
        <f t="shared" si="71"/>
        <v>-0.2003794078510202</v>
      </c>
    </row>
    <row r="177" spans="1:35" ht="12.75" outlineLevel="1">
      <c r="A177" s="1" t="s">
        <v>519</v>
      </c>
      <c r="B177" s="16" t="s">
        <v>520</v>
      </c>
      <c r="C177" s="1" t="s">
        <v>1129</v>
      </c>
      <c r="E177" s="5">
        <v>0</v>
      </c>
      <c r="G177" s="5">
        <v>0</v>
      </c>
      <c r="I177" s="9">
        <f t="shared" si="64"/>
        <v>0</v>
      </c>
      <c r="K177" s="21">
        <f t="shared" si="65"/>
        <v>0</v>
      </c>
      <c r="M177" s="9">
        <v>0.52</v>
      </c>
      <c r="O177" s="9">
        <v>0</v>
      </c>
      <c r="Q177" s="9">
        <f t="shared" si="66"/>
        <v>0.52</v>
      </c>
      <c r="S177" s="21" t="str">
        <f t="shared" si="67"/>
        <v>N.M.</v>
      </c>
      <c r="U177" s="9">
        <v>0.52</v>
      </c>
      <c r="W177" s="9">
        <v>0</v>
      </c>
      <c r="Y177" s="9">
        <f t="shared" si="68"/>
        <v>0.52</v>
      </c>
      <c r="AA177" s="21" t="str">
        <f t="shared" si="69"/>
        <v>N.M.</v>
      </c>
      <c r="AC177" s="9">
        <v>0.52</v>
      </c>
      <c r="AE177" s="9">
        <v>0</v>
      </c>
      <c r="AG177" s="9">
        <f t="shared" si="70"/>
        <v>0.52</v>
      </c>
      <c r="AI177" s="21" t="str">
        <f t="shared" si="71"/>
        <v>N.M.</v>
      </c>
    </row>
    <row r="178" spans="1:35" ht="12.75" outlineLevel="1">
      <c r="A178" s="1" t="s">
        <v>521</v>
      </c>
      <c r="B178" s="16" t="s">
        <v>522</v>
      </c>
      <c r="C178" s="1" t="s">
        <v>1130</v>
      </c>
      <c r="E178" s="5">
        <v>343.24</v>
      </c>
      <c r="G178" s="5">
        <v>3196.96</v>
      </c>
      <c r="I178" s="9">
        <f t="shared" si="64"/>
        <v>-2853.7200000000003</v>
      </c>
      <c r="K178" s="21">
        <f t="shared" si="65"/>
        <v>-0.8926355037285422</v>
      </c>
      <c r="M178" s="9">
        <v>839.84</v>
      </c>
      <c r="O178" s="9">
        <v>7008.03</v>
      </c>
      <c r="Q178" s="9">
        <f t="shared" si="66"/>
        <v>-6168.19</v>
      </c>
      <c r="S178" s="21">
        <f t="shared" si="67"/>
        <v>-0.8801603303638825</v>
      </c>
      <c r="U178" s="9">
        <v>2115.39</v>
      </c>
      <c r="W178" s="9">
        <v>12814.17</v>
      </c>
      <c r="Y178" s="9">
        <f t="shared" si="68"/>
        <v>-10698.78</v>
      </c>
      <c r="AA178" s="21">
        <f t="shared" si="69"/>
        <v>-0.8349179072854505</v>
      </c>
      <c r="AC178" s="9">
        <v>29524.88</v>
      </c>
      <c r="AE178" s="9">
        <v>23881.01</v>
      </c>
      <c r="AG178" s="9">
        <f t="shared" si="70"/>
        <v>5643.870000000003</v>
      </c>
      <c r="AI178" s="21">
        <f t="shared" si="71"/>
        <v>0.2363329691667146</v>
      </c>
    </row>
    <row r="179" spans="1:35" ht="12.75" outlineLevel="1">
      <c r="A179" s="1" t="s">
        <v>523</v>
      </c>
      <c r="B179" s="16" t="s">
        <v>524</v>
      </c>
      <c r="C179" s="1" t="s">
        <v>1120</v>
      </c>
      <c r="E179" s="5">
        <v>0</v>
      </c>
      <c r="G179" s="5">
        <v>0</v>
      </c>
      <c r="I179" s="9">
        <f t="shared" si="64"/>
        <v>0</v>
      </c>
      <c r="K179" s="21">
        <f t="shared" si="65"/>
        <v>0</v>
      </c>
      <c r="M179" s="9">
        <v>0</v>
      </c>
      <c r="O179" s="9">
        <v>-116.5</v>
      </c>
      <c r="Q179" s="9">
        <f t="shared" si="66"/>
        <v>116.5</v>
      </c>
      <c r="S179" s="21" t="str">
        <f t="shared" si="67"/>
        <v>N.M.</v>
      </c>
      <c r="U179" s="9">
        <v>0</v>
      </c>
      <c r="W179" s="9">
        <v>0</v>
      </c>
      <c r="Y179" s="9">
        <f t="shared" si="68"/>
        <v>0</v>
      </c>
      <c r="AA179" s="21">
        <f t="shared" si="69"/>
        <v>0</v>
      </c>
      <c r="AC179" s="9">
        <v>0</v>
      </c>
      <c r="AE179" s="9">
        <v>0</v>
      </c>
      <c r="AG179" s="9">
        <f t="shared" si="70"/>
        <v>0</v>
      </c>
      <c r="AI179" s="21">
        <f t="shared" si="71"/>
        <v>0</v>
      </c>
    </row>
    <row r="180" spans="1:35" ht="12.75" outlineLevel="1">
      <c r="A180" s="1" t="s">
        <v>525</v>
      </c>
      <c r="B180" s="16" t="s">
        <v>526</v>
      </c>
      <c r="C180" s="1" t="s">
        <v>1131</v>
      </c>
      <c r="E180" s="5">
        <v>-0.07200000000000001</v>
      </c>
      <c r="G180" s="5">
        <v>55.73</v>
      </c>
      <c r="I180" s="9">
        <f t="shared" si="64"/>
        <v>-55.802</v>
      </c>
      <c r="K180" s="21">
        <f t="shared" si="65"/>
        <v>-1.0012919432980443</v>
      </c>
      <c r="M180" s="9">
        <v>-0.07200000000000001</v>
      </c>
      <c r="O180" s="9">
        <v>236.26</v>
      </c>
      <c r="Q180" s="9">
        <f t="shared" si="66"/>
        <v>-236.332</v>
      </c>
      <c r="S180" s="21">
        <f t="shared" si="67"/>
        <v>-1.0003047490053332</v>
      </c>
      <c r="U180" s="9">
        <v>27.808</v>
      </c>
      <c r="W180" s="9">
        <v>941.12</v>
      </c>
      <c r="Y180" s="9">
        <f t="shared" si="68"/>
        <v>-913.312</v>
      </c>
      <c r="AA180" s="21">
        <f t="shared" si="69"/>
        <v>-0.970452227133628</v>
      </c>
      <c r="AC180" s="9">
        <v>504.758</v>
      </c>
      <c r="AE180" s="9">
        <v>941.12</v>
      </c>
      <c r="AG180" s="9">
        <f t="shared" si="70"/>
        <v>-436.362</v>
      </c>
      <c r="AI180" s="21">
        <f t="shared" si="71"/>
        <v>-0.46366244474668483</v>
      </c>
    </row>
    <row r="181" spans="1:35" ht="12.75" outlineLevel="1">
      <c r="A181" s="1" t="s">
        <v>527</v>
      </c>
      <c r="B181" s="16" t="s">
        <v>528</v>
      </c>
      <c r="C181" s="1" t="s">
        <v>1132</v>
      </c>
      <c r="E181" s="5">
        <v>30668.72</v>
      </c>
      <c r="G181" s="5">
        <v>35825.26</v>
      </c>
      <c r="I181" s="9">
        <f t="shared" si="64"/>
        <v>-5156.540000000001</v>
      </c>
      <c r="K181" s="21">
        <f t="shared" si="65"/>
        <v>-0.14393587094692406</v>
      </c>
      <c r="M181" s="9">
        <v>79069.43</v>
      </c>
      <c r="O181" s="9">
        <v>98043.37</v>
      </c>
      <c r="Q181" s="9">
        <f t="shared" si="66"/>
        <v>-18973.940000000002</v>
      </c>
      <c r="S181" s="21">
        <f t="shared" si="67"/>
        <v>-0.19352598752980443</v>
      </c>
      <c r="U181" s="9">
        <v>196922.72</v>
      </c>
      <c r="W181" s="9">
        <v>228193.91</v>
      </c>
      <c r="Y181" s="9">
        <f t="shared" si="68"/>
        <v>-31271.190000000002</v>
      </c>
      <c r="AA181" s="21">
        <f t="shared" si="69"/>
        <v>-0.13703779386575216</v>
      </c>
      <c r="AC181" s="9">
        <v>381630.66</v>
      </c>
      <c r="AE181" s="9">
        <v>370479.35</v>
      </c>
      <c r="AG181" s="9">
        <f t="shared" si="70"/>
        <v>11151.309999999998</v>
      </c>
      <c r="AI181" s="21">
        <f t="shared" si="71"/>
        <v>0.030099680319564365</v>
      </c>
    </row>
    <row r="182" spans="1:35" ht="12.75" outlineLevel="1">
      <c r="A182" s="1" t="s">
        <v>529</v>
      </c>
      <c r="B182" s="16" t="s">
        <v>530</v>
      </c>
      <c r="C182" s="1" t="s">
        <v>1133</v>
      </c>
      <c r="E182" s="5">
        <v>0</v>
      </c>
      <c r="G182" s="5">
        <v>0</v>
      </c>
      <c r="I182" s="9">
        <f t="shared" si="64"/>
        <v>0</v>
      </c>
      <c r="K182" s="21">
        <f t="shared" si="65"/>
        <v>0</v>
      </c>
      <c r="M182" s="9">
        <v>0</v>
      </c>
      <c r="O182" s="9">
        <v>-13152.34</v>
      </c>
      <c r="Q182" s="9">
        <f t="shared" si="66"/>
        <v>13152.34</v>
      </c>
      <c r="S182" s="21" t="str">
        <f t="shared" si="67"/>
        <v>N.M.</v>
      </c>
      <c r="U182" s="9">
        <v>0</v>
      </c>
      <c r="W182" s="9">
        <v>85095.83</v>
      </c>
      <c r="Y182" s="9">
        <f t="shared" si="68"/>
        <v>-85095.83</v>
      </c>
      <c r="AA182" s="21" t="str">
        <f t="shared" si="69"/>
        <v>N.M.</v>
      </c>
      <c r="AC182" s="9">
        <v>0</v>
      </c>
      <c r="AE182" s="9">
        <v>248816.93</v>
      </c>
      <c r="AG182" s="9">
        <f t="shared" si="70"/>
        <v>-248816.93</v>
      </c>
      <c r="AI182" s="21" t="str">
        <f t="shared" si="71"/>
        <v>N.M.</v>
      </c>
    </row>
    <row r="183" spans="1:35" ht="12.75" outlineLevel="1">
      <c r="A183" s="1" t="s">
        <v>531</v>
      </c>
      <c r="B183" s="16" t="s">
        <v>532</v>
      </c>
      <c r="C183" s="1" t="s">
        <v>1134</v>
      </c>
      <c r="E183" s="5">
        <v>0</v>
      </c>
      <c r="G183" s="5">
        <v>0</v>
      </c>
      <c r="I183" s="9">
        <f t="shared" si="64"/>
        <v>0</v>
      </c>
      <c r="K183" s="21">
        <f t="shared" si="65"/>
        <v>0</v>
      </c>
      <c r="M183" s="9">
        <v>0</v>
      </c>
      <c r="O183" s="9">
        <v>6972.76</v>
      </c>
      <c r="Q183" s="9">
        <f t="shared" si="66"/>
        <v>-6972.76</v>
      </c>
      <c r="S183" s="21" t="str">
        <f t="shared" si="67"/>
        <v>N.M.</v>
      </c>
      <c r="U183" s="9">
        <v>0</v>
      </c>
      <c r="W183" s="9">
        <v>781262.53</v>
      </c>
      <c r="Y183" s="9">
        <f t="shared" si="68"/>
        <v>-781262.53</v>
      </c>
      <c r="AA183" s="21" t="str">
        <f t="shared" si="69"/>
        <v>N.M.</v>
      </c>
      <c r="AC183" s="9">
        <v>0</v>
      </c>
      <c r="AE183" s="9">
        <v>1832651.79</v>
      </c>
      <c r="AG183" s="9">
        <f t="shared" si="70"/>
        <v>-1832651.79</v>
      </c>
      <c r="AI183" s="21" t="str">
        <f t="shared" si="71"/>
        <v>N.M.</v>
      </c>
    </row>
    <row r="184" spans="1:35" ht="12.75" outlineLevel="1">
      <c r="A184" s="1" t="s">
        <v>533</v>
      </c>
      <c r="B184" s="16" t="s">
        <v>534</v>
      </c>
      <c r="C184" s="1" t="s">
        <v>1135</v>
      </c>
      <c r="E184" s="5">
        <v>0</v>
      </c>
      <c r="G184" s="5">
        <v>0</v>
      </c>
      <c r="I184" s="9">
        <f t="shared" si="64"/>
        <v>0</v>
      </c>
      <c r="K184" s="21">
        <f t="shared" si="65"/>
        <v>0</v>
      </c>
      <c r="M184" s="9">
        <v>0</v>
      </c>
      <c r="O184" s="9">
        <v>0</v>
      </c>
      <c r="Q184" s="9">
        <f t="shared" si="66"/>
        <v>0</v>
      </c>
      <c r="S184" s="21">
        <f t="shared" si="67"/>
        <v>0</v>
      </c>
      <c r="U184" s="9">
        <v>0</v>
      </c>
      <c r="W184" s="9">
        <v>-9866</v>
      </c>
      <c r="Y184" s="9">
        <f t="shared" si="68"/>
        <v>9866</v>
      </c>
      <c r="AA184" s="21" t="str">
        <f t="shared" si="69"/>
        <v>N.M.</v>
      </c>
      <c r="AC184" s="9">
        <v>0</v>
      </c>
      <c r="AE184" s="9">
        <v>-56671</v>
      </c>
      <c r="AG184" s="9">
        <f t="shared" si="70"/>
        <v>56671</v>
      </c>
      <c r="AI184" s="21" t="str">
        <f t="shared" si="71"/>
        <v>N.M.</v>
      </c>
    </row>
    <row r="185" spans="1:35" ht="12.75" outlineLevel="1">
      <c r="A185" s="1" t="s">
        <v>535</v>
      </c>
      <c r="B185" s="16" t="s">
        <v>536</v>
      </c>
      <c r="C185" s="1" t="s">
        <v>1136</v>
      </c>
      <c r="E185" s="5">
        <v>254788.05</v>
      </c>
      <c r="G185" s="5">
        <v>444973.12</v>
      </c>
      <c r="I185" s="9">
        <f t="shared" si="64"/>
        <v>-190185.07</v>
      </c>
      <c r="K185" s="21">
        <f t="shared" si="65"/>
        <v>-0.42740799713924293</v>
      </c>
      <c r="M185" s="9">
        <v>644643.93</v>
      </c>
      <c r="O185" s="9">
        <v>1167088.75</v>
      </c>
      <c r="Q185" s="9">
        <f t="shared" si="66"/>
        <v>-522444.81999999995</v>
      </c>
      <c r="S185" s="21">
        <f t="shared" si="67"/>
        <v>-0.4476478931015314</v>
      </c>
      <c r="U185" s="9">
        <v>1629547.35</v>
      </c>
      <c r="W185" s="9">
        <v>2389126.12</v>
      </c>
      <c r="Y185" s="9">
        <f t="shared" si="68"/>
        <v>-759578.77</v>
      </c>
      <c r="AA185" s="21">
        <f t="shared" si="69"/>
        <v>-0.31793163351292647</v>
      </c>
      <c r="AC185" s="9">
        <v>2969843.49</v>
      </c>
      <c r="AE185" s="9">
        <v>3874067.25</v>
      </c>
      <c r="AG185" s="9">
        <f t="shared" si="70"/>
        <v>-904223.7599999998</v>
      </c>
      <c r="AI185" s="21">
        <f t="shared" si="71"/>
        <v>-0.2334042497584418</v>
      </c>
    </row>
    <row r="186" spans="1:35" ht="12.75" outlineLevel="1">
      <c r="A186" s="1" t="s">
        <v>537</v>
      </c>
      <c r="B186" s="16" t="s">
        <v>538</v>
      </c>
      <c r="C186" s="1" t="s">
        <v>1137</v>
      </c>
      <c r="E186" s="5">
        <v>0</v>
      </c>
      <c r="G186" s="5">
        <v>0</v>
      </c>
      <c r="I186" s="9">
        <f t="shared" si="64"/>
        <v>0</v>
      </c>
      <c r="K186" s="21">
        <f t="shared" si="65"/>
        <v>0</v>
      </c>
      <c r="M186" s="9">
        <v>0</v>
      </c>
      <c r="O186" s="9">
        <v>0</v>
      </c>
      <c r="Q186" s="9">
        <f t="shared" si="66"/>
        <v>0</v>
      </c>
      <c r="S186" s="21">
        <f t="shared" si="67"/>
        <v>0</v>
      </c>
      <c r="U186" s="9">
        <v>72.08</v>
      </c>
      <c r="W186" s="9">
        <v>0</v>
      </c>
      <c r="Y186" s="9">
        <f t="shared" si="68"/>
        <v>72.08</v>
      </c>
      <c r="AA186" s="21" t="str">
        <f t="shared" si="69"/>
        <v>N.M.</v>
      </c>
      <c r="AC186" s="9">
        <v>72.08</v>
      </c>
      <c r="AE186" s="9">
        <v>0</v>
      </c>
      <c r="AG186" s="9">
        <f t="shared" si="70"/>
        <v>72.08</v>
      </c>
      <c r="AI186" s="21" t="str">
        <f t="shared" si="71"/>
        <v>N.M.</v>
      </c>
    </row>
    <row r="187" spans="1:35" ht="12.75" outlineLevel="1">
      <c r="A187" s="1" t="s">
        <v>539</v>
      </c>
      <c r="B187" s="16" t="s">
        <v>540</v>
      </c>
      <c r="C187" s="1" t="s">
        <v>1120</v>
      </c>
      <c r="E187" s="5">
        <v>37660.325</v>
      </c>
      <c r="G187" s="5">
        <v>24907.811</v>
      </c>
      <c r="I187" s="9">
        <f t="shared" si="64"/>
        <v>12752.513999999996</v>
      </c>
      <c r="K187" s="21">
        <f t="shared" si="65"/>
        <v>0.5119885484918765</v>
      </c>
      <c r="M187" s="9">
        <v>82594.072</v>
      </c>
      <c r="O187" s="9">
        <v>85643.231</v>
      </c>
      <c r="Q187" s="9">
        <f t="shared" si="66"/>
        <v>-3049.1589999999997</v>
      </c>
      <c r="S187" s="21">
        <f t="shared" si="67"/>
        <v>-0.03560303557440517</v>
      </c>
      <c r="U187" s="9">
        <v>203929.142</v>
      </c>
      <c r="W187" s="9">
        <v>219779.829</v>
      </c>
      <c r="Y187" s="9">
        <f t="shared" si="68"/>
        <v>-15850.687000000005</v>
      </c>
      <c r="AA187" s="21">
        <f t="shared" si="69"/>
        <v>-0.07212075408430682</v>
      </c>
      <c r="AC187" s="9">
        <v>373000.28</v>
      </c>
      <c r="AE187" s="9">
        <v>422621.326</v>
      </c>
      <c r="AG187" s="9">
        <f t="shared" si="70"/>
        <v>-49621.04599999997</v>
      </c>
      <c r="AI187" s="21">
        <f t="shared" si="71"/>
        <v>-0.11741254628499266</v>
      </c>
    </row>
    <row r="188" spans="1:35" ht="12.75" outlineLevel="1">
      <c r="A188" s="1" t="s">
        <v>541</v>
      </c>
      <c r="B188" s="16" t="s">
        <v>542</v>
      </c>
      <c r="C188" s="1" t="s">
        <v>1138</v>
      </c>
      <c r="E188" s="5">
        <v>236.3</v>
      </c>
      <c r="G188" s="5">
        <v>46126.797</v>
      </c>
      <c r="I188" s="9">
        <f t="shared" si="64"/>
        <v>-45890.496999999996</v>
      </c>
      <c r="K188" s="21">
        <f t="shared" si="65"/>
        <v>-0.9948771643519926</v>
      </c>
      <c r="M188" s="9">
        <v>680.854</v>
      </c>
      <c r="O188" s="9">
        <v>158941.297</v>
      </c>
      <c r="Q188" s="9">
        <f t="shared" si="66"/>
        <v>-158260.443</v>
      </c>
      <c r="S188" s="21">
        <f t="shared" si="67"/>
        <v>-0.9957163178302239</v>
      </c>
      <c r="U188" s="9">
        <v>4870.443</v>
      </c>
      <c r="W188" s="9">
        <v>397202.137</v>
      </c>
      <c r="Y188" s="9">
        <f t="shared" si="68"/>
        <v>-392331.69399999996</v>
      </c>
      <c r="AA188" s="21">
        <f t="shared" si="69"/>
        <v>-0.9877381248832505</v>
      </c>
      <c r="AC188" s="9">
        <v>-215118.347</v>
      </c>
      <c r="AE188" s="9">
        <v>760053.997</v>
      </c>
      <c r="AG188" s="9">
        <f t="shared" si="70"/>
        <v>-975172.344</v>
      </c>
      <c r="AI188" s="21">
        <f t="shared" si="71"/>
        <v>-1.2830303476451557</v>
      </c>
    </row>
    <row r="189" spans="1:35" ht="12.75" outlineLevel="1">
      <c r="A189" s="1" t="s">
        <v>543</v>
      </c>
      <c r="B189" s="16" t="s">
        <v>544</v>
      </c>
      <c r="C189" s="1" t="s">
        <v>1139</v>
      </c>
      <c r="E189" s="5">
        <v>601.11</v>
      </c>
      <c r="G189" s="5">
        <v>0</v>
      </c>
      <c r="I189" s="9">
        <f t="shared" si="64"/>
        <v>601.11</v>
      </c>
      <c r="K189" s="21" t="str">
        <f t="shared" si="65"/>
        <v>N.M.</v>
      </c>
      <c r="M189" s="9">
        <v>1209.08</v>
      </c>
      <c r="O189" s="9">
        <v>0</v>
      </c>
      <c r="Q189" s="9">
        <f t="shared" si="66"/>
        <v>1209.08</v>
      </c>
      <c r="S189" s="21" t="str">
        <f t="shared" si="67"/>
        <v>N.M.</v>
      </c>
      <c r="U189" s="9">
        <v>2906.13</v>
      </c>
      <c r="W189" s="9">
        <v>0</v>
      </c>
      <c r="Y189" s="9">
        <f t="shared" si="68"/>
        <v>2906.13</v>
      </c>
      <c r="AA189" s="21" t="str">
        <f t="shared" si="69"/>
        <v>N.M.</v>
      </c>
      <c r="AC189" s="9">
        <v>3785.86</v>
      </c>
      <c r="AE189" s="9">
        <v>0</v>
      </c>
      <c r="AG189" s="9">
        <f t="shared" si="70"/>
        <v>3785.86</v>
      </c>
      <c r="AI189" s="21" t="str">
        <f t="shared" si="71"/>
        <v>N.M.</v>
      </c>
    </row>
    <row r="190" spans="1:35" ht="12.75" outlineLevel="1">
      <c r="A190" s="1" t="s">
        <v>545</v>
      </c>
      <c r="B190" s="16" t="s">
        <v>546</v>
      </c>
      <c r="C190" s="1" t="s">
        <v>1140</v>
      </c>
      <c r="E190" s="5">
        <v>65834.11</v>
      </c>
      <c r="G190" s="5">
        <v>0</v>
      </c>
      <c r="I190" s="9">
        <f t="shared" si="64"/>
        <v>65834.11</v>
      </c>
      <c r="K190" s="21" t="str">
        <f t="shared" si="65"/>
        <v>N.M.</v>
      </c>
      <c r="M190" s="9">
        <v>161779.41</v>
      </c>
      <c r="O190" s="9">
        <v>0</v>
      </c>
      <c r="Q190" s="9">
        <f t="shared" si="66"/>
        <v>161779.41</v>
      </c>
      <c r="S190" s="21" t="str">
        <f t="shared" si="67"/>
        <v>N.M.</v>
      </c>
      <c r="U190" s="9">
        <v>406466.19</v>
      </c>
      <c r="W190" s="9">
        <v>0</v>
      </c>
      <c r="Y190" s="9">
        <f t="shared" si="68"/>
        <v>406466.19</v>
      </c>
      <c r="AA190" s="21" t="str">
        <f t="shared" si="69"/>
        <v>N.M.</v>
      </c>
      <c r="AC190" s="9">
        <v>892035.43</v>
      </c>
      <c r="AE190" s="9">
        <v>0</v>
      </c>
      <c r="AG190" s="9">
        <f t="shared" si="70"/>
        <v>892035.43</v>
      </c>
      <c r="AI190" s="21" t="str">
        <f t="shared" si="71"/>
        <v>N.M.</v>
      </c>
    </row>
    <row r="191" spans="1:35" ht="12.75" outlineLevel="1">
      <c r="A191" s="1" t="s">
        <v>547</v>
      </c>
      <c r="B191" s="16" t="s">
        <v>548</v>
      </c>
      <c r="C191" s="1" t="s">
        <v>1141</v>
      </c>
      <c r="E191" s="5">
        <v>19570.66</v>
      </c>
      <c r="G191" s="5">
        <v>28525.3</v>
      </c>
      <c r="I191" s="9">
        <f t="shared" si="64"/>
        <v>-8954.64</v>
      </c>
      <c r="K191" s="21">
        <f t="shared" si="65"/>
        <v>-0.31391922258486327</v>
      </c>
      <c r="M191" s="9">
        <v>53852.56</v>
      </c>
      <c r="O191" s="9">
        <v>74193.77</v>
      </c>
      <c r="Q191" s="9">
        <f t="shared" si="66"/>
        <v>-20341.210000000006</v>
      </c>
      <c r="S191" s="21">
        <f t="shared" si="67"/>
        <v>-0.2741633158687044</v>
      </c>
      <c r="U191" s="9">
        <v>129969.73</v>
      </c>
      <c r="W191" s="9">
        <v>92634.58</v>
      </c>
      <c r="Y191" s="9">
        <f t="shared" si="68"/>
        <v>37335.149999999994</v>
      </c>
      <c r="AA191" s="21">
        <f t="shared" si="69"/>
        <v>0.4030368572945437</v>
      </c>
      <c r="AC191" s="9">
        <v>235566.93</v>
      </c>
      <c r="AE191" s="9">
        <v>92634.58</v>
      </c>
      <c r="AG191" s="9">
        <f t="shared" si="70"/>
        <v>142932.34999999998</v>
      </c>
      <c r="AI191" s="21">
        <f t="shared" si="71"/>
        <v>1.5429696987885082</v>
      </c>
    </row>
    <row r="192" spans="1:35" ht="12.75" outlineLevel="1">
      <c r="A192" s="1" t="s">
        <v>549</v>
      </c>
      <c r="B192" s="16" t="s">
        <v>550</v>
      </c>
      <c r="C192" s="1" t="s">
        <v>1142</v>
      </c>
      <c r="E192" s="5">
        <v>135372.46</v>
      </c>
      <c r="G192" s="5">
        <v>152974.62</v>
      </c>
      <c r="I192" s="9">
        <f t="shared" si="64"/>
        <v>-17602.160000000003</v>
      </c>
      <c r="K192" s="21">
        <f t="shared" si="65"/>
        <v>-0.11506588478533239</v>
      </c>
      <c r="M192" s="9">
        <v>343009.52</v>
      </c>
      <c r="O192" s="9">
        <v>341446.63</v>
      </c>
      <c r="Q192" s="9">
        <f t="shared" si="66"/>
        <v>1562.890000000014</v>
      </c>
      <c r="S192" s="21">
        <f t="shared" si="67"/>
        <v>0.004577259995215106</v>
      </c>
      <c r="U192" s="9">
        <v>862969.53</v>
      </c>
      <c r="W192" s="9">
        <v>452106.86</v>
      </c>
      <c r="Y192" s="9">
        <f t="shared" si="68"/>
        <v>410862.67000000004</v>
      </c>
      <c r="AA192" s="21">
        <f t="shared" si="69"/>
        <v>0.9087733594663883</v>
      </c>
      <c r="AC192" s="9">
        <v>1469823.1</v>
      </c>
      <c r="AE192" s="9">
        <v>452106.86</v>
      </c>
      <c r="AG192" s="9">
        <f t="shared" si="70"/>
        <v>1017716.2400000001</v>
      </c>
      <c r="AI192" s="21">
        <f t="shared" si="71"/>
        <v>2.2510524171210324</v>
      </c>
    </row>
    <row r="193" spans="1:35" ht="12.75" outlineLevel="1">
      <c r="A193" s="1" t="s">
        <v>551</v>
      </c>
      <c r="B193" s="16" t="s">
        <v>552</v>
      </c>
      <c r="C193" s="1" t="s">
        <v>1143</v>
      </c>
      <c r="E193" s="5">
        <v>850.52</v>
      </c>
      <c r="G193" s="5">
        <v>0</v>
      </c>
      <c r="I193" s="9">
        <f t="shared" si="64"/>
        <v>850.52</v>
      </c>
      <c r="K193" s="21" t="str">
        <f t="shared" si="65"/>
        <v>N.M.</v>
      </c>
      <c r="M193" s="9">
        <v>2133.03</v>
      </c>
      <c r="O193" s="9">
        <v>0</v>
      </c>
      <c r="Q193" s="9">
        <f t="shared" si="66"/>
        <v>2133.03</v>
      </c>
      <c r="S193" s="21" t="str">
        <f t="shared" si="67"/>
        <v>N.M.</v>
      </c>
      <c r="U193" s="9">
        <v>4365.44</v>
      </c>
      <c r="W193" s="9">
        <v>0</v>
      </c>
      <c r="Y193" s="9">
        <f t="shared" si="68"/>
        <v>4365.44</v>
      </c>
      <c r="AA193" s="21" t="str">
        <f t="shared" si="69"/>
        <v>N.M.</v>
      </c>
      <c r="AC193" s="9">
        <v>5907.93</v>
      </c>
      <c r="AE193" s="9">
        <v>0</v>
      </c>
      <c r="AG193" s="9">
        <f t="shared" si="70"/>
        <v>5907.93</v>
      </c>
      <c r="AI193" s="21" t="str">
        <f t="shared" si="71"/>
        <v>N.M.</v>
      </c>
    </row>
    <row r="194" spans="1:35" ht="12.75" outlineLevel="1">
      <c r="A194" s="1" t="s">
        <v>553</v>
      </c>
      <c r="B194" s="16" t="s">
        <v>554</v>
      </c>
      <c r="C194" s="1" t="s">
        <v>1144</v>
      </c>
      <c r="E194" s="5">
        <v>2935.37</v>
      </c>
      <c r="G194" s="5">
        <v>1517.78</v>
      </c>
      <c r="I194" s="9">
        <f t="shared" si="64"/>
        <v>1417.59</v>
      </c>
      <c r="K194" s="21">
        <f t="shared" si="65"/>
        <v>0.9339891156821146</v>
      </c>
      <c r="M194" s="9">
        <v>8033.43</v>
      </c>
      <c r="O194" s="9">
        <v>3560.66</v>
      </c>
      <c r="Q194" s="9">
        <f t="shared" si="66"/>
        <v>4472.77</v>
      </c>
      <c r="S194" s="21">
        <f t="shared" si="67"/>
        <v>1.2561631832300755</v>
      </c>
      <c r="U194" s="9">
        <v>19772.29</v>
      </c>
      <c r="W194" s="9">
        <v>4677.3</v>
      </c>
      <c r="Y194" s="9">
        <f t="shared" si="68"/>
        <v>15094.990000000002</v>
      </c>
      <c r="AA194" s="21">
        <f t="shared" si="69"/>
        <v>3.227287110084878</v>
      </c>
      <c r="AC194" s="9">
        <v>25728.54</v>
      </c>
      <c r="AE194" s="9">
        <v>4677.3</v>
      </c>
      <c r="AG194" s="9">
        <f t="shared" si="70"/>
        <v>21051.24</v>
      </c>
      <c r="AI194" s="21">
        <f t="shared" si="71"/>
        <v>4.5007247771150025</v>
      </c>
    </row>
    <row r="195" spans="1:35" ht="12.75" outlineLevel="1">
      <c r="A195" s="1" t="s">
        <v>555</v>
      </c>
      <c r="B195" s="16" t="s">
        <v>556</v>
      </c>
      <c r="C195" s="1" t="s">
        <v>1145</v>
      </c>
      <c r="E195" s="5">
        <v>19748.93</v>
      </c>
      <c r="G195" s="5">
        <v>8105.07</v>
      </c>
      <c r="I195" s="9">
        <f t="shared" si="64"/>
        <v>11643.86</v>
      </c>
      <c r="K195" s="21">
        <f t="shared" si="65"/>
        <v>1.436614366069633</v>
      </c>
      <c r="M195" s="9">
        <v>51306.27</v>
      </c>
      <c r="O195" s="9">
        <v>19882.77</v>
      </c>
      <c r="Q195" s="9">
        <f t="shared" si="66"/>
        <v>31423.499999999996</v>
      </c>
      <c r="S195" s="21">
        <f t="shared" si="67"/>
        <v>1.5804387416843828</v>
      </c>
      <c r="U195" s="9">
        <v>127047.4</v>
      </c>
      <c r="W195" s="9">
        <v>26565.19</v>
      </c>
      <c r="Y195" s="9">
        <f t="shared" si="68"/>
        <v>100482.20999999999</v>
      </c>
      <c r="AA195" s="21">
        <f t="shared" si="69"/>
        <v>3.7824766169562496</v>
      </c>
      <c r="AC195" s="9">
        <v>161337.81</v>
      </c>
      <c r="AE195" s="9">
        <v>26565.19</v>
      </c>
      <c r="AG195" s="9">
        <f t="shared" si="70"/>
        <v>134772.62</v>
      </c>
      <c r="AI195" s="21">
        <f t="shared" si="71"/>
        <v>5.073278978994692</v>
      </c>
    </row>
    <row r="196" spans="1:35" ht="12.75" outlineLevel="1">
      <c r="A196" s="1" t="s">
        <v>557</v>
      </c>
      <c r="B196" s="16" t="s">
        <v>558</v>
      </c>
      <c r="C196" s="1" t="s">
        <v>1146</v>
      </c>
      <c r="E196" s="5">
        <v>20032.365</v>
      </c>
      <c r="G196" s="5">
        <v>23111.949</v>
      </c>
      <c r="I196" s="9">
        <f aca="true" t="shared" si="72" ref="I196:I227">+E196-G196</f>
        <v>-3079.583999999999</v>
      </c>
      <c r="K196" s="21">
        <f aca="true" t="shared" si="73" ref="K196:K227">IF(G196&lt;0,IF(I196=0,0,IF(OR(G196=0,E196=0),"N.M.",IF(ABS(I196/G196)&gt;=10,"N.M.",I196/(-G196)))),IF(I196=0,0,IF(OR(G196=0,E196=0),"N.M.",IF(ABS(I196/G196)&gt;=10,"N.M.",I196/G196))))</f>
        <v>-0.13324639994662496</v>
      </c>
      <c r="M196" s="9">
        <v>38427.826</v>
      </c>
      <c r="O196" s="9">
        <v>52512.962</v>
      </c>
      <c r="Q196" s="9">
        <f aca="true" t="shared" si="74" ref="Q196:Q227">(+M196-O196)</f>
        <v>-14085.135999999999</v>
      </c>
      <c r="S196" s="21">
        <f aca="true" t="shared" si="75" ref="S196:S227">IF(O196&lt;0,IF(Q196=0,0,IF(OR(O196=0,M196=0),"N.M.",IF(ABS(Q196/O196)&gt;=10,"N.M.",Q196/(-O196)))),IF(Q196=0,0,IF(OR(O196=0,M196=0),"N.M.",IF(ABS(Q196/O196)&gt;=10,"N.M.",Q196/O196))))</f>
        <v>-0.2682220820071052</v>
      </c>
      <c r="U196" s="9">
        <v>72115.807</v>
      </c>
      <c r="W196" s="9">
        <v>100344.362</v>
      </c>
      <c r="Y196" s="9">
        <f aca="true" t="shared" si="76" ref="Y196:Y227">(+U196-W196)</f>
        <v>-28228.554999999993</v>
      </c>
      <c r="AA196" s="21">
        <f aca="true" t="shared" si="77" ref="AA196:AA227">IF(W196&lt;0,IF(Y196=0,0,IF(OR(W196=0,U196=0),"N.M.",IF(ABS(Y196/W196)&gt;=10,"N.M.",Y196/(-W196)))),IF(Y196=0,0,IF(OR(W196=0,U196=0),"N.M.",IF(ABS(Y196/W196)&gt;=10,"N.M.",Y196/W196))))</f>
        <v>-0.28131680183486535</v>
      </c>
      <c r="AC196" s="9">
        <v>169415.356</v>
      </c>
      <c r="AE196" s="9">
        <v>202259.905</v>
      </c>
      <c r="AG196" s="9">
        <f aca="true" t="shared" si="78" ref="AG196:AG227">(+AC196-AE196)</f>
        <v>-32844.549</v>
      </c>
      <c r="AI196" s="21">
        <f aca="true" t="shared" si="79" ref="AI196:AI227">IF(AE196&lt;0,IF(AG196=0,0,IF(OR(AE196=0,AC196=0),"N.M.",IF(ABS(AG196/AE196)&gt;=10,"N.M.",AG196/(-AE196)))),IF(AG196=0,0,IF(OR(AE196=0,AC196=0),"N.M.",IF(ABS(AG196/AE196)&gt;=10,"N.M.",AG196/AE196))))</f>
        <v>-0.16238783954733885</v>
      </c>
    </row>
    <row r="197" spans="1:35" ht="12.75" outlineLevel="1">
      <c r="A197" s="1" t="s">
        <v>559</v>
      </c>
      <c r="B197" s="16" t="s">
        <v>560</v>
      </c>
      <c r="C197" s="1" t="s">
        <v>1147</v>
      </c>
      <c r="E197" s="5">
        <v>21966.531</v>
      </c>
      <c r="G197" s="5">
        <v>19700.64</v>
      </c>
      <c r="I197" s="9">
        <f t="shared" si="72"/>
        <v>2265.8909999999996</v>
      </c>
      <c r="K197" s="21">
        <f t="shared" si="73"/>
        <v>0.11501611115171892</v>
      </c>
      <c r="M197" s="9">
        <v>87217.643</v>
      </c>
      <c r="O197" s="9">
        <v>62788.245</v>
      </c>
      <c r="Q197" s="9">
        <f t="shared" si="74"/>
        <v>24429.397999999994</v>
      </c>
      <c r="S197" s="21">
        <f t="shared" si="75"/>
        <v>0.38907598070307575</v>
      </c>
      <c r="U197" s="9">
        <v>250863.471</v>
      </c>
      <c r="W197" s="9">
        <v>219244.829</v>
      </c>
      <c r="Y197" s="9">
        <f t="shared" si="76"/>
        <v>31618.641999999993</v>
      </c>
      <c r="AA197" s="21">
        <f t="shared" si="77"/>
        <v>0.14421613565171013</v>
      </c>
      <c r="AC197" s="9">
        <v>411087.609</v>
      </c>
      <c r="AE197" s="9">
        <v>520298.85</v>
      </c>
      <c r="AG197" s="9">
        <f t="shared" si="78"/>
        <v>-109211.24099999998</v>
      </c>
      <c r="AI197" s="21">
        <f t="shared" si="79"/>
        <v>-0.20990098478979913</v>
      </c>
    </row>
    <row r="198" spans="1:35" ht="12.75" outlineLevel="1">
      <c r="A198" s="1" t="s">
        <v>561</v>
      </c>
      <c r="B198" s="16" t="s">
        <v>562</v>
      </c>
      <c r="C198" s="1" t="s">
        <v>1148</v>
      </c>
      <c r="E198" s="5">
        <v>13712.53</v>
      </c>
      <c r="G198" s="5">
        <v>9654</v>
      </c>
      <c r="I198" s="9">
        <f t="shared" si="72"/>
        <v>4058.5300000000007</v>
      </c>
      <c r="K198" s="21">
        <f t="shared" si="73"/>
        <v>0.4203987984255232</v>
      </c>
      <c r="M198" s="9">
        <v>38117.29</v>
      </c>
      <c r="O198" s="9">
        <v>24931.5</v>
      </c>
      <c r="Q198" s="9">
        <f t="shared" si="74"/>
        <v>13185.79</v>
      </c>
      <c r="S198" s="21">
        <f t="shared" si="75"/>
        <v>0.5288807332089926</v>
      </c>
      <c r="U198" s="9">
        <v>78732.79</v>
      </c>
      <c r="W198" s="9">
        <v>61770</v>
      </c>
      <c r="Y198" s="9">
        <f t="shared" si="76"/>
        <v>16962.789999999994</v>
      </c>
      <c r="AA198" s="21">
        <f t="shared" si="77"/>
        <v>0.27461210943823855</v>
      </c>
      <c r="AC198" s="9">
        <v>122951.29</v>
      </c>
      <c r="AE198" s="9">
        <v>109291.5</v>
      </c>
      <c r="AG198" s="9">
        <f t="shared" si="78"/>
        <v>13659.789999999994</v>
      </c>
      <c r="AI198" s="21">
        <f t="shared" si="79"/>
        <v>0.12498492563465588</v>
      </c>
    </row>
    <row r="199" spans="1:35" ht="12.75" outlineLevel="1">
      <c r="A199" s="1" t="s">
        <v>563</v>
      </c>
      <c r="B199" s="16" t="s">
        <v>564</v>
      </c>
      <c r="C199" s="1" t="s">
        <v>1149</v>
      </c>
      <c r="E199" s="5">
        <v>-139325</v>
      </c>
      <c r="G199" s="5">
        <v>51546</v>
      </c>
      <c r="I199" s="9">
        <f t="shared" si="72"/>
        <v>-190871</v>
      </c>
      <c r="K199" s="21">
        <f t="shared" si="73"/>
        <v>-3.702925542234121</v>
      </c>
      <c r="M199" s="9">
        <v>-116298</v>
      </c>
      <c r="O199" s="9">
        <v>-538754</v>
      </c>
      <c r="Q199" s="9">
        <f t="shared" si="74"/>
        <v>422456</v>
      </c>
      <c r="S199" s="21">
        <f t="shared" si="75"/>
        <v>0.7841352453995701</v>
      </c>
      <c r="U199" s="9">
        <v>79710</v>
      </c>
      <c r="W199" s="9">
        <v>-1738779</v>
      </c>
      <c r="Y199" s="9">
        <f t="shared" si="76"/>
        <v>1818489</v>
      </c>
      <c r="AA199" s="21">
        <f t="shared" si="77"/>
        <v>1.045842513625941</v>
      </c>
      <c r="AC199" s="9">
        <v>-167137</v>
      </c>
      <c r="AE199" s="9">
        <v>-3600052</v>
      </c>
      <c r="AG199" s="9">
        <f t="shared" si="78"/>
        <v>3432915</v>
      </c>
      <c r="AI199" s="21">
        <f t="shared" si="79"/>
        <v>0.9535737261572889</v>
      </c>
    </row>
    <row r="200" spans="1:35" ht="12.75" outlineLevel="1">
      <c r="A200" s="1" t="s">
        <v>565</v>
      </c>
      <c r="B200" s="16" t="s">
        <v>566</v>
      </c>
      <c r="C200" s="1" t="s">
        <v>1150</v>
      </c>
      <c r="E200" s="5">
        <v>-83207.913</v>
      </c>
      <c r="G200" s="5">
        <v>196423.307</v>
      </c>
      <c r="I200" s="9">
        <f t="shared" si="72"/>
        <v>-279631.22</v>
      </c>
      <c r="K200" s="21">
        <f t="shared" si="73"/>
        <v>-1.4236152739246977</v>
      </c>
      <c r="M200" s="9">
        <v>156363.212</v>
      </c>
      <c r="O200" s="9">
        <v>183880.219</v>
      </c>
      <c r="Q200" s="9">
        <f t="shared" si="74"/>
        <v>-27517.007000000012</v>
      </c>
      <c r="S200" s="21">
        <f t="shared" si="75"/>
        <v>-0.14964636843291998</v>
      </c>
      <c r="U200" s="9">
        <v>440075.163</v>
      </c>
      <c r="W200" s="9">
        <v>336328.112</v>
      </c>
      <c r="Y200" s="9">
        <f t="shared" si="76"/>
        <v>103747.05099999998</v>
      </c>
      <c r="AA200" s="21">
        <f t="shared" si="77"/>
        <v>0.30846975705676355</v>
      </c>
      <c r="AC200" s="9">
        <v>835648.9650000001</v>
      </c>
      <c r="AE200" s="9">
        <v>704129.091</v>
      </c>
      <c r="AG200" s="9">
        <f t="shared" si="78"/>
        <v>131519.87400000007</v>
      </c>
      <c r="AI200" s="21">
        <f t="shared" si="79"/>
        <v>0.18678375269684755</v>
      </c>
    </row>
    <row r="201" spans="1:35" ht="12.75" outlineLevel="1">
      <c r="A201" s="1" t="s">
        <v>567</v>
      </c>
      <c r="B201" s="16" t="s">
        <v>568</v>
      </c>
      <c r="C201" s="1" t="s">
        <v>1151</v>
      </c>
      <c r="E201" s="5">
        <v>0</v>
      </c>
      <c r="G201" s="5">
        <v>0</v>
      </c>
      <c r="I201" s="9">
        <f t="shared" si="72"/>
        <v>0</v>
      </c>
      <c r="K201" s="21">
        <f t="shared" si="73"/>
        <v>0</v>
      </c>
      <c r="M201" s="9">
        <v>0</v>
      </c>
      <c r="O201" s="9">
        <v>250</v>
      </c>
      <c r="Q201" s="9">
        <f t="shared" si="74"/>
        <v>-250</v>
      </c>
      <c r="S201" s="21" t="str">
        <f t="shared" si="75"/>
        <v>N.M.</v>
      </c>
      <c r="U201" s="9">
        <v>1747.96</v>
      </c>
      <c r="W201" s="9">
        <v>1691.87</v>
      </c>
      <c r="Y201" s="9">
        <f t="shared" si="76"/>
        <v>56.090000000000146</v>
      </c>
      <c r="AA201" s="21">
        <f t="shared" si="77"/>
        <v>0.03315266539391333</v>
      </c>
      <c r="AC201" s="9">
        <v>1847.96</v>
      </c>
      <c r="AE201" s="9">
        <v>1691.87</v>
      </c>
      <c r="AG201" s="9">
        <f t="shared" si="78"/>
        <v>156.09000000000015</v>
      </c>
      <c r="AI201" s="21">
        <f t="shared" si="79"/>
        <v>0.09225886149645077</v>
      </c>
    </row>
    <row r="202" spans="1:35" ht="12.75" outlineLevel="1">
      <c r="A202" s="1" t="s">
        <v>569</v>
      </c>
      <c r="B202" s="16" t="s">
        <v>570</v>
      </c>
      <c r="C202" s="1" t="s">
        <v>1152</v>
      </c>
      <c r="E202" s="5">
        <v>16531.68</v>
      </c>
      <c r="G202" s="5">
        <v>20849</v>
      </c>
      <c r="I202" s="9">
        <f t="shared" si="72"/>
        <v>-4317.32</v>
      </c>
      <c r="K202" s="21">
        <f t="shared" si="73"/>
        <v>-0.2070756391193822</v>
      </c>
      <c r="M202" s="9">
        <v>46704.08</v>
      </c>
      <c r="O202" s="9">
        <v>61149.17</v>
      </c>
      <c r="Q202" s="9">
        <f t="shared" si="74"/>
        <v>-14445.089999999997</v>
      </c>
      <c r="S202" s="21">
        <f t="shared" si="75"/>
        <v>-0.23622708206832566</v>
      </c>
      <c r="U202" s="9">
        <v>112134.06</v>
      </c>
      <c r="W202" s="9">
        <v>82624.04</v>
      </c>
      <c r="Y202" s="9">
        <f t="shared" si="76"/>
        <v>29510.020000000004</v>
      </c>
      <c r="AA202" s="21">
        <f t="shared" si="77"/>
        <v>0.35716021632444994</v>
      </c>
      <c r="AC202" s="9">
        <v>208449.37</v>
      </c>
      <c r="AE202" s="9">
        <v>82624.04</v>
      </c>
      <c r="AG202" s="9">
        <f t="shared" si="78"/>
        <v>125825.33</v>
      </c>
      <c r="AI202" s="21">
        <f t="shared" si="79"/>
        <v>1.5228658632523902</v>
      </c>
    </row>
    <row r="203" spans="1:35" ht="12.75" outlineLevel="1">
      <c r="A203" s="1" t="s">
        <v>571</v>
      </c>
      <c r="B203" s="16" t="s">
        <v>572</v>
      </c>
      <c r="C203" s="1" t="s">
        <v>1153</v>
      </c>
      <c r="E203" s="5">
        <v>113649.74</v>
      </c>
      <c r="G203" s="5">
        <v>110299.22</v>
      </c>
      <c r="I203" s="9">
        <f t="shared" si="72"/>
        <v>3350.520000000004</v>
      </c>
      <c r="K203" s="21">
        <f t="shared" si="73"/>
        <v>0.030376642736004877</v>
      </c>
      <c r="M203" s="9">
        <v>294905.96</v>
      </c>
      <c r="O203" s="9">
        <v>341332.25</v>
      </c>
      <c r="Q203" s="9">
        <f t="shared" si="74"/>
        <v>-46426.28999999998</v>
      </c>
      <c r="S203" s="21">
        <f t="shared" si="75"/>
        <v>-0.13601495317245874</v>
      </c>
      <c r="U203" s="9">
        <v>739022.73</v>
      </c>
      <c r="W203" s="9">
        <v>469405.32</v>
      </c>
      <c r="Y203" s="9">
        <f t="shared" si="76"/>
        <v>269617.41</v>
      </c>
      <c r="AA203" s="21">
        <f t="shared" si="77"/>
        <v>0.5743808144313319</v>
      </c>
      <c r="AC203" s="9">
        <v>1290696.01</v>
      </c>
      <c r="AE203" s="9">
        <v>469405.32</v>
      </c>
      <c r="AG203" s="9">
        <f t="shared" si="78"/>
        <v>821290.69</v>
      </c>
      <c r="AI203" s="21">
        <f t="shared" si="79"/>
        <v>1.7496407795292988</v>
      </c>
    </row>
    <row r="204" spans="1:35" ht="12.75" outlineLevel="1">
      <c r="A204" s="1" t="s">
        <v>573</v>
      </c>
      <c r="B204" s="16" t="s">
        <v>574</v>
      </c>
      <c r="C204" s="1" t="s">
        <v>1120</v>
      </c>
      <c r="E204" s="5">
        <v>139650.264</v>
      </c>
      <c r="G204" s="5">
        <v>70518.817</v>
      </c>
      <c r="I204" s="9">
        <f t="shared" si="72"/>
        <v>69131.447</v>
      </c>
      <c r="K204" s="21">
        <f t="shared" si="73"/>
        <v>0.9803262439867646</v>
      </c>
      <c r="M204" s="9">
        <v>226786.703</v>
      </c>
      <c r="O204" s="9">
        <v>168560.518</v>
      </c>
      <c r="Q204" s="9">
        <f t="shared" si="74"/>
        <v>58226.185</v>
      </c>
      <c r="S204" s="21">
        <f t="shared" si="75"/>
        <v>0.3454319296764382</v>
      </c>
      <c r="U204" s="9">
        <v>547312.606</v>
      </c>
      <c r="W204" s="9">
        <v>446720.57</v>
      </c>
      <c r="Y204" s="9">
        <f t="shared" si="76"/>
        <v>100592.03600000002</v>
      </c>
      <c r="AA204" s="21">
        <f t="shared" si="77"/>
        <v>0.22517887636112216</v>
      </c>
      <c r="AC204" s="9">
        <v>916198.8030000001</v>
      </c>
      <c r="AE204" s="9">
        <v>969479.527</v>
      </c>
      <c r="AG204" s="9">
        <f t="shared" si="78"/>
        <v>-53280.72399999993</v>
      </c>
      <c r="AI204" s="21">
        <f t="shared" si="79"/>
        <v>-0.05495807030074595</v>
      </c>
    </row>
    <row r="205" spans="1:35" ht="12.75" outlineLevel="1">
      <c r="A205" s="1" t="s">
        <v>575</v>
      </c>
      <c r="B205" s="16" t="s">
        <v>576</v>
      </c>
      <c r="C205" s="1" t="s">
        <v>1138</v>
      </c>
      <c r="E205" s="5">
        <v>1013.34</v>
      </c>
      <c r="G205" s="5">
        <v>878.378</v>
      </c>
      <c r="I205" s="9">
        <f t="shared" si="72"/>
        <v>134.962</v>
      </c>
      <c r="K205" s="21">
        <f t="shared" si="73"/>
        <v>0.15364911234115605</v>
      </c>
      <c r="M205" s="9">
        <v>2461.18</v>
      </c>
      <c r="O205" s="9">
        <v>3525.6020000000003</v>
      </c>
      <c r="Q205" s="9">
        <f t="shared" si="74"/>
        <v>-1064.4220000000005</v>
      </c>
      <c r="S205" s="21">
        <f t="shared" si="75"/>
        <v>-0.30191212734732975</v>
      </c>
      <c r="U205" s="9">
        <v>5851.19</v>
      </c>
      <c r="W205" s="9">
        <v>7709.057000000001</v>
      </c>
      <c r="Y205" s="9">
        <f t="shared" si="76"/>
        <v>-1857.867000000001</v>
      </c>
      <c r="AA205" s="21">
        <f t="shared" si="77"/>
        <v>-0.24099795863488893</v>
      </c>
      <c r="AC205" s="9">
        <v>12303.225</v>
      </c>
      <c r="AE205" s="9">
        <v>160189.736</v>
      </c>
      <c r="AG205" s="9">
        <f t="shared" si="78"/>
        <v>-147886.511</v>
      </c>
      <c r="AI205" s="21">
        <f t="shared" si="79"/>
        <v>-0.9231959218660551</v>
      </c>
    </row>
    <row r="206" spans="1:35" ht="12.75" outlineLevel="1">
      <c r="A206" s="1" t="s">
        <v>577</v>
      </c>
      <c r="B206" s="16" t="s">
        <v>578</v>
      </c>
      <c r="C206" s="1" t="s">
        <v>1154</v>
      </c>
      <c r="E206" s="5">
        <v>14390.832</v>
      </c>
      <c r="G206" s="5">
        <v>13893.045</v>
      </c>
      <c r="I206" s="9">
        <f t="shared" si="72"/>
        <v>497.78700000000026</v>
      </c>
      <c r="K206" s="21">
        <f t="shared" si="73"/>
        <v>0.035829942248081705</v>
      </c>
      <c r="M206" s="9">
        <v>35289.133</v>
      </c>
      <c r="O206" s="9">
        <v>52620.15</v>
      </c>
      <c r="Q206" s="9">
        <f t="shared" si="74"/>
        <v>-17331.017</v>
      </c>
      <c r="S206" s="21">
        <f t="shared" si="75"/>
        <v>-0.329360843707211</v>
      </c>
      <c r="U206" s="9">
        <v>105537.449</v>
      </c>
      <c r="W206" s="9">
        <v>120595.596</v>
      </c>
      <c r="Y206" s="9">
        <f t="shared" si="76"/>
        <v>-15058.147000000012</v>
      </c>
      <c r="AA206" s="21">
        <f t="shared" si="77"/>
        <v>-0.12486481678816871</v>
      </c>
      <c r="AC206" s="9">
        <v>205431.359</v>
      </c>
      <c r="AE206" s="9">
        <v>229049.619</v>
      </c>
      <c r="AG206" s="9">
        <f t="shared" si="78"/>
        <v>-23618.26000000001</v>
      </c>
      <c r="AI206" s="21">
        <f t="shared" si="79"/>
        <v>-0.1031141640973435</v>
      </c>
    </row>
    <row r="207" spans="1:35" ht="12.75" outlineLevel="1">
      <c r="A207" s="1" t="s">
        <v>579</v>
      </c>
      <c r="B207" s="16" t="s">
        <v>580</v>
      </c>
      <c r="C207" s="1" t="s">
        <v>1147</v>
      </c>
      <c r="E207" s="5">
        <v>-5325.472000000001</v>
      </c>
      <c r="G207" s="5">
        <v>-1624.2430000000002</v>
      </c>
      <c r="I207" s="9">
        <f t="shared" si="72"/>
        <v>-3701.2290000000003</v>
      </c>
      <c r="K207" s="21">
        <f t="shared" si="73"/>
        <v>-2.2787409273119845</v>
      </c>
      <c r="M207" s="9">
        <v>29715.863</v>
      </c>
      <c r="O207" s="9">
        <v>13617.528</v>
      </c>
      <c r="Q207" s="9">
        <f t="shared" si="74"/>
        <v>16098.335000000001</v>
      </c>
      <c r="S207" s="21">
        <f t="shared" si="75"/>
        <v>1.1821774847828477</v>
      </c>
      <c r="U207" s="9">
        <v>94452.993</v>
      </c>
      <c r="W207" s="9">
        <v>113674.558</v>
      </c>
      <c r="Y207" s="9">
        <f t="shared" si="76"/>
        <v>-19221.565000000002</v>
      </c>
      <c r="AA207" s="21">
        <f t="shared" si="77"/>
        <v>-0.1690929381049364</v>
      </c>
      <c r="AC207" s="9">
        <v>175895.238</v>
      </c>
      <c r="AE207" s="9">
        <v>257056.75300000003</v>
      </c>
      <c r="AG207" s="9">
        <f t="shared" si="78"/>
        <v>-81161.51500000001</v>
      </c>
      <c r="AI207" s="21">
        <f t="shared" si="79"/>
        <v>-0.31573383718886394</v>
      </c>
    </row>
    <row r="208" spans="1:35" ht="12.75" outlineLevel="1">
      <c r="A208" s="1" t="s">
        <v>581</v>
      </c>
      <c r="B208" s="16" t="s">
        <v>582</v>
      </c>
      <c r="C208" s="1" t="s">
        <v>1155</v>
      </c>
      <c r="E208" s="5">
        <v>13097.644</v>
      </c>
      <c r="G208" s="5">
        <v>10752.995</v>
      </c>
      <c r="I208" s="9">
        <f t="shared" si="72"/>
        <v>2344.6489999999994</v>
      </c>
      <c r="K208" s="21">
        <f t="shared" si="73"/>
        <v>0.21804613505353618</v>
      </c>
      <c r="M208" s="9">
        <v>34073.918</v>
      </c>
      <c r="O208" s="9">
        <v>33877.733</v>
      </c>
      <c r="Q208" s="9">
        <f t="shared" si="74"/>
        <v>196.18499999999767</v>
      </c>
      <c r="S208" s="21">
        <f t="shared" si="75"/>
        <v>0.005790971904761091</v>
      </c>
      <c r="U208" s="9">
        <v>51966.126</v>
      </c>
      <c r="W208" s="9">
        <v>49460.525</v>
      </c>
      <c r="Y208" s="9">
        <f t="shared" si="76"/>
        <v>2505.600999999995</v>
      </c>
      <c r="AA208" s="21">
        <f t="shared" si="77"/>
        <v>0.05065860097522206</v>
      </c>
      <c r="AC208" s="9">
        <v>91338.473</v>
      </c>
      <c r="AE208" s="9">
        <v>62243.704</v>
      </c>
      <c r="AG208" s="9">
        <f t="shared" si="78"/>
        <v>29094.769</v>
      </c>
      <c r="AI208" s="21">
        <f t="shared" si="79"/>
        <v>0.4674331238385171</v>
      </c>
    </row>
    <row r="209" spans="1:35" ht="12.75" outlineLevel="1">
      <c r="A209" s="1" t="s">
        <v>583</v>
      </c>
      <c r="B209" s="16" t="s">
        <v>584</v>
      </c>
      <c r="C209" s="1" t="s">
        <v>1156</v>
      </c>
      <c r="E209" s="5">
        <v>7325.244000000001</v>
      </c>
      <c r="G209" s="5">
        <v>1318.31</v>
      </c>
      <c r="I209" s="9">
        <f t="shared" si="72"/>
        <v>6006.934000000001</v>
      </c>
      <c r="K209" s="21">
        <f t="shared" si="73"/>
        <v>4.556541329429346</v>
      </c>
      <c r="M209" s="9">
        <v>21808.088</v>
      </c>
      <c r="O209" s="9">
        <v>1944.218</v>
      </c>
      <c r="Q209" s="9">
        <f t="shared" si="74"/>
        <v>19863.87</v>
      </c>
      <c r="S209" s="21" t="str">
        <f t="shared" si="75"/>
        <v>N.M.</v>
      </c>
      <c r="U209" s="9">
        <v>65357.456</v>
      </c>
      <c r="W209" s="9">
        <v>1995.169</v>
      </c>
      <c r="Y209" s="9">
        <f t="shared" si="76"/>
        <v>63362.287</v>
      </c>
      <c r="AA209" s="21" t="str">
        <f t="shared" si="77"/>
        <v>N.M.</v>
      </c>
      <c r="AC209" s="9">
        <v>71936.721</v>
      </c>
      <c r="AE209" s="9">
        <v>2550.535</v>
      </c>
      <c r="AG209" s="9">
        <f t="shared" si="78"/>
        <v>69386.186</v>
      </c>
      <c r="AI209" s="21" t="str">
        <f t="shared" si="79"/>
        <v>N.M.</v>
      </c>
    </row>
    <row r="210" spans="1:35" ht="12.75" outlineLevel="1">
      <c r="A210" s="1" t="s">
        <v>585</v>
      </c>
      <c r="B210" s="16" t="s">
        <v>586</v>
      </c>
      <c r="C210" s="1" t="s">
        <v>1157</v>
      </c>
      <c r="E210" s="5">
        <v>-10579.678</v>
      </c>
      <c r="G210" s="5">
        <v>-37768.319</v>
      </c>
      <c r="I210" s="9">
        <f t="shared" si="72"/>
        <v>27188.641000000003</v>
      </c>
      <c r="K210" s="21">
        <f t="shared" si="73"/>
        <v>0.7198795636099135</v>
      </c>
      <c r="M210" s="9">
        <v>13501.411</v>
      </c>
      <c r="O210" s="9">
        <v>62881.562</v>
      </c>
      <c r="Q210" s="9">
        <f t="shared" si="74"/>
        <v>-49380.151</v>
      </c>
      <c r="S210" s="21">
        <f t="shared" si="75"/>
        <v>-0.7852882375918079</v>
      </c>
      <c r="U210" s="9">
        <v>265674.884</v>
      </c>
      <c r="W210" s="9">
        <v>283222.113</v>
      </c>
      <c r="Y210" s="9">
        <f t="shared" si="76"/>
        <v>-17547.228999999992</v>
      </c>
      <c r="AA210" s="21">
        <f t="shared" si="77"/>
        <v>-0.061955716713405044</v>
      </c>
      <c r="AC210" s="9">
        <v>581331.7220000001</v>
      </c>
      <c r="AE210" s="9">
        <v>634028.513</v>
      </c>
      <c r="AG210" s="9">
        <f t="shared" si="78"/>
        <v>-52696.79099999997</v>
      </c>
      <c r="AI210" s="21">
        <f t="shared" si="79"/>
        <v>-0.08311422896528309</v>
      </c>
    </row>
    <row r="211" spans="1:35" ht="12.75" outlineLevel="1">
      <c r="A211" s="1" t="s">
        <v>587</v>
      </c>
      <c r="B211" s="16" t="s">
        <v>588</v>
      </c>
      <c r="C211" s="1" t="s">
        <v>1158</v>
      </c>
      <c r="E211" s="5">
        <v>36319.551</v>
      </c>
      <c r="G211" s="5">
        <v>20184.448</v>
      </c>
      <c r="I211" s="9">
        <f t="shared" si="72"/>
        <v>16135.103</v>
      </c>
      <c r="K211" s="21">
        <f t="shared" si="73"/>
        <v>0.7993829209498322</v>
      </c>
      <c r="M211" s="9">
        <v>91856.023</v>
      </c>
      <c r="O211" s="9">
        <v>75279.671</v>
      </c>
      <c r="Q211" s="9">
        <f t="shared" si="74"/>
        <v>16576.352</v>
      </c>
      <c r="S211" s="21">
        <f t="shared" si="75"/>
        <v>0.220196924080606</v>
      </c>
      <c r="U211" s="9">
        <v>197214.698</v>
      </c>
      <c r="W211" s="9">
        <v>188714.225</v>
      </c>
      <c r="Y211" s="9">
        <f t="shared" si="76"/>
        <v>8500.472999999998</v>
      </c>
      <c r="AA211" s="21">
        <f t="shared" si="77"/>
        <v>0.04504415605129925</v>
      </c>
      <c r="AC211" s="9">
        <v>366581.265</v>
      </c>
      <c r="AE211" s="9">
        <v>351325.9</v>
      </c>
      <c r="AG211" s="9">
        <f t="shared" si="78"/>
        <v>15255.36499999999</v>
      </c>
      <c r="AI211" s="21">
        <f t="shared" si="79"/>
        <v>0.043422261211029385</v>
      </c>
    </row>
    <row r="212" spans="1:35" ht="12.75" outlineLevel="1">
      <c r="A212" s="1" t="s">
        <v>589</v>
      </c>
      <c r="B212" s="16" t="s">
        <v>590</v>
      </c>
      <c r="C212" s="1" t="s">
        <v>1159</v>
      </c>
      <c r="E212" s="5">
        <v>-145685.736</v>
      </c>
      <c r="G212" s="5">
        <v>394327.09</v>
      </c>
      <c r="I212" s="9">
        <f t="shared" si="72"/>
        <v>-540012.826</v>
      </c>
      <c r="K212" s="21">
        <f t="shared" si="73"/>
        <v>-1.3694540387778074</v>
      </c>
      <c r="M212" s="9">
        <v>1025000.416</v>
      </c>
      <c r="O212" s="9">
        <v>819490.844</v>
      </c>
      <c r="Q212" s="9">
        <f t="shared" si="74"/>
        <v>205509.57199999993</v>
      </c>
      <c r="S212" s="21">
        <f t="shared" si="75"/>
        <v>0.2507771423008113</v>
      </c>
      <c r="U212" s="9">
        <v>2035252.843</v>
      </c>
      <c r="W212" s="9">
        <v>1395180.117</v>
      </c>
      <c r="Y212" s="9">
        <f t="shared" si="76"/>
        <v>640072.726</v>
      </c>
      <c r="AA212" s="21">
        <f t="shared" si="77"/>
        <v>0.4587742601839272</v>
      </c>
      <c r="AC212" s="9">
        <v>3435801.71</v>
      </c>
      <c r="AE212" s="9">
        <v>3533654.4590000003</v>
      </c>
      <c r="AG212" s="9">
        <f t="shared" si="78"/>
        <v>-97852.7490000003</v>
      </c>
      <c r="AI212" s="21">
        <f t="shared" si="79"/>
        <v>-0.02769165749944095</v>
      </c>
    </row>
    <row r="213" spans="1:35" ht="12.75" outlineLevel="1">
      <c r="A213" s="1" t="s">
        <v>591</v>
      </c>
      <c r="B213" s="16" t="s">
        <v>592</v>
      </c>
      <c r="C213" s="1" t="s">
        <v>1151</v>
      </c>
      <c r="E213" s="5">
        <v>123069.18</v>
      </c>
      <c r="G213" s="5">
        <v>187303.88</v>
      </c>
      <c r="I213" s="9">
        <f t="shared" si="72"/>
        <v>-64234.70000000001</v>
      </c>
      <c r="K213" s="21">
        <f t="shared" si="73"/>
        <v>-0.34294377671194004</v>
      </c>
      <c r="M213" s="9">
        <v>182622.62</v>
      </c>
      <c r="O213" s="9">
        <v>425377.98</v>
      </c>
      <c r="Q213" s="9">
        <f t="shared" si="74"/>
        <v>-242755.36</v>
      </c>
      <c r="S213" s="21">
        <f t="shared" si="75"/>
        <v>-0.5706815383344479</v>
      </c>
      <c r="U213" s="9">
        <v>891250.97</v>
      </c>
      <c r="W213" s="9">
        <v>910321.61</v>
      </c>
      <c r="Y213" s="9">
        <f t="shared" si="76"/>
        <v>-19070.640000000014</v>
      </c>
      <c r="AA213" s="21">
        <f t="shared" si="77"/>
        <v>-0.02094934338645439</v>
      </c>
      <c r="AC213" s="9">
        <v>1529355.19</v>
      </c>
      <c r="AE213" s="9">
        <v>1431770.56</v>
      </c>
      <c r="AG213" s="9">
        <f t="shared" si="78"/>
        <v>97584.62999999989</v>
      </c>
      <c r="AI213" s="21">
        <f t="shared" si="79"/>
        <v>0.06815661162917044</v>
      </c>
    </row>
    <row r="214" spans="1:35" ht="12.75" outlineLevel="1">
      <c r="A214" s="1" t="s">
        <v>593</v>
      </c>
      <c r="B214" s="16" t="s">
        <v>594</v>
      </c>
      <c r="C214" s="1" t="s">
        <v>1160</v>
      </c>
      <c r="E214" s="5">
        <v>3136.21</v>
      </c>
      <c r="G214" s="5">
        <v>5033.59</v>
      </c>
      <c r="I214" s="9">
        <f t="shared" si="72"/>
        <v>-1897.38</v>
      </c>
      <c r="K214" s="21">
        <f t="shared" si="73"/>
        <v>-0.37694369227529456</v>
      </c>
      <c r="M214" s="9">
        <v>9408.63</v>
      </c>
      <c r="O214" s="9">
        <v>15100.77</v>
      </c>
      <c r="Q214" s="9">
        <f t="shared" si="74"/>
        <v>-5692.140000000001</v>
      </c>
      <c r="S214" s="21">
        <f t="shared" si="75"/>
        <v>-0.3769436922752946</v>
      </c>
      <c r="U214" s="9">
        <v>21953.47</v>
      </c>
      <c r="W214" s="9">
        <v>35235.13</v>
      </c>
      <c r="Y214" s="9">
        <f t="shared" si="76"/>
        <v>-13281.659999999996</v>
      </c>
      <c r="AA214" s="21">
        <f t="shared" si="77"/>
        <v>-0.3769436922752945</v>
      </c>
      <c r="AC214" s="9">
        <v>47121.42</v>
      </c>
      <c r="AE214" s="9">
        <v>71870.63</v>
      </c>
      <c r="AG214" s="9">
        <f t="shared" si="78"/>
        <v>-24749.210000000006</v>
      </c>
      <c r="AI214" s="21">
        <f t="shared" si="79"/>
        <v>-0.34435777173513027</v>
      </c>
    </row>
    <row r="215" spans="1:35" ht="12.75" outlineLevel="1">
      <c r="A215" s="1" t="s">
        <v>595</v>
      </c>
      <c r="B215" s="16" t="s">
        <v>596</v>
      </c>
      <c r="C215" s="1" t="s">
        <v>1161</v>
      </c>
      <c r="E215" s="5">
        <v>40803.525</v>
      </c>
      <c r="G215" s="5">
        <v>22790.237</v>
      </c>
      <c r="I215" s="9">
        <f t="shared" si="72"/>
        <v>18013.288</v>
      </c>
      <c r="K215" s="21">
        <f t="shared" si="73"/>
        <v>0.7903949397279194</v>
      </c>
      <c r="M215" s="9">
        <v>102781.367</v>
      </c>
      <c r="O215" s="9">
        <v>79335.792</v>
      </c>
      <c r="Q215" s="9">
        <f t="shared" si="74"/>
        <v>23445.574999999997</v>
      </c>
      <c r="S215" s="21">
        <f t="shared" si="75"/>
        <v>0.29552329924430576</v>
      </c>
      <c r="U215" s="9">
        <v>239092.601</v>
      </c>
      <c r="W215" s="9">
        <v>198229.761</v>
      </c>
      <c r="Y215" s="9">
        <f t="shared" si="76"/>
        <v>40862.84</v>
      </c>
      <c r="AA215" s="21">
        <f t="shared" si="77"/>
        <v>0.20613877449007265</v>
      </c>
      <c r="AC215" s="9">
        <v>401414.401</v>
      </c>
      <c r="AE215" s="9">
        <v>371100.321</v>
      </c>
      <c r="AG215" s="9">
        <f t="shared" si="78"/>
        <v>30314.080000000016</v>
      </c>
      <c r="AI215" s="21">
        <f t="shared" si="79"/>
        <v>0.0816870217689734</v>
      </c>
    </row>
    <row r="216" spans="1:35" ht="12.75" outlineLevel="1">
      <c r="A216" s="1" t="s">
        <v>597</v>
      </c>
      <c r="B216" s="16" t="s">
        <v>598</v>
      </c>
      <c r="C216" s="1" t="s">
        <v>1162</v>
      </c>
      <c r="E216" s="5">
        <v>2411.629</v>
      </c>
      <c r="G216" s="5">
        <v>2206.002</v>
      </c>
      <c r="I216" s="9">
        <f t="shared" si="72"/>
        <v>205.62699999999995</v>
      </c>
      <c r="K216" s="21">
        <f t="shared" si="73"/>
        <v>0.09321251748638486</v>
      </c>
      <c r="M216" s="9">
        <v>24446.358</v>
      </c>
      <c r="O216" s="9">
        <v>23940.29</v>
      </c>
      <c r="Q216" s="9">
        <f t="shared" si="74"/>
        <v>506.0679999999993</v>
      </c>
      <c r="S216" s="21">
        <f t="shared" si="75"/>
        <v>0.021138758135344195</v>
      </c>
      <c r="U216" s="9">
        <v>36256.337</v>
      </c>
      <c r="W216" s="9">
        <v>33412.56</v>
      </c>
      <c r="Y216" s="9">
        <f t="shared" si="76"/>
        <v>2843.777000000002</v>
      </c>
      <c r="AA216" s="21">
        <f t="shared" si="77"/>
        <v>0.08511101813210367</v>
      </c>
      <c r="AC216" s="9">
        <v>58354.542</v>
      </c>
      <c r="AE216" s="9">
        <v>48899.625</v>
      </c>
      <c r="AG216" s="9">
        <f t="shared" si="78"/>
        <v>9454.917000000001</v>
      </c>
      <c r="AI216" s="21">
        <f t="shared" si="79"/>
        <v>0.19335356866233638</v>
      </c>
    </row>
    <row r="217" spans="1:35" ht="12.75" outlineLevel="1">
      <c r="A217" s="1" t="s">
        <v>599</v>
      </c>
      <c r="B217" s="16" t="s">
        <v>600</v>
      </c>
      <c r="C217" s="1" t="s">
        <v>1163</v>
      </c>
      <c r="E217" s="5">
        <v>0</v>
      </c>
      <c r="G217" s="5">
        <v>0</v>
      </c>
      <c r="I217" s="9">
        <f t="shared" si="72"/>
        <v>0</v>
      </c>
      <c r="K217" s="21">
        <f t="shared" si="73"/>
        <v>0</v>
      </c>
      <c r="M217" s="9">
        <v>0</v>
      </c>
      <c r="O217" s="9">
        <v>0</v>
      </c>
      <c r="Q217" s="9">
        <f t="shared" si="74"/>
        <v>0</v>
      </c>
      <c r="S217" s="21">
        <f t="shared" si="75"/>
        <v>0</v>
      </c>
      <c r="U217" s="9">
        <v>0</v>
      </c>
      <c r="W217" s="9">
        <v>23.22</v>
      </c>
      <c r="Y217" s="9">
        <f t="shared" si="76"/>
        <v>-23.22</v>
      </c>
      <c r="AA217" s="21" t="str">
        <f t="shared" si="77"/>
        <v>N.M.</v>
      </c>
      <c r="AC217" s="9">
        <v>0</v>
      </c>
      <c r="AE217" s="9">
        <v>23.22</v>
      </c>
      <c r="AG217" s="9">
        <f t="shared" si="78"/>
        <v>-23.22</v>
      </c>
      <c r="AI217" s="21" t="str">
        <f t="shared" si="79"/>
        <v>N.M.</v>
      </c>
    </row>
    <row r="218" spans="1:35" ht="12.75" outlineLevel="1">
      <c r="A218" s="1" t="s">
        <v>601</v>
      </c>
      <c r="B218" s="16" t="s">
        <v>602</v>
      </c>
      <c r="C218" s="1" t="s">
        <v>1164</v>
      </c>
      <c r="E218" s="5">
        <v>73906.868</v>
      </c>
      <c r="G218" s="5">
        <v>59547.251000000004</v>
      </c>
      <c r="I218" s="9">
        <f t="shared" si="72"/>
        <v>14359.616999999998</v>
      </c>
      <c r="K218" s="21">
        <f t="shared" si="73"/>
        <v>0.24114659801843746</v>
      </c>
      <c r="M218" s="9">
        <v>189463.195</v>
      </c>
      <c r="O218" s="9">
        <v>262337.021</v>
      </c>
      <c r="Q218" s="9">
        <f t="shared" si="74"/>
        <v>-72873.826</v>
      </c>
      <c r="S218" s="21">
        <f t="shared" si="75"/>
        <v>-0.2777870455424589</v>
      </c>
      <c r="U218" s="9">
        <v>467113.307</v>
      </c>
      <c r="W218" s="9">
        <v>626585.981</v>
      </c>
      <c r="Y218" s="9">
        <f t="shared" si="76"/>
        <v>-159472.67400000006</v>
      </c>
      <c r="AA218" s="21">
        <f t="shared" si="77"/>
        <v>-0.25451044044344817</v>
      </c>
      <c r="AC218" s="9">
        <v>918328.923</v>
      </c>
      <c r="AE218" s="9">
        <v>1250724.507</v>
      </c>
      <c r="AG218" s="9">
        <f t="shared" si="78"/>
        <v>-332395.58400000003</v>
      </c>
      <c r="AI218" s="21">
        <f t="shared" si="79"/>
        <v>-0.26576242980741405</v>
      </c>
    </row>
    <row r="219" spans="1:35" ht="12.75" outlineLevel="1">
      <c r="A219" s="1" t="s">
        <v>603</v>
      </c>
      <c r="B219" s="16" t="s">
        <v>604</v>
      </c>
      <c r="C219" s="1" t="s">
        <v>1165</v>
      </c>
      <c r="E219" s="5">
        <v>4041.302</v>
      </c>
      <c r="G219" s="5">
        <v>2999.813</v>
      </c>
      <c r="I219" s="9">
        <f t="shared" si="72"/>
        <v>1041.489</v>
      </c>
      <c r="K219" s="21">
        <f t="shared" si="73"/>
        <v>0.34718464117596665</v>
      </c>
      <c r="M219" s="9">
        <v>10607.884</v>
      </c>
      <c r="O219" s="9">
        <v>9622.572</v>
      </c>
      <c r="Q219" s="9">
        <f t="shared" si="74"/>
        <v>985.3119999999999</v>
      </c>
      <c r="S219" s="21">
        <f t="shared" si="75"/>
        <v>0.10239590828730613</v>
      </c>
      <c r="U219" s="9">
        <v>25565.185</v>
      </c>
      <c r="W219" s="9">
        <v>22412.864</v>
      </c>
      <c r="Y219" s="9">
        <f t="shared" si="76"/>
        <v>3152.321</v>
      </c>
      <c r="AA219" s="21">
        <f t="shared" si="77"/>
        <v>0.14064784402386057</v>
      </c>
      <c r="AC219" s="9">
        <v>43241.912</v>
      </c>
      <c r="AE219" s="9">
        <v>40033.733</v>
      </c>
      <c r="AG219" s="9">
        <f t="shared" si="78"/>
        <v>3208.1789999999964</v>
      </c>
      <c r="AI219" s="21">
        <f t="shared" si="79"/>
        <v>0.08013689355424328</v>
      </c>
    </row>
    <row r="220" spans="1:35" ht="12.75" outlineLevel="1">
      <c r="A220" s="1" t="s">
        <v>605</v>
      </c>
      <c r="B220" s="16" t="s">
        <v>606</v>
      </c>
      <c r="C220" s="1" t="s">
        <v>1166</v>
      </c>
      <c r="E220" s="5">
        <v>11970.181</v>
      </c>
      <c r="G220" s="5">
        <v>5002.412</v>
      </c>
      <c r="I220" s="9">
        <f t="shared" si="72"/>
        <v>6967.769</v>
      </c>
      <c r="K220" s="21">
        <f t="shared" si="73"/>
        <v>1.3928818737840865</v>
      </c>
      <c r="M220" s="9">
        <v>25888.129</v>
      </c>
      <c r="O220" s="9">
        <v>16789.07</v>
      </c>
      <c r="Q220" s="9">
        <f t="shared" si="74"/>
        <v>9099.059000000001</v>
      </c>
      <c r="S220" s="21">
        <f t="shared" si="75"/>
        <v>0.5419632534738376</v>
      </c>
      <c r="U220" s="9">
        <v>56601.508</v>
      </c>
      <c r="W220" s="9">
        <v>43702.671</v>
      </c>
      <c r="Y220" s="9">
        <f t="shared" si="76"/>
        <v>12898.837</v>
      </c>
      <c r="AA220" s="21">
        <f t="shared" si="77"/>
        <v>0.2951498547994927</v>
      </c>
      <c r="AC220" s="9">
        <v>88101.544</v>
      </c>
      <c r="AE220" s="9">
        <v>69842.195</v>
      </c>
      <c r="AG220" s="9">
        <f t="shared" si="78"/>
        <v>18259.348999999987</v>
      </c>
      <c r="AI220" s="21">
        <f t="shared" si="79"/>
        <v>0.26143721571179124</v>
      </c>
    </row>
    <row r="221" spans="1:35" ht="12.75" outlineLevel="1">
      <c r="A221" s="1" t="s">
        <v>607</v>
      </c>
      <c r="B221" s="16" t="s">
        <v>608</v>
      </c>
      <c r="C221" s="1" t="s">
        <v>1167</v>
      </c>
      <c r="E221" s="5">
        <v>46562.182</v>
      </c>
      <c r="G221" s="5">
        <v>32147.32</v>
      </c>
      <c r="I221" s="9">
        <f t="shared" si="72"/>
        <v>14414.862000000001</v>
      </c>
      <c r="K221" s="21">
        <f t="shared" si="73"/>
        <v>0.44840011546841235</v>
      </c>
      <c r="M221" s="9">
        <v>122161.522</v>
      </c>
      <c r="O221" s="9">
        <v>131532.003</v>
      </c>
      <c r="Q221" s="9">
        <f t="shared" si="74"/>
        <v>-9370.481</v>
      </c>
      <c r="S221" s="21">
        <f t="shared" si="75"/>
        <v>-0.07124107279047519</v>
      </c>
      <c r="U221" s="9">
        <v>303119.003</v>
      </c>
      <c r="W221" s="9">
        <v>328169.389</v>
      </c>
      <c r="Y221" s="9">
        <f t="shared" si="76"/>
        <v>-25050.386</v>
      </c>
      <c r="AA221" s="21">
        <f t="shared" si="77"/>
        <v>-0.07633370704176189</v>
      </c>
      <c r="AC221" s="9">
        <v>612710.6270000001</v>
      </c>
      <c r="AE221" s="9">
        <v>695797.575</v>
      </c>
      <c r="AG221" s="9">
        <f t="shared" si="78"/>
        <v>-83086.94799999986</v>
      </c>
      <c r="AI221" s="21">
        <f t="shared" si="79"/>
        <v>-0.119412528852231</v>
      </c>
    </row>
    <row r="222" spans="1:35" ht="12.75" outlineLevel="1">
      <c r="A222" s="1" t="s">
        <v>609</v>
      </c>
      <c r="B222" s="16" t="s">
        <v>610</v>
      </c>
      <c r="C222" s="1" t="s">
        <v>1168</v>
      </c>
      <c r="E222" s="5">
        <v>275386.566</v>
      </c>
      <c r="G222" s="5">
        <v>219097.842</v>
      </c>
      <c r="I222" s="9">
        <f t="shared" si="72"/>
        <v>56288.72399999999</v>
      </c>
      <c r="K222" s="21">
        <f t="shared" si="73"/>
        <v>0.2569113574381987</v>
      </c>
      <c r="M222" s="9">
        <v>730616.409</v>
      </c>
      <c r="O222" s="9">
        <v>726280.405</v>
      </c>
      <c r="Q222" s="9">
        <f t="shared" si="74"/>
        <v>4336.003999999957</v>
      </c>
      <c r="S222" s="21">
        <f t="shared" si="75"/>
        <v>0.005970151432076647</v>
      </c>
      <c r="U222" s="9">
        <v>1781846.794</v>
      </c>
      <c r="W222" s="9">
        <v>1749777.694</v>
      </c>
      <c r="Y222" s="9">
        <f t="shared" si="76"/>
        <v>32069.100000000093</v>
      </c>
      <c r="AA222" s="21">
        <f t="shared" si="77"/>
        <v>0.01832752818256014</v>
      </c>
      <c r="AC222" s="9">
        <v>3206617.45</v>
      </c>
      <c r="AE222" s="9">
        <v>3073047.5379999997</v>
      </c>
      <c r="AG222" s="9">
        <f t="shared" si="78"/>
        <v>133569.91200000048</v>
      </c>
      <c r="AI222" s="21">
        <f t="shared" si="79"/>
        <v>0.04346496770659475</v>
      </c>
    </row>
    <row r="223" spans="1:35" ht="12.75" outlineLevel="1">
      <c r="A223" s="1" t="s">
        <v>611</v>
      </c>
      <c r="B223" s="16" t="s">
        <v>612</v>
      </c>
      <c r="C223" s="1" t="s">
        <v>1169</v>
      </c>
      <c r="E223" s="5">
        <v>4347.5</v>
      </c>
      <c r="G223" s="5">
        <v>5618.87</v>
      </c>
      <c r="I223" s="9">
        <f t="shared" si="72"/>
        <v>-1271.37</v>
      </c>
      <c r="K223" s="21">
        <f t="shared" si="73"/>
        <v>-0.22626791507901053</v>
      </c>
      <c r="M223" s="9">
        <v>10259.15</v>
      </c>
      <c r="O223" s="9">
        <v>10720.65</v>
      </c>
      <c r="Q223" s="9">
        <f t="shared" si="74"/>
        <v>-461.5</v>
      </c>
      <c r="S223" s="21">
        <f t="shared" si="75"/>
        <v>-0.04304776296213383</v>
      </c>
      <c r="U223" s="9">
        <v>23871.13</v>
      </c>
      <c r="W223" s="9">
        <v>21797.89</v>
      </c>
      <c r="Y223" s="9">
        <f t="shared" si="76"/>
        <v>2073.2400000000016</v>
      </c>
      <c r="AA223" s="21">
        <f t="shared" si="77"/>
        <v>0.09511195808401647</v>
      </c>
      <c r="AC223" s="9">
        <v>40552.97</v>
      </c>
      <c r="AE223" s="9">
        <v>35517.29</v>
      </c>
      <c r="AG223" s="9">
        <f t="shared" si="78"/>
        <v>5035.68</v>
      </c>
      <c r="AI223" s="21">
        <f t="shared" si="79"/>
        <v>0.14178108746472493</v>
      </c>
    </row>
    <row r="224" spans="1:35" ht="12.75" outlineLevel="1">
      <c r="A224" s="1" t="s">
        <v>613</v>
      </c>
      <c r="B224" s="16" t="s">
        <v>614</v>
      </c>
      <c r="C224" s="1" t="s">
        <v>1170</v>
      </c>
      <c r="E224" s="5">
        <v>81385.24</v>
      </c>
      <c r="G224" s="5">
        <v>61703.54</v>
      </c>
      <c r="I224" s="9">
        <f t="shared" si="72"/>
        <v>19681.700000000004</v>
      </c>
      <c r="K224" s="21">
        <f t="shared" si="73"/>
        <v>0.3189719747035584</v>
      </c>
      <c r="M224" s="9">
        <v>208303.9</v>
      </c>
      <c r="O224" s="9">
        <v>170211.12</v>
      </c>
      <c r="Q224" s="9">
        <f t="shared" si="74"/>
        <v>38092.78</v>
      </c>
      <c r="S224" s="21">
        <f t="shared" si="75"/>
        <v>0.2237972466193748</v>
      </c>
      <c r="U224" s="9">
        <v>341752.97</v>
      </c>
      <c r="W224" s="9">
        <v>368970.529</v>
      </c>
      <c r="Y224" s="9">
        <f t="shared" si="76"/>
        <v>-27217.55900000001</v>
      </c>
      <c r="AA224" s="21">
        <f t="shared" si="77"/>
        <v>-0.07376621399483103</v>
      </c>
      <c r="AC224" s="9">
        <v>612623.9</v>
      </c>
      <c r="AE224" s="9">
        <v>682014.567</v>
      </c>
      <c r="AG224" s="9">
        <f t="shared" si="78"/>
        <v>-69390.66700000002</v>
      </c>
      <c r="AI224" s="21">
        <f t="shared" si="79"/>
        <v>-0.10174367287377897</v>
      </c>
    </row>
    <row r="225" spans="1:35" ht="12.75" outlineLevel="1">
      <c r="A225" s="1" t="s">
        <v>615</v>
      </c>
      <c r="B225" s="16" t="s">
        <v>616</v>
      </c>
      <c r="C225" s="1" t="s">
        <v>1171</v>
      </c>
      <c r="E225" s="5">
        <v>21412.79</v>
      </c>
      <c r="G225" s="5">
        <v>27606.63</v>
      </c>
      <c r="I225" s="9">
        <f t="shared" si="72"/>
        <v>-6193.84</v>
      </c>
      <c r="K225" s="21">
        <f t="shared" si="73"/>
        <v>-0.22436059743619557</v>
      </c>
      <c r="M225" s="9">
        <v>35740.91</v>
      </c>
      <c r="O225" s="9">
        <v>43461.32</v>
      </c>
      <c r="Q225" s="9">
        <f t="shared" si="74"/>
        <v>-7720.409999999996</v>
      </c>
      <c r="S225" s="21">
        <f t="shared" si="75"/>
        <v>-0.17763864512168512</v>
      </c>
      <c r="U225" s="9">
        <v>72695.63</v>
      </c>
      <c r="W225" s="9">
        <v>79103.66</v>
      </c>
      <c r="Y225" s="9">
        <f t="shared" si="76"/>
        <v>-6408.029999999999</v>
      </c>
      <c r="AA225" s="21">
        <f t="shared" si="77"/>
        <v>-0.08100800898466642</v>
      </c>
      <c r="AC225" s="9">
        <v>126369.85</v>
      </c>
      <c r="AE225" s="9">
        <v>138706.28</v>
      </c>
      <c r="AG225" s="9">
        <f t="shared" si="78"/>
        <v>-12336.429999999993</v>
      </c>
      <c r="AI225" s="21">
        <f t="shared" si="79"/>
        <v>-0.08893923187904682</v>
      </c>
    </row>
    <row r="226" spans="1:35" ht="12.75" outlineLevel="1">
      <c r="A226" s="1" t="s">
        <v>617</v>
      </c>
      <c r="B226" s="16" t="s">
        <v>618</v>
      </c>
      <c r="C226" s="1" t="s">
        <v>1172</v>
      </c>
      <c r="E226" s="5">
        <v>11662.12</v>
      </c>
      <c r="G226" s="5">
        <v>14901.15</v>
      </c>
      <c r="I226" s="9">
        <f t="shared" si="72"/>
        <v>-3239.029999999999</v>
      </c>
      <c r="K226" s="21">
        <f t="shared" si="73"/>
        <v>-0.2173677870499927</v>
      </c>
      <c r="M226" s="9">
        <v>33766.66</v>
      </c>
      <c r="O226" s="9">
        <v>35826.44</v>
      </c>
      <c r="Q226" s="9">
        <f t="shared" si="74"/>
        <v>-2059.779999999999</v>
      </c>
      <c r="S226" s="21">
        <f t="shared" si="75"/>
        <v>-0.05749329266318391</v>
      </c>
      <c r="U226" s="9">
        <v>77895.23</v>
      </c>
      <c r="W226" s="9">
        <v>79239.32</v>
      </c>
      <c r="Y226" s="9">
        <f t="shared" si="76"/>
        <v>-1344.090000000011</v>
      </c>
      <c r="AA226" s="21">
        <f t="shared" si="77"/>
        <v>-0.016962412095409336</v>
      </c>
      <c r="AC226" s="9">
        <v>132749.61</v>
      </c>
      <c r="AE226" s="9">
        <v>131245.56</v>
      </c>
      <c r="AG226" s="9">
        <f t="shared" si="78"/>
        <v>1504.0499999999884</v>
      </c>
      <c r="AI226" s="21">
        <f t="shared" si="79"/>
        <v>0.011459816240640738</v>
      </c>
    </row>
    <row r="227" spans="1:35" ht="12.75" outlineLevel="1">
      <c r="A227" s="1" t="s">
        <v>619</v>
      </c>
      <c r="B227" s="16" t="s">
        <v>620</v>
      </c>
      <c r="C227" s="1" t="s">
        <v>1173</v>
      </c>
      <c r="E227" s="5">
        <v>65654.859</v>
      </c>
      <c r="G227" s="5">
        <v>46525.372</v>
      </c>
      <c r="I227" s="9">
        <f t="shared" si="72"/>
        <v>19129.486999999994</v>
      </c>
      <c r="K227" s="21">
        <f t="shared" si="73"/>
        <v>0.41116247281160895</v>
      </c>
      <c r="M227" s="9">
        <v>164283.8</v>
      </c>
      <c r="O227" s="9">
        <v>139835.621</v>
      </c>
      <c r="Q227" s="9">
        <f t="shared" si="74"/>
        <v>24448.178999999975</v>
      </c>
      <c r="S227" s="21">
        <f t="shared" si="75"/>
        <v>0.17483513017044472</v>
      </c>
      <c r="U227" s="9">
        <v>357742.108</v>
      </c>
      <c r="W227" s="9">
        <v>330953.278</v>
      </c>
      <c r="Y227" s="9">
        <f t="shared" si="76"/>
        <v>26788.830000000016</v>
      </c>
      <c r="AA227" s="21">
        <f t="shared" si="77"/>
        <v>0.08094444678683622</v>
      </c>
      <c r="AC227" s="9">
        <v>604880.2590000001</v>
      </c>
      <c r="AE227" s="9">
        <v>591533.119</v>
      </c>
      <c r="AG227" s="9">
        <f t="shared" si="78"/>
        <v>13347.14000000013</v>
      </c>
      <c r="AI227" s="21">
        <f t="shared" si="79"/>
        <v>0.022563639416443446</v>
      </c>
    </row>
    <row r="228" spans="1:35" ht="12.75" outlineLevel="1">
      <c r="A228" s="1" t="s">
        <v>621</v>
      </c>
      <c r="B228" s="16" t="s">
        <v>622</v>
      </c>
      <c r="C228" s="1" t="s">
        <v>1174</v>
      </c>
      <c r="E228" s="5">
        <v>66261.888</v>
      </c>
      <c r="G228" s="5">
        <v>34394.05</v>
      </c>
      <c r="I228" s="9">
        <f aca="true" t="shared" si="80" ref="I228:I259">+E228-G228</f>
        <v>31867.838000000003</v>
      </c>
      <c r="K228" s="21">
        <f aca="true" t="shared" si="81" ref="K228:K259">IF(G228&lt;0,IF(I228=0,0,IF(OR(G228=0,E228=0),"N.M.",IF(ABS(I228/G228)&gt;=10,"N.M.",I228/(-G228)))),IF(I228=0,0,IF(OR(G228=0,E228=0),"N.M.",IF(ABS(I228/G228)&gt;=10,"N.M.",I228/G228))))</f>
        <v>0.9265509005191305</v>
      </c>
      <c r="M228" s="9">
        <v>165462.084</v>
      </c>
      <c r="O228" s="9">
        <v>128691.135</v>
      </c>
      <c r="Q228" s="9">
        <f aca="true" t="shared" si="82" ref="Q228:Q259">(+M228-O228)</f>
        <v>36770.94900000001</v>
      </c>
      <c r="S228" s="21">
        <f aca="true" t="shared" si="83" ref="S228:S259">IF(O228&lt;0,IF(Q228=0,0,IF(OR(O228=0,M228=0),"N.M.",IF(ABS(Q228/O228)&gt;=10,"N.M.",Q228/(-O228)))),IF(Q228=0,0,IF(OR(O228=0,M228=0),"N.M.",IF(ABS(Q228/O228)&gt;=10,"N.M.",Q228/O228))))</f>
        <v>0.2857302408592481</v>
      </c>
      <c r="U228" s="9">
        <v>353224.126</v>
      </c>
      <c r="W228" s="9">
        <v>284844.822</v>
      </c>
      <c r="Y228" s="9">
        <f aca="true" t="shared" si="84" ref="Y228:Y259">(+U228-W228)</f>
        <v>68379.304</v>
      </c>
      <c r="AA228" s="21">
        <f aca="true" t="shared" si="85" ref="AA228:AA259">IF(W228&lt;0,IF(Y228=0,0,IF(OR(W228=0,U228=0),"N.M.",IF(ABS(Y228/W228)&gt;=10,"N.M.",Y228/(-W228)))),IF(Y228=0,0,IF(OR(W228=0,U228=0),"N.M.",IF(ABS(Y228/W228)&gt;=10,"N.M.",Y228/W228))))</f>
        <v>0.2400580902959156</v>
      </c>
      <c r="AC228" s="9">
        <v>554324.61</v>
      </c>
      <c r="AE228" s="9">
        <v>447252.81799999997</v>
      </c>
      <c r="AG228" s="9">
        <f aca="true" t="shared" si="86" ref="AG228:AG259">(+AC228-AE228)</f>
        <v>107071.79200000002</v>
      </c>
      <c r="AI228" s="21">
        <f aca="true" t="shared" si="87" ref="AI228:AI259">IF(AE228&lt;0,IF(AG228=0,0,IF(OR(AE228=0,AC228=0),"N.M.",IF(ABS(AG228/AE228)&gt;=10,"N.M.",AG228/(-AE228)))),IF(AG228=0,0,IF(OR(AE228=0,AC228=0),"N.M.",IF(ABS(AG228/AE228)&gt;=10,"N.M.",AG228/AE228))))</f>
        <v>0.23939880910934813</v>
      </c>
    </row>
    <row r="229" spans="1:35" ht="12.75" outlineLevel="1">
      <c r="A229" s="1" t="s">
        <v>623</v>
      </c>
      <c r="B229" s="16" t="s">
        <v>624</v>
      </c>
      <c r="C229" s="1" t="s">
        <v>1175</v>
      </c>
      <c r="E229" s="5">
        <v>19709.61</v>
      </c>
      <c r="G229" s="5">
        <v>33835.007</v>
      </c>
      <c r="I229" s="9">
        <f t="shared" si="80"/>
        <v>-14125.396999999997</v>
      </c>
      <c r="K229" s="21">
        <f t="shared" si="81"/>
        <v>-0.41747876688779756</v>
      </c>
      <c r="M229" s="9">
        <v>40379.274</v>
      </c>
      <c r="O229" s="9">
        <v>47437.019</v>
      </c>
      <c r="Q229" s="9">
        <f t="shared" si="82"/>
        <v>-7057.745000000003</v>
      </c>
      <c r="S229" s="21">
        <f t="shared" si="83"/>
        <v>-0.1487813768398896</v>
      </c>
      <c r="U229" s="9">
        <v>71055.096</v>
      </c>
      <c r="W229" s="9">
        <v>72832.352</v>
      </c>
      <c r="Y229" s="9">
        <f t="shared" si="84"/>
        <v>-1777.255999999994</v>
      </c>
      <c r="AA229" s="21">
        <f t="shared" si="85"/>
        <v>-0.024402012995543437</v>
      </c>
      <c r="AC229" s="9">
        <v>124298.89800000002</v>
      </c>
      <c r="AE229" s="9">
        <v>121327.33</v>
      </c>
      <c r="AG229" s="9">
        <f t="shared" si="86"/>
        <v>2971.568000000014</v>
      </c>
      <c r="AI229" s="21">
        <f t="shared" si="87"/>
        <v>0.02449215687842149</v>
      </c>
    </row>
    <row r="230" spans="1:35" ht="12.75" outlineLevel="1">
      <c r="A230" s="1" t="s">
        <v>625</v>
      </c>
      <c r="B230" s="16" t="s">
        <v>626</v>
      </c>
      <c r="C230" s="1" t="s">
        <v>1176</v>
      </c>
      <c r="E230" s="5">
        <v>0</v>
      </c>
      <c r="G230" s="5">
        <v>0</v>
      </c>
      <c r="I230" s="9">
        <f t="shared" si="80"/>
        <v>0</v>
      </c>
      <c r="K230" s="21">
        <f t="shared" si="81"/>
        <v>0</v>
      </c>
      <c r="M230" s="9">
        <v>-1341.53</v>
      </c>
      <c r="O230" s="9">
        <v>0</v>
      </c>
      <c r="Q230" s="9">
        <f t="shared" si="82"/>
        <v>-1341.53</v>
      </c>
      <c r="S230" s="21" t="str">
        <f t="shared" si="83"/>
        <v>N.M.</v>
      </c>
      <c r="U230" s="9">
        <v>-1341.53</v>
      </c>
      <c r="W230" s="9">
        <v>220.33</v>
      </c>
      <c r="Y230" s="9">
        <f t="shared" si="84"/>
        <v>-1561.86</v>
      </c>
      <c r="AA230" s="21">
        <f t="shared" si="85"/>
        <v>-7.088730540552806</v>
      </c>
      <c r="AC230" s="9">
        <v>-1341.53</v>
      </c>
      <c r="AE230" s="9">
        <v>40794.94</v>
      </c>
      <c r="AG230" s="9">
        <f t="shared" si="86"/>
        <v>-42136.47</v>
      </c>
      <c r="AI230" s="21">
        <f t="shared" si="87"/>
        <v>-1.0328847156044352</v>
      </c>
    </row>
    <row r="231" spans="1:35" ht="12.75" outlineLevel="1">
      <c r="A231" s="1" t="s">
        <v>627</v>
      </c>
      <c r="B231" s="16" t="s">
        <v>628</v>
      </c>
      <c r="C231" s="1" t="s">
        <v>1177</v>
      </c>
      <c r="E231" s="5">
        <v>-0.45</v>
      </c>
      <c r="G231" s="5">
        <v>-55.89</v>
      </c>
      <c r="I231" s="9">
        <f t="shared" si="80"/>
        <v>55.44</v>
      </c>
      <c r="K231" s="21">
        <f t="shared" si="81"/>
        <v>0.9919484702093397</v>
      </c>
      <c r="M231" s="9">
        <v>131.26</v>
      </c>
      <c r="O231" s="9">
        <v>-56617.04</v>
      </c>
      <c r="Q231" s="9">
        <f t="shared" si="82"/>
        <v>56748.3</v>
      </c>
      <c r="S231" s="21">
        <f t="shared" si="83"/>
        <v>1.002318383299445</v>
      </c>
      <c r="U231" s="9">
        <v>4543.57</v>
      </c>
      <c r="W231" s="9">
        <v>19849.17</v>
      </c>
      <c r="Y231" s="9">
        <f t="shared" si="84"/>
        <v>-15305.599999999999</v>
      </c>
      <c r="AA231" s="21">
        <f t="shared" si="85"/>
        <v>-0.7710952145606088</v>
      </c>
      <c r="AC231" s="9">
        <v>2297.1</v>
      </c>
      <c r="AE231" s="9">
        <v>46965.73</v>
      </c>
      <c r="AG231" s="9">
        <f t="shared" si="86"/>
        <v>-44668.630000000005</v>
      </c>
      <c r="AI231" s="21">
        <f t="shared" si="87"/>
        <v>-0.9510898691450128</v>
      </c>
    </row>
    <row r="232" spans="1:35" ht="12.75" outlineLevel="1">
      <c r="A232" s="1" t="s">
        <v>629</v>
      </c>
      <c r="B232" s="16" t="s">
        <v>630</v>
      </c>
      <c r="C232" s="1" t="s">
        <v>1178</v>
      </c>
      <c r="E232" s="5">
        <v>162.9</v>
      </c>
      <c r="G232" s="5">
        <v>24.47</v>
      </c>
      <c r="I232" s="9">
        <f t="shared" si="80"/>
        <v>138.43</v>
      </c>
      <c r="K232" s="21">
        <f t="shared" si="81"/>
        <v>5.6571311810380065</v>
      </c>
      <c r="M232" s="9">
        <v>485.75</v>
      </c>
      <c r="O232" s="9">
        <v>306.83</v>
      </c>
      <c r="Q232" s="9">
        <f t="shared" si="82"/>
        <v>178.92000000000002</v>
      </c>
      <c r="S232" s="21">
        <f t="shared" si="83"/>
        <v>0.5831242055861553</v>
      </c>
      <c r="U232" s="9">
        <v>887.7</v>
      </c>
      <c r="W232" s="9">
        <v>878.33</v>
      </c>
      <c r="Y232" s="9">
        <f t="shared" si="84"/>
        <v>9.370000000000005</v>
      </c>
      <c r="AA232" s="21">
        <f t="shared" si="85"/>
        <v>0.010667972174467459</v>
      </c>
      <c r="AC232" s="9">
        <v>2113.74</v>
      </c>
      <c r="AE232" s="9">
        <v>7721.05</v>
      </c>
      <c r="AG232" s="9">
        <f t="shared" si="86"/>
        <v>-5607.31</v>
      </c>
      <c r="AI232" s="21">
        <f t="shared" si="87"/>
        <v>-0.726236716508765</v>
      </c>
    </row>
    <row r="233" spans="1:35" ht="12.75" outlineLevel="1">
      <c r="A233" s="1" t="s">
        <v>631</v>
      </c>
      <c r="B233" s="16" t="s">
        <v>632</v>
      </c>
      <c r="C233" s="1" t="s">
        <v>1179</v>
      </c>
      <c r="E233" s="5">
        <v>14020.995</v>
      </c>
      <c r="G233" s="5">
        <v>33559.706</v>
      </c>
      <c r="I233" s="9">
        <f t="shared" si="80"/>
        <v>-19538.710999999996</v>
      </c>
      <c r="K233" s="21">
        <f t="shared" si="81"/>
        <v>-0.5822074543799638</v>
      </c>
      <c r="M233" s="9">
        <v>55521.648</v>
      </c>
      <c r="O233" s="9">
        <v>102894.803</v>
      </c>
      <c r="Q233" s="9">
        <f t="shared" si="82"/>
        <v>-47373.155</v>
      </c>
      <c r="S233" s="21">
        <f t="shared" si="83"/>
        <v>-0.4604037679143037</v>
      </c>
      <c r="U233" s="9">
        <v>154998.859</v>
      </c>
      <c r="W233" s="9">
        <v>238696.338</v>
      </c>
      <c r="Y233" s="9">
        <f t="shared" si="84"/>
        <v>-83697.47899999999</v>
      </c>
      <c r="AA233" s="21">
        <f t="shared" si="85"/>
        <v>-0.3506441686591773</v>
      </c>
      <c r="AC233" s="9">
        <v>332102.86199999996</v>
      </c>
      <c r="AE233" s="9">
        <v>428133.544</v>
      </c>
      <c r="AG233" s="9">
        <f t="shared" si="86"/>
        <v>-96030.68200000003</v>
      </c>
      <c r="AI233" s="21">
        <f t="shared" si="87"/>
        <v>-0.22430076630482387</v>
      </c>
    </row>
    <row r="234" spans="1:35" ht="12.75" outlineLevel="1">
      <c r="A234" s="1" t="s">
        <v>633</v>
      </c>
      <c r="B234" s="16" t="s">
        <v>634</v>
      </c>
      <c r="C234" s="1" t="s">
        <v>1180</v>
      </c>
      <c r="E234" s="5">
        <v>119.08</v>
      </c>
      <c r="G234" s="5">
        <v>154.6</v>
      </c>
      <c r="I234" s="9">
        <f t="shared" si="80"/>
        <v>-35.519999999999996</v>
      </c>
      <c r="K234" s="21">
        <f t="shared" si="81"/>
        <v>-0.2297542043984476</v>
      </c>
      <c r="M234" s="9">
        <v>352.69</v>
      </c>
      <c r="O234" s="9">
        <v>394.135</v>
      </c>
      <c r="Q234" s="9">
        <f t="shared" si="82"/>
        <v>-41.44499999999999</v>
      </c>
      <c r="S234" s="21">
        <f t="shared" si="83"/>
        <v>-0.10515432529463253</v>
      </c>
      <c r="U234" s="9">
        <v>841.27</v>
      </c>
      <c r="W234" s="9">
        <v>1018.565</v>
      </c>
      <c r="Y234" s="9">
        <f t="shared" si="84"/>
        <v>-177.29500000000007</v>
      </c>
      <c r="AA234" s="21">
        <f t="shared" si="85"/>
        <v>-0.17406351091977446</v>
      </c>
      <c r="AC234" s="9">
        <v>1947.766</v>
      </c>
      <c r="AE234" s="9">
        <v>1552.975</v>
      </c>
      <c r="AG234" s="9">
        <f t="shared" si="86"/>
        <v>394.79100000000017</v>
      </c>
      <c r="AI234" s="21">
        <f t="shared" si="87"/>
        <v>0.25421594037251094</v>
      </c>
    </row>
    <row r="235" spans="1:35" ht="12.75" outlineLevel="1">
      <c r="A235" s="1" t="s">
        <v>635</v>
      </c>
      <c r="B235" s="16" t="s">
        <v>636</v>
      </c>
      <c r="C235" s="1" t="s">
        <v>1181</v>
      </c>
      <c r="E235" s="5">
        <v>38788.828</v>
      </c>
      <c r="G235" s="5">
        <v>72563.663</v>
      </c>
      <c r="I235" s="9">
        <f t="shared" si="80"/>
        <v>-33774.835</v>
      </c>
      <c r="K235" s="21">
        <f t="shared" si="81"/>
        <v>-0.46545107569886596</v>
      </c>
      <c r="M235" s="9">
        <v>121983.861</v>
      </c>
      <c r="O235" s="9">
        <v>239637.488</v>
      </c>
      <c r="Q235" s="9">
        <f t="shared" si="82"/>
        <v>-117653.62700000001</v>
      </c>
      <c r="S235" s="21">
        <f t="shared" si="83"/>
        <v>-0.4909650321488932</v>
      </c>
      <c r="U235" s="9">
        <v>306994.156</v>
      </c>
      <c r="W235" s="9">
        <v>465305.021</v>
      </c>
      <c r="Y235" s="9">
        <f t="shared" si="84"/>
        <v>-158310.865</v>
      </c>
      <c r="AA235" s="21">
        <f t="shared" si="85"/>
        <v>-0.340230295946022</v>
      </c>
      <c r="AC235" s="9">
        <v>660169.2609999999</v>
      </c>
      <c r="AE235" s="9">
        <v>766583.416</v>
      </c>
      <c r="AG235" s="9">
        <f t="shared" si="86"/>
        <v>-106414.15500000003</v>
      </c>
      <c r="AI235" s="21">
        <f t="shared" si="87"/>
        <v>-0.1388161454825942</v>
      </c>
    </row>
    <row r="236" spans="1:35" ht="12.75" outlineLevel="1">
      <c r="A236" s="1" t="s">
        <v>637</v>
      </c>
      <c r="B236" s="16" t="s">
        <v>638</v>
      </c>
      <c r="C236" s="1" t="s">
        <v>1182</v>
      </c>
      <c r="E236" s="5">
        <v>28699.105</v>
      </c>
      <c r="G236" s="5">
        <v>34385.011</v>
      </c>
      <c r="I236" s="9">
        <f t="shared" si="80"/>
        <v>-5685.905999999999</v>
      </c>
      <c r="K236" s="21">
        <f t="shared" si="81"/>
        <v>-0.1653600168980606</v>
      </c>
      <c r="M236" s="9">
        <v>75515.242</v>
      </c>
      <c r="O236" s="9">
        <v>98225.799</v>
      </c>
      <c r="Q236" s="9">
        <f t="shared" si="82"/>
        <v>-22710.557</v>
      </c>
      <c r="S236" s="21">
        <f t="shared" si="83"/>
        <v>-0.23120765859079448</v>
      </c>
      <c r="U236" s="9">
        <v>513569.145</v>
      </c>
      <c r="W236" s="9">
        <v>412010.455</v>
      </c>
      <c r="Y236" s="9">
        <f t="shared" si="84"/>
        <v>101558.69</v>
      </c>
      <c r="AA236" s="21">
        <f t="shared" si="85"/>
        <v>0.24649541963686333</v>
      </c>
      <c r="AC236" s="9">
        <v>855712.829</v>
      </c>
      <c r="AE236" s="9">
        <v>667264.14</v>
      </c>
      <c r="AG236" s="9">
        <f t="shared" si="86"/>
        <v>188448.689</v>
      </c>
      <c r="AI236" s="21">
        <f t="shared" si="87"/>
        <v>0.28241992593817494</v>
      </c>
    </row>
    <row r="237" spans="1:35" ht="12.75" outlineLevel="1">
      <c r="A237" s="1" t="s">
        <v>639</v>
      </c>
      <c r="B237" s="16" t="s">
        <v>640</v>
      </c>
      <c r="C237" s="1" t="s">
        <v>1183</v>
      </c>
      <c r="E237" s="5">
        <v>20028.021</v>
      </c>
      <c r="G237" s="5">
        <v>20343.451</v>
      </c>
      <c r="I237" s="9">
        <f t="shared" si="80"/>
        <v>-315.4300000000003</v>
      </c>
      <c r="K237" s="21">
        <f t="shared" si="81"/>
        <v>-0.015505235566964537</v>
      </c>
      <c r="M237" s="9">
        <v>69656.909</v>
      </c>
      <c r="O237" s="9">
        <v>88519.466</v>
      </c>
      <c r="Q237" s="9">
        <f t="shared" si="82"/>
        <v>-18862.557</v>
      </c>
      <c r="S237" s="21">
        <f t="shared" si="83"/>
        <v>-0.2130893672584966</v>
      </c>
      <c r="U237" s="9">
        <v>218822.656</v>
      </c>
      <c r="W237" s="9">
        <v>196041.242</v>
      </c>
      <c r="Y237" s="9">
        <f t="shared" si="84"/>
        <v>22781.41399999999</v>
      </c>
      <c r="AA237" s="21">
        <f t="shared" si="85"/>
        <v>0.11620725194140522</v>
      </c>
      <c r="AC237" s="9">
        <v>239001.33599999998</v>
      </c>
      <c r="AE237" s="9">
        <v>242873.553</v>
      </c>
      <c r="AG237" s="9">
        <f t="shared" si="86"/>
        <v>-3872.2170000000333</v>
      </c>
      <c r="AI237" s="21">
        <f t="shared" si="87"/>
        <v>-0.015943345630555474</v>
      </c>
    </row>
    <row r="238" spans="1:35" ht="12.75" outlineLevel="1">
      <c r="A238" s="1" t="s">
        <v>641</v>
      </c>
      <c r="B238" s="16" t="s">
        <v>642</v>
      </c>
      <c r="C238" s="1" t="s">
        <v>1184</v>
      </c>
      <c r="E238" s="5">
        <v>2059.187</v>
      </c>
      <c r="G238" s="5">
        <v>4746.915</v>
      </c>
      <c r="I238" s="9">
        <f t="shared" si="80"/>
        <v>-2687.728</v>
      </c>
      <c r="K238" s="21">
        <f t="shared" si="81"/>
        <v>-0.5662052090673627</v>
      </c>
      <c r="M238" s="9">
        <v>10689.462</v>
      </c>
      <c r="O238" s="9">
        <v>13519.614</v>
      </c>
      <c r="Q238" s="9">
        <f t="shared" si="82"/>
        <v>-2830.152</v>
      </c>
      <c r="S238" s="21">
        <f t="shared" si="83"/>
        <v>-0.2093367458567974</v>
      </c>
      <c r="U238" s="9">
        <v>45526.398</v>
      </c>
      <c r="W238" s="9">
        <v>22049.858</v>
      </c>
      <c r="Y238" s="9">
        <f t="shared" si="84"/>
        <v>23476.54</v>
      </c>
      <c r="AA238" s="21">
        <f t="shared" si="85"/>
        <v>1.064702548197816</v>
      </c>
      <c r="AC238" s="9">
        <v>72620.282</v>
      </c>
      <c r="AE238" s="9">
        <v>22156.168</v>
      </c>
      <c r="AG238" s="9">
        <f t="shared" si="86"/>
        <v>50464.114</v>
      </c>
      <c r="AI238" s="21">
        <f t="shared" si="87"/>
        <v>2.2776553237906483</v>
      </c>
    </row>
    <row r="239" spans="1:35" ht="12.75" outlineLevel="1">
      <c r="A239" s="1" t="s">
        <v>643</v>
      </c>
      <c r="B239" s="16" t="s">
        <v>644</v>
      </c>
      <c r="C239" s="1" t="s">
        <v>1185</v>
      </c>
      <c r="E239" s="5">
        <v>2.689</v>
      </c>
      <c r="G239" s="5">
        <v>5.703</v>
      </c>
      <c r="I239" s="9">
        <f t="shared" si="80"/>
        <v>-3.0140000000000002</v>
      </c>
      <c r="K239" s="21">
        <f t="shared" si="81"/>
        <v>-0.5284937752060319</v>
      </c>
      <c r="M239" s="9">
        <v>7.2780000000000005</v>
      </c>
      <c r="O239" s="9">
        <v>12.917</v>
      </c>
      <c r="Q239" s="9">
        <f t="shared" si="82"/>
        <v>-5.638999999999999</v>
      </c>
      <c r="S239" s="21">
        <f t="shared" si="83"/>
        <v>-0.4365564759619106</v>
      </c>
      <c r="U239" s="9">
        <v>17.81</v>
      </c>
      <c r="W239" s="9">
        <v>17.947</v>
      </c>
      <c r="Y239" s="9">
        <f t="shared" si="84"/>
        <v>-0.13700000000000045</v>
      </c>
      <c r="AA239" s="21">
        <f t="shared" si="85"/>
        <v>-0.007633587786259568</v>
      </c>
      <c r="AC239" s="9">
        <v>24.689</v>
      </c>
      <c r="AE239" s="9">
        <v>22.677</v>
      </c>
      <c r="AG239" s="9">
        <f t="shared" si="86"/>
        <v>2.0120000000000005</v>
      </c>
      <c r="AI239" s="21">
        <f t="shared" si="87"/>
        <v>0.08872425805882614</v>
      </c>
    </row>
    <row r="240" spans="1:35" ht="12.75" outlineLevel="1">
      <c r="A240" s="1" t="s">
        <v>645</v>
      </c>
      <c r="B240" s="16" t="s">
        <v>646</v>
      </c>
      <c r="C240" s="1" t="s">
        <v>1186</v>
      </c>
      <c r="E240" s="5">
        <v>0</v>
      </c>
      <c r="G240" s="5">
        <v>0</v>
      </c>
      <c r="I240" s="9">
        <f t="shared" si="80"/>
        <v>0</v>
      </c>
      <c r="K240" s="21">
        <f t="shared" si="81"/>
        <v>0</v>
      </c>
      <c r="M240" s="9">
        <v>0</v>
      </c>
      <c r="O240" s="9">
        <v>0</v>
      </c>
      <c r="Q240" s="9">
        <f t="shared" si="82"/>
        <v>0</v>
      </c>
      <c r="S240" s="21">
        <f t="shared" si="83"/>
        <v>0</v>
      </c>
      <c r="U240" s="9">
        <v>0</v>
      </c>
      <c r="W240" s="9">
        <v>0</v>
      </c>
      <c r="Y240" s="9">
        <f t="shared" si="84"/>
        <v>0</v>
      </c>
      <c r="AA240" s="21">
        <f t="shared" si="85"/>
        <v>0</v>
      </c>
      <c r="AC240" s="9">
        <v>0</v>
      </c>
      <c r="AE240" s="9">
        <v>1.99</v>
      </c>
      <c r="AG240" s="9">
        <f t="shared" si="86"/>
        <v>-1.99</v>
      </c>
      <c r="AI240" s="21" t="str">
        <f t="shared" si="87"/>
        <v>N.M.</v>
      </c>
    </row>
    <row r="241" spans="1:35" ht="12.75" outlineLevel="1">
      <c r="A241" s="1" t="s">
        <v>647</v>
      </c>
      <c r="B241" s="16" t="s">
        <v>648</v>
      </c>
      <c r="C241" s="1" t="s">
        <v>1187</v>
      </c>
      <c r="E241" s="5">
        <v>0</v>
      </c>
      <c r="G241" s="5">
        <v>0</v>
      </c>
      <c r="I241" s="9">
        <f t="shared" si="80"/>
        <v>0</v>
      </c>
      <c r="K241" s="21">
        <f t="shared" si="81"/>
        <v>0</v>
      </c>
      <c r="M241" s="9">
        <v>0</v>
      </c>
      <c r="O241" s="9">
        <v>-194.75</v>
      </c>
      <c r="Q241" s="9">
        <f t="shared" si="82"/>
        <v>194.75</v>
      </c>
      <c r="S241" s="21" t="str">
        <f t="shared" si="83"/>
        <v>N.M.</v>
      </c>
      <c r="U241" s="9">
        <v>0</v>
      </c>
      <c r="W241" s="9">
        <v>-194.75</v>
      </c>
      <c r="Y241" s="9">
        <f t="shared" si="84"/>
        <v>194.75</v>
      </c>
      <c r="AA241" s="21" t="str">
        <f t="shared" si="85"/>
        <v>N.M.</v>
      </c>
      <c r="AC241" s="9">
        <v>0</v>
      </c>
      <c r="AE241" s="9">
        <v>-194.75</v>
      </c>
      <c r="AG241" s="9">
        <f t="shared" si="86"/>
        <v>194.75</v>
      </c>
      <c r="AI241" s="21" t="str">
        <f t="shared" si="87"/>
        <v>N.M.</v>
      </c>
    </row>
    <row r="242" spans="1:35" ht="12.75" outlineLevel="1">
      <c r="A242" s="1" t="s">
        <v>649</v>
      </c>
      <c r="B242" s="16" t="s">
        <v>650</v>
      </c>
      <c r="C242" s="1" t="s">
        <v>1188</v>
      </c>
      <c r="E242" s="5">
        <v>0</v>
      </c>
      <c r="G242" s="5">
        <v>0</v>
      </c>
      <c r="I242" s="9">
        <f t="shared" si="80"/>
        <v>0</v>
      </c>
      <c r="K242" s="21">
        <f t="shared" si="81"/>
        <v>0</v>
      </c>
      <c r="M242" s="9">
        <v>0</v>
      </c>
      <c r="O242" s="9">
        <v>0</v>
      </c>
      <c r="Q242" s="9">
        <f t="shared" si="82"/>
        <v>0</v>
      </c>
      <c r="S242" s="21">
        <f t="shared" si="83"/>
        <v>0</v>
      </c>
      <c r="U242" s="9">
        <v>0</v>
      </c>
      <c r="W242" s="9">
        <v>0</v>
      </c>
      <c r="Y242" s="9">
        <f t="shared" si="84"/>
        <v>0</v>
      </c>
      <c r="AA242" s="21">
        <f t="shared" si="85"/>
        <v>0</v>
      </c>
      <c r="AC242" s="9">
        <v>0</v>
      </c>
      <c r="AE242" s="9">
        <v>458.16</v>
      </c>
      <c r="AG242" s="9">
        <f t="shared" si="86"/>
        <v>-458.16</v>
      </c>
      <c r="AI242" s="21" t="str">
        <f t="shared" si="87"/>
        <v>N.M.</v>
      </c>
    </row>
    <row r="243" spans="1:35" ht="12.75" outlineLevel="1">
      <c r="A243" s="1" t="s">
        <v>651</v>
      </c>
      <c r="B243" s="16" t="s">
        <v>652</v>
      </c>
      <c r="C243" s="1" t="s">
        <v>1189</v>
      </c>
      <c r="E243" s="5">
        <v>0</v>
      </c>
      <c r="G243" s="5">
        <v>0</v>
      </c>
      <c r="I243" s="9">
        <f t="shared" si="80"/>
        <v>0</v>
      </c>
      <c r="K243" s="21">
        <f t="shared" si="81"/>
        <v>0</v>
      </c>
      <c r="M243" s="9">
        <v>0</v>
      </c>
      <c r="O243" s="9">
        <v>0</v>
      </c>
      <c r="Q243" s="9">
        <f t="shared" si="82"/>
        <v>0</v>
      </c>
      <c r="S243" s="21">
        <f t="shared" si="83"/>
        <v>0</v>
      </c>
      <c r="U243" s="9">
        <v>0</v>
      </c>
      <c r="W243" s="9">
        <v>0</v>
      </c>
      <c r="Y243" s="9">
        <f t="shared" si="84"/>
        <v>0</v>
      </c>
      <c r="AA243" s="21">
        <f t="shared" si="85"/>
        <v>0</v>
      </c>
      <c r="AC243" s="9">
        <v>0</v>
      </c>
      <c r="AE243" s="9">
        <v>4497.36</v>
      </c>
      <c r="AG243" s="9">
        <f t="shared" si="86"/>
        <v>-4497.36</v>
      </c>
      <c r="AI243" s="21" t="str">
        <f t="shared" si="87"/>
        <v>N.M.</v>
      </c>
    </row>
    <row r="244" spans="1:35" ht="12.75" outlineLevel="1">
      <c r="A244" s="1" t="s">
        <v>653</v>
      </c>
      <c r="B244" s="16" t="s">
        <v>654</v>
      </c>
      <c r="C244" s="1" t="s">
        <v>1190</v>
      </c>
      <c r="E244" s="5">
        <v>728127.229</v>
      </c>
      <c r="G244" s="5">
        <v>556351.085</v>
      </c>
      <c r="I244" s="9">
        <f t="shared" si="80"/>
        <v>171776.1440000001</v>
      </c>
      <c r="K244" s="21">
        <f t="shared" si="81"/>
        <v>0.30875493664221054</v>
      </c>
      <c r="M244" s="9">
        <v>1743829.019</v>
      </c>
      <c r="O244" s="9">
        <v>1844899.643</v>
      </c>
      <c r="Q244" s="9">
        <f t="shared" si="82"/>
        <v>-101070.62399999984</v>
      </c>
      <c r="S244" s="21">
        <f t="shared" si="83"/>
        <v>-0.05478380592867828</v>
      </c>
      <c r="U244" s="9">
        <v>3991797.114</v>
      </c>
      <c r="W244" s="9">
        <v>4243879.394</v>
      </c>
      <c r="Y244" s="9">
        <f t="shared" si="84"/>
        <v>-252082.28000000026</v>
      </c>
      <c r="AA244" s="21">
        <f t="shared" si="85"/>
        <v>-0.05939902070647775</v>
      </c>
      <c r="AC244" s="9">
        <v>6986779.8149999995</v>
      </c>
      <c r="AE244" s="9">
        <v>7850415.449000001</v>
      </c>
      <c r="AG244" s="9">
        <f t="shared" si="86"/>
        <v>-863635.6340000015</v>
      </c>
      <c r="AI244" s="21">
        <f t="shared" si="87"/>
        <v>-0.11001145603192412</v>
      </c>
    </row>
    <row r="245" spans="1:35" ht="12.75" outlineLevel="1">
      <c r="A245" s="1" t="s">
        <v>655</v>
      </c>
      <c r="B245" s="16" t="s">
        <v>656</v>
      </c>
      <c r="C245" s="1" t="s">
        <v>1191</v>
      </c>
      <c r="E245" s="5">
        <v>0</v>
      </c>
      <c r="G245" s="5">
        <v>0</v>
      </c>
      <c r="I245" s="9">
        <f t="shared" si="80"/>
        <v>0</v>
      </c>
      <c r="K245" s="21">
        <f t="shared" si="81"/>
        <v>0</v>
      </c>
      <c r="M245" s="9">
        <v>51.63</v>
      </c>
      <c r="O245" s="9">
        <v>0</v>
      </c>
      <c r="Q245" s="9">
        <f t="shared" si="82"/>
        <v>51.63</v>
      </c>
      <c r="S245" s="21" t="str">
        <f t="shared" si="83"/>
        <v>N.M.</v>
      </c>
      <c r="U245" s="9">
        <v>137.38</v>
      </c>
      <c r="W245" s="9">
        <v>0</v>
      </c>
      <c r="Y245" s="9">
        <f t="shared" si="84"/>
        <v>137.38</v>
      </c>
      <c r="AA245" s="21" t="str">
        <f t="shared" si="85"/>
        <v>N.M.</v>
      </c>
      <c r="AC245" s="9">
        <v>137.38</v>
      </c>
      <c r="AE245" s="9">
        <v>0</v>
      </c>
      <c r="AG245" s="9">
        <f t="shared" si="86"/>
        <v>137.38</v>
      </c>
      <c r="AI245" s="21" t="str">
        <f t="shared" si="87"/>
        <v>N.M.</v>
      </c>
    </row>
    <row r="246" spans="1:35" ht="12.75" outlineLevel="1">
      <c r="A246" s="1" t="s">
        <v>657</v>
      </c>
      <c r="B246" s="16" t="s">
        <v>658</v>
      </c>
      <c r="C246" s="1" t="s">
        <v>1192</v>
      </c>
      <c r="E246" s="5">
        <v>-81818.335</v>
      </c>
      <c r="G246" s="5">
        <v>-75382.76</v>
      </c>
      <c r="I246" s="9">
        <f t="shared" si="80"/>
        <v>-6435.575000000012</v>
      </c>
      <c r="K246" s="21">
        <f t="shared" si="81"/>
        <v>-0.08537197364490252</v>
      </c>
      <c r="M246" s="9">
        <v>76642.821</v>
      </c>
      <c r="O246" s="9">
        <v>122567.798</v>
      </c>
      <c r="Q246" s="9">
        <f t="shared" si="82"/>
        <v>-45924.977</v>
      </c>
      <c r="S246" s="21">
        <f t="shared" si="83"/>
        <v>-0.37469039788085284</v>
      </c>
      <c r="U246" s="9">
        <v>345283.647</v>
      </c>
      <c r="W246" s="9">
        <v>317677.403</v>
      </c>
      <c r="Y246" s="9">
        <f t="shared" si="84"/>
        <v>27606.244000000006</v>
      </c>
      <c r="AA246" s="21">
        <f t="shared" si="85"/>
        <v>0.08690024452258573</v>
      </c>
      <c r="AC246" s="9">
        <v>865902.718</v>
      </c>
      <c r="AE246" s="9">
        <v>666342.135</v>
      </c>
      <c r="AG246" s="9">
        <f t="shared" si="86"/>
        <v>199560.58299999998</v>
      </c>
      <c r="AI246" s="21">
        <f t="shared" si="87"/>
        <v>0.29948666385925</v>
      </c>
    </row>
    <row r="247" spans="1:35" ht="12.75" outlineLevel="1">
      <c r="A247" s="1" t="s">
        <v>659</v>
      </c>
      <c r="B247" s="16" t="s">
        <v>660</v>
      </c>
      <c r="C247" s="1" t="s">
        <v>1193</v>
      </c>
      <c r="E247" s="5">
        <v>0</v>
      </c>
      <c r="G247" s="5">
        <v>2.41</v>
      </c>
      <c r="I247" s="9">
        <f t="shared" si="80"/>
        <v>-2.41</v>
      </c>
      <c r="K247" s="21" t="str">
        <f t="shared" si="81"/>
        <v>N.M.</v>
      </c>
      <c r="M247" s="9">
        <v>0</v>
      </c>
      <c r="O247" s="9">
        <v>175.79</v>
      </c>
      <c r="Q247" s="9">
        <f t="shared" si="82"/>
        <v>-175.79</v>
      </c>
      <c r="S247" s="21" t="str">
        <f t="shared" si="83"/>
        <v>N.M.</v>
      </c>
      <c r="U247" s="9">
        <v>241.42</v>
      </c>
      <c r="W247" s="9">
        <v>576.21</v>
      </c>
      <c r="Y247" s="9">
        <f t="shared" si="84"/>
        <v>-334.7900000000001</v>
      </c>
      <c r="AA247" s="21">
        <f t="shared" si="85"/>
        <v>-0.5810208083858317</v>
      </c>
      <c r="AC247" s="9">
        <v>659.13</v>
      </c>
      <c r="AE247" s="9">
        <v>1015.84</v>
      </c>
      <c r="AG247" s="9">
        <f t="shared" si="86"/>
        <v>-356.71000000000004</v>
      </c>
      <c r="AI247" s="21">
        <f t="shared" si="87"/>
        <v>-0.35114781855410304</v>
      </c>
    </row>
    <row r="248" spans="1:35" ht="12.75" outlineLevel="1">
      <c r="A248" s="1" t="s">
        <v>661</v>
      </c>
      <c r="B248" s="16" t="s">
        <v>662</v>
      </c>
      <c r="C248" s="1" t="s">
        <v>1194</v>
      </c>
      <c r="E248" s="5">
        <v>0.69</v>
      </c>
      <c r="G248" s="5">
        <v>0</v>
      </c>
      <c r="I248" s="9">
        <f t="shared" si="80"/>
        <v>0.69</v>
      </c>
      <c r="K248" s="21" t="str">
        <f t="shared" si="81"/>
        <v>N.M.</v>
      </c>
      <c r="M248" s="9">
        <v>0.69</v>
      </c>
      <c r="O248" s="9">
        <v>0</v>
      </c>
      <c r="Q248" s="9">
        <f t="shared" si="82"/>
        <v>0.69</v>
      </c>
      <c r="S248" s="21" t="str">
        <f t="shared" si="83"/>
        <v>N.M.</v>
      </c>
      <c r="U248" s="9">
        <v>0.69</v>
      </c>
      <c r="W248" s="9">
        <v>0</v>
      </c>
      <c r="Y248" s="9">
        <f t="shared" si="84"/>
        <v>0.69</v>
      </c>
      <c r="AA248" s="21" t="str">
        <f t="shared" si="85"/>
        <v>N.M.</v>
      </c>
      <c r="AC248" s="9">
        <v>0.69</v>
      </c>
      <c r="AE248" s="9">
        <v>0</v>
      </c>
      <c r="AG248" s="9">
        <f t="shared" si="86"/>
        <v>0.69</v>
      </c>
      <c r="AI248" s="21" t="str">
        <f t="shared" si="87"/>
        <v>N.M.</v>
      </c>
    </row>
    <row r="249" spans="1:35" ht="12.75" outlineLevel="1">
      <c r="A249" s="1" t="s">
        <v>663</v>
      </c>
      <c r="B249" s="16" t="s">
        <v>664</v>
      </c>
      <c r="C249" s="1" t="s">
        <v>1195</v>
      </c>
      <c r="E249" s="5">
        <v>0</v>
      </c>
      <c r="G249" s="5">
        <v>0</v>
      </c>
      <c r="I249" s="9">
        <f t="shared" si="80"/>
        <v>0</v>
      </c>
      <c r="K249" s="21">
        <f t="shared" si="81"/>
        <v>0</v>
      </c>
      <c r="M249" s="9">
        <v>-43.6</v>
      </c>
      <c r="O249" s="9">
        <v>0</v>
      </c>
      <c r="Q249" s="9">
        <f t="shared" si="82"/>
        <v>-43.6</v>
      </c>
      <c r="S249" s="21" t="str">
        <f t="shared" si="83"/>
        <v>N.M.</v>
      </c>
      <c r="U249" s="9">
        <v>-88.91</v>
      </c>
      <c r="W249" s="9">
        <v>-68.02</v>
      </c>
      <c r="Y249" s="9">
        <f t="shared" si="84"/>
        <v>-20.89</v>
      </c>
      <c r="AA249" s="21">
        <f t="shared" si="85"/>
        <v>-0.30711555424875037</v>
      </c>
      <c r="AC249" s="9">
        <v>-89.08</v>
      </c>
      <c r="AE249" s="9">
        <v>-298425.15</v>
      </c>
      <c r="AG249" s="9">
        <f t="shared" si="86"/>
        <v>298336.07</v>
      </c>
      <c r="AI249" s="21">
        <f t="shared" si="87"/>
        <v>0.9997014996892856</v>
      </c>
    </row>
    <row r="250" spans="1:35" ht="12.75" outlineLevel="1">
      <c r="A250" s="1" t="s">
        <v>665</v>
      </c>
      <c r="B250" s="16" t="s">
        <v>666</v>
      </c>
      <c r="C250" s="1" t="s">
        <v>1196</v>
      </c>
      <c r="E250" s="5">
        <v>-54080.52</v>
      </c>
      <c r="G250" s="5">
        <v>-50007</v>
      </c>
      <c r="I250" s="9">
        <f t="shared" si="80"/>
        <v>-4073.519999999997</v>
      </c>
      <c r="K250" s="21">
        <f t="shared" si="81"/>
        <v>-0.08145899574059626</v>
      </c>
      <c r="M250" s="9">
        <v>-132782.17</v>
      </c>
      <c r="O250" s="9">
        <v>-94037</v>
      </c>
      <c r="Q250" s="9">
        <f t="shared" si="82"/>
        <v>-38745.17000000001</v>
      </c>
      <c r="S250" s="21">
        <f t="shared" si="83"/>
        <v>-0.412020481299914</v>
      </c>
      <c r="U250" s="9">
        <v>-243609.38</v>
      </c>
      <c r="W250" s="9">
        <v>-162404</v>
      </c>
      <c r="Y250" s="9">
        <f t="shared" si="84"/>
        <v>-81205.38</v>
      </c>
      <c r="AA250" s="21">
        <f t="shared" si="85"/>
        <v>-0.5000208122952637</v>
      </c>
      <c r="AC250" s="9">
        <v>-338823.38</v>
      </c>
      <c r="AE250" s="9">
        <v>-254055</v>
      </c>
      <c r="AG250" s="9">
        <f t="shared" si="86"/>
        <v>-84768.38</v>
      </c>
      <c r="AI250" s="21">
        <f t="shared" si="87"/>
        <v>-0.333661529983665</v>
      </c>
    </row>
    <row r="251" spans="1:35" ht="12.75" outlineLevel="1">
      <c r="A251" s="1" t="s">
        <v>667</v>
      </c>
      <c r="B251" s="16" t="s">
        <v>668</v>
      </c>
      <c r="C251" s="1" t="s">
        <v>1197</v>
      </c>
      <c r="E251" s="5">
        <v>0</v>
      </c>
      <c r="G251" s="5">
        <v>0</v>
      </c>
      <c r="I251" s="9">
        <f t="shared" si="80"/>
        <v>0</v>
      </c>
      <c r="K251" s="21">
        <f t="shared" si="81"/>
        <v>0</v>
      </c>
      <c r="M251" s="9">
        <v>0</v>
      </c>
      <c r="O251" s="9">
        <v>29.81</v>
      </c>
      <c r="Q251" s="9">
        <f t="shared" si="82"/>
        <v>-29.81</v>
      </c>
      <c r="S251" s="21" t="str">
        <f t="shared" si="83"/>
        <v>N.M.</v>
      </c>
      <c r="U251" s="9">
        <v>0</v>
      </c>
      <c r="W251" s="9">
        <v>29.81</v>
      </c>
      <c r="Y251" s="9">
        <f t="shared" si="84"/>
        <v>-29.81</v>
      </c>
      <c r="AA251" s="21" t="str">
        <f t="shared" si="85"/>
        <v>N.M.</v>
      </c>
      <c r="AC251" s="9">
        <v>0</v>
      </c>
      <c r="AE251" s="9">
        <v>29.81</v>
      </c>
      <c r="AG251" s="9">
        <f t="shared" si="86"/>
        <v>-29.81</v>
      </c>
      <c r="AI251" s="21" t="str">
        <f t="shared" si="87"/>
        <v>N.M.</v>
      </c>
    </row>
    <row r="252" spans="1:35" ht="12.75" outlineLevel="1">
      <c r="A252" s="1" t="s">
        <v>669</v>
      </c>
      <c r="B252" s="16" t="s">
        <v>670</v>
      </c>
      <c r="C252" s="1" t="s">
        <v>1198</v>
      </c>
      <c r="E252" s="5">
        <v>-1444.54</v>
      </c>
      <c r="G252" s="5">
        <v>-1153.75</v>
      </c>
      <c r="I252" s="9">
        <f t="shared" si="80"/>
        <v>-290.78999999999996</v>
      </c>
      <c r="K252" s="21">
        <f t="shared" si="81"/>
        <v>-0.25203900325027084</v>
      </c>
      <c r="M252" s="9">
        <v>-4251.45</v>
      </c>
      <c r="O252" s="9">
        <v>-3543.67</v>
      </c>
      <c r="Q252" s="9">
        <f t="shared" si="82"/>
        <v>-707.7799999999997</v>
      </c>
      <c r="S252" s="21">
        <f t="shared" si="83"/>
        <v>-0.1997307875733349</v>
      </c>
      <c r="U252" s="9">
        <v>-12311.95</v>
      </c>
      <c r="W252" s="9">
        <v>-9044.91</v>
      </c>
      <c r="Y252" s="9">
        <f t="shared" si="84"/>
        <v>-3267.040000000001</v>
      </c>
      <c r="AA252" s="21">
        <f t="shared" si="85"/>
        <v>-0.3612020462337382</v>
      </c>
      <c r="AC252" s="9">
        <v>-19645.48</v>
      </c>
      <c r="AE252" s="9">
        <v>-18779.44</v>
      </c>
      <c r="AG252" s="9">
        <f t="shared" si="86"/>
        <v>-866.0400000000009</v>
      </c>
      <c r="AI252" s="21">
        <f t="shared" si="87"/>
        <v>-0.04611639111709406</v>
      </c>
    </row>
    <row r="253" spans="1:35" ht="12.75" outlineLevel="1">
      <c r="A253" s="1" t="s">
        <v>671</v>
      </c>
      <c r="B253" s="16" t="s">
        <v>672</v>
      </c>
      <c r="C253" s="1" t="s">
        <v>1199</v>
      </c>
      <c r="E253" s="5">
        <v>-41051.54</v>
      </c>
      <c r="G253" s="5">
        <v>-31816.46</v>
      </c>
      <c r="I253" s="9">
        <f t="shared" si="80"/>
        <v>-9235.080000000002</v>
      </c>
      <c r="K253" s="21">
        <f t="shared" si="81"/>
        <v>-0.29026107869951595</v>
      </c>
      <c r="M253" s="9">
        <v>-113490.25</v>
      </c>
      <c r="O253" s="9">
        <v>-97891.36</v>
      </c>
      <c r="Q253" s="9">
        <f t="shared" si="82"/>
        <v>-15598.89</v>
      </c>
      <c r="S253" s="21">
        <f t="shared" si="83"/>
        <v>-0.15934899668367056</v>
      </c>
      <c r="U253" s="9">
        <v>-262168.08</v>
      </c>
      <c r="W253" s="9">
        <v>-251533.98</v>
      </c>
      <c r="Y253" s="9">
        <f t="shared" si="84"/>
        <v>-10634.100000000006</v>
      </c>
      <c r="AA253" s="21">
        <f t="shared" si="85"/>
        <v>-0.04227699176071561</v>
      </c>
      <c r="AC253" s="9">
        <v>-422147.15</v>
      </c>
      <c r="AE253" s="9">
        <v>-394206.93</v>
      </c>
      <c r="AG253" s="9">
        <f t="shared" si="86"/>
        <v>-27940.22000000003</v>
      </c>
      <c r="AI253" s="21">
        <f t="shared" si="87"/>
        <v>-0.0708770391225746</v>
      </c>
    </row>
    <row r="254" spans="1:35" ht="12.75" outlineLevel="1">
      <c r="A254" s="1" t="s">
        <v>673</v>
      </c>
      <c r="B254" s="16" t="s">
        <v>674</v>
      </c>
      <c r="C254" s="1" t="s">
        <v>1200</v>
      </c>
      <c r="E254" s="5">
        <v>140856.844</v>
      </c>
      <c r="G254" s="5">
        <v>172594.656</v>
      </c>
      <c r="I254" s="9">
        <f t="shared" si="80"/>
        <v>-31737.811999999976</v>
      </c>
      <c r="K254" s="21">
        <f t="shared" si="81"/>
        <v>-0.18388641187129212</v>
      </c>
      <c r="M254" s="9">
        <v>458038.578</v>
      </c>
      <c r="O254" s="9">
        <v>461405.217</v>
      </c>
      <c r="Q254" s="9">
        <f t="shared" si="82"/>
        <v>-3366.6390000000247</v>
      </c>
      <c r="S254" s="21">
        <f t="shared" si="83"/>
        <v>-0.00729649097140578</v>
      </c>
      <c r="U254" s="9">
        <v>1002850.993</v>
      </c>
      <c r="W254" s="9">
        <v>834635.472</v>
      </c>
      <c r="Y254" s="9">
        <f t="shared" si="84"/>
        <v>168215.52100000007</v>
      </c>
      <c r="AA254" s="21">
        <f t="shared" si="85"/>
        <v>0.2015436997865819</v>
      </c>
      <c r="AC254" s="9">
        <v>1649885.755</v>
      </c>
      <c r="AE254" s="9">
        <v>1597443.473</v>
      </c>
      <c r="AG254" s="9">
        <f t="shared" si="86"/>
        <v>52442.28199999989</v>
      </c>
      <c r="AI254" s="21">
        <f t="shared" si="87"/>
        <v>0.032828881200730846</v>
      </c>
    </row>
    <row r="255" spans="1:35" ht="12.75" outlineLevel="1">
      <c r="A255" s="1" t="s">
        <v>675</v>
      </c>
      <c r="B255" s="16" t="s">
        <v>676</v>
      </c>
      <c r="C255" s="1" t="s">
        <v>1201</v>
      </c>
      <c r="E255" s="5">
        <v>0</v>
      </c>
      <c r="G255" s="5">
        <v>0</v>
      </c>
      <c r="I255" s="9">
        <f t="shared" si="80"/>
        <v>0</v>
      </c>
      <c r="K255" s="21">
        <f t="shared" si="81"/>
        <v>0</v>
      </c>
      <c r="M255" s="9">
        <v>0</v>
      </c>
      <c r="O255" s="9">
        <v>0</v>
      </c>
      <c r="Q255" s="9">
        <f t="shared" si="82"/>
        <v>0</v>
      </c>
      <c r="S255" s="21">
        <f t="shared" si="83"/>
        <v>0</v>
      </c>
      <c r="U255" s="9">
        <v>-323.89</v>
      </c>
      <c r="W255" s="9">
        <v>0</v>
      </c>
      <c r="Y255" s="9">
        <f t="shared" si="84"/>
        <v>-323.89</v>
      </c>
      <c r="AA255" s="21" t="str">
        <f t="shared" si="85"/>
        <v>N.M.</v>
      </c>
      <c r="AC255" s="9">
        <v>-1.6599999999999682</v>
      </c>
      <c r="AE255" s="9">
        <v>0</v>
      </c>
      <c r="AG255" s="9">
        <f t="shared" si="86"/>
        <v>-1.6599999999999682</v>
      </c>
      <c r="AI255" s="21" t="str">
        <f t="shared" si="87"/>
        <v>N.M.</v>
      </c>
    </row>
    <row r="256" spans="1:35" ht="12.75" outlineLevel="1">
      <c r="A256" s="1" t="s">
        <v>677</v>
      </c>
      <c r="B256" s="16" t="s">
        <v>678</v>
      </c>
      <c r="C256" s="1" t="s">
        <v>1202</v>
      </c>
      <c r="E256" s="5">
        <v>367026.49</v>
      </c>
      <c r="G256" s="5">
        <v>352132.96</v>
      </c>
      <c r="I256" s="9">
        <f t="shared" si="80"/>
        <v>14893.52999999997</v>
      </c>
      <c r="K256" s="21">
        <f t="shared" si="81"/>
        <v>0.04229518872644006</v>
      </c>
      <c r="M256" s="9">
        <v>981942.53</v>
      </c>
      <c r="O256" s="9">
        <v>1154432.02</v>
      </c>
      <c r="Q256" s="9">
        <f t="shared" si="82"/>
        <v>-172489.49</v>
      </c>
      <c r="S256" s="21">
        <f t="shared" si="83"/>
        <v>-0.14941502575439652</v>
      </c>
      <c r="U256" s="9">
        <v>2300861.17</v>
      </c>
      <c r="W256" s="9">
        <v>2558843.87</v>
      </c>
      <c r="Y256" s="9">
        <f t="shared" si="84"/>
        <v>-257982.7000000002</v>
      </c>
      <c r="AA256" s="21">
        <f t="shared" si="85"/>
        <v>-0.10082002384928634</v>
      </c>
      <c r="AC256" s="9">
        <v>4435759.2</v>
      </c>
      <c r="AE256" s="9">
        <v>4409836.98</v>
      </c>
      <c r="AG256" s="9">
        <f t="shared" si="86"/>
        <v>25922.21999999974</v>
      </c>
      <c r="AI256" s="21">
        <f t="shared" si="87"/>
        <v>0.005878271717880994</v>
      </c>
    </row>
    <row r="257" spans="1:35" ht="12.75" outlineLevel="1">
      <c r="A257" s="1" t="s">
        <v>679</v>
      </c>
      <c r="B257" s="16" t="s">
        <v>680</v>
      </c>
      <c r="C257" s="1" t="s">
        <v>1203</v>
      </c>
      <c r="E257" s="5">
        <v>31750.53</v>
      </c>
      <c r="G257" s="5">
        <v>30596.12</v>
      </c>
      <c r="I257" s="9">
        <f t="shared" si="80"/>
        <v>1154.4099999999999</v>
      </c>
      <c r="K257" s="21">
        <f t="shared" si="81"/>
        <v>0.03773060113504588</v>
      </c>
      <c r="M257" s="9">
        <v>231353.96</v>
      </c>
      <c r="O257" s="9">
        <v>90409.5</v>
      </c>
      <c r="Q257" s="9">
        <f t="shared" si="82"/>
        <v>140944.46</v>
      </c>
      <c r="S257" s="21">
        <f t="shared" si="83"/>
        <v>1.558956304370669</v>
      </c>
      <c r="U257" s="9">
        <v>335561.371</v>
      </c>
      <c r="W257" s="9">
        <v>277067.099</v>
      </c>
      <c r="Y257" s="9">
        <f t="shared" si="84"/>
        <v>58494.272</v>
      </c>
      <c r="AA257" s="21">
        <f t="shared" si="85"/>
        <v>0.21111951657601902</v>
      </c>
      <c r="AC257" s="9">
        <v>491451.831</v>
      </c>
      <c r="AE257" s="9">
        <v>476760.949</v>
      </c>
      <c r="AG257" s="9">
        <f t="shared" si="86"/>
        <v>14690.881999999983</v>
      </c>
      <c r="AI257" s="21">
        <f t="shared" si="87"/>
        <v>0.03081393732186732</v>
      </c>
    </row>
    <row r="258" spans="1:35" ht="12.75" outlineLevel="1">
      <c r="A258" s="1" t="s">
        <v>681</v>
      </c>
      <c r="B258" s="16" t="s">
        <v>682</v>
      </c>
      <c r="C258" s="1" t="s">
        <v>1204</v>
      </c>
      <c r="E258" s="5">
        <v>84076.95</v>
      </c>
      <c r="G258" s="5">
        <v>99524.71</v>
      </c>
      <c r="I258" s="9">
        <f t="shared" si="80"/>
        <v>-15447.76000000001</v>
      </c>
      <c r="K258" s="21">
        <f t="shared" si="81"/>
        <v>-0.1552153229082507</v>
      </c>
      <c r="M258" s="9">
        <v>248343.84</v>
      </c>
      <c r="O258" s="9">
        <v>239811.86</v>
      </c>
      <c r="Q258" s="9">
        <f t="shared" si="82"/>
        <v>8531.98000000001</v>
      </c>
      <c r="S258" s="21">
        <f t="shared" si="83"/>
        <v>0.03557780670230409</v>
      </c>
      <c r="U258" s="9">
        <v>542520.41</v>
      </c>
      <c r="W258" s="9">
        <v>544845.97</v>
      </c>
      <c r="Y258" s="9">
        <f t="shared" si="84"/>
        <v>-2325.5599999999395</v>
      </c>
      <c r="AA258" s="21">
        <f t="shared" si="85"/>
        <v>-0.0042682888890596725</v>
      </c>
      <c r="AC258" s="9">
        <v>945302.94</v>
      </c>
      <c r="AE258" s="9">
        <v>810507.49</v>
      </c>
      <c r="AG258" s="9">
        <f t="shared" si="86"/>
        <v>134795.44999999995</v>
      </c>
      <c r="AI258" s="21">
        <f t="shared" si="87"/>
        <v>0.16630993749360656</v>
      </c>
    </row>
    <row r="259" spans="1:35" ht="12.75" outlineLevel="1">
      <c r="A259" s="1" t="s">
        <v>683</v>
      </c>
      <c r="B259" s="16" t="s">
        <v>684</v>
      </c>
      <c r="C259" s="1" t="s">
        <v>1205</v>
      </c>
      <c r="E259" s="5">
        <v>0</v>
      </c>
      <c r="G259" s="5">
        <v>644</v>
      </c>
      <c r="I259" s="9">
        <f t="shared" si="80"/>
        <v>-644</v>
      </c>
      <c r="K259" s="21" t="str">
        <f t="shared" si="81"/>
        <v>N.M.</v>
      </c>
      <c r="M259" s="9">
        <v>0</v>
      </c>
      <c r="O259" s="9">
        <v>1124.798</v>
      </c>
      <c r="Q259" s="9">
        <f t="shared" si="82"/>
        <v>-1124.798</v>
      </c>
      <c r="S259" s="21" t="str">
        <f t="shared" si="83"/>
        <v>N.M.</v>
      </c>
      <c r="U259" s="9">
        <v>4442.9490000000005</v>
      </c>
      <c r="W259" s="9">
        <v>2656.078</v>
      </c>
      <c r="Y259" s="9">
        <f t="shared" si="84"/>
        <v>1786.8710000000005</v>
      </c>
      <c r="AA259" s="21">
        <f t="shared" si="85"/>
        <v>0.6727479388783012</v>
      </c>
      <c r="AC259" s="9">
        <v>4516.469000000001</v>
      </c>
      <c r="AE259" s="9">
        <v>2656.078</v>
      </c>
      <c r="AG259" s="9">
        <f t="shared" si="86"/>
        <v>1860.391000000001</v>
      </c>
      <c r="AI259" s="21">
        <f t="shared" si="87"/>
        <v>0.7004278488809443</v>
      </c>
    </row>
    <row r="260" spans="1:35" ht="12.75" outlineLevel="1">
      <c r="A260" s="1" t="s">
        <v>685</v>
      </c>
      <c r="B260" s="16" t="s">
        <v>686</v>
      </c>
      <c r="C260" s="1" t="s">
        <v>1206</v>
      </c>
      <c r="E260" s="5">
        <v>2986.328</v>
      </c>
      <c r="G260" s="5">
        <v>174</v>
      </c>
      <c r="I260" s="9">
        <f aca="true" t="shared" si="88" ref="I260:I291">+E260-G260</f>
        <v>2812.328</v>
      </c>
      <c r="K260" s="21" t="str">
        <f aca="true" t="shared" si="89" ref="K260:K291">IF(G260&lt;0,IF(I260=0,0,IF(OR(G260=0,E260=0),"N.M.",IF(ABS(I260/G260)&gt;=10,"N.M.",I260/(-G260)))),IF(I260=0,0,IF(OR(G260=0,E260=0),"N.M.",IF(ABS(I260/G260)&gt;=10,"N.M.",I260/G260))))</f>
        <v>N.M.</v>
      </c>
      <c r="M260" s="9">
        <v>13599.759</v>
      </c>
      <c r="O260" s="9">
        <v>1543.77</v>
      </c>
      <c r="Q260" s="9">
        <f aca="true" t="shared" si="90" ref="Q260:Q291">(+M260-O260)</f>
        <v>12055.989</v>
      </c>
      <c r="S260" s="21">
        <f aca="true" t="shared" si="91" ref="S260:S291">IF(O260&lt;0,IF(Q260=0,0,IF(OR(O260=0,M260=0),"N.M.",IF(ABS(Q260/O260)&gt;=10,"N.M.",Q260/(-O260)))),IF(Q260=0,0,IF(OR(O260=0,M260=0),"N.M.",IF(ABS(Q260/O260)&gt;=10,"N.M.",Q260/O260))))</f>
        <v>7.809446355350862</v>
      </c>
      <c r="U260" s="9">
        <v>41243.561</v>
      </c>
      <c r="W260" s="9">
        <v>9556.28</v>
      </c>
      <c r="Y260" s="9">
        <f aca="true" t="shared" si="92" ref="Y260:Y291">(+U260-W260)</f>
        <v>31687.281000000003</v>
      </c>
      <c r="AA260" s="21">
        <f aca="true" t="shared" si="93" ref="AA260:AA291">IF(W260&lt;0,IF(Y260=0,0,IF(OR(W260=0,U260=0),"N.M.",IF(ABS(Y260/W260)&gt;=10,"N.M.",Y260/(-W260)))),IF(Y260=0,0,IF(OR(W260=0,U260=0),"N.M.",IF(ABS(Y260/W260)&gt;=10,"N.M.",Y260/W260))))</f>
        <v>3.315859413914201</v>
      </c>
      <c r="AC260" s="9">
        <v>44909.641</v>
      </c>
      <c r="AE260" s="9">
        <v>16529.224000000002</v>
      </c>
      <c r="AG260" s="9">
        <f aca="true" t="shared" si="94" ref="AG260:AG291">(+AC260-AE260)</f>
        <v>28380.417</v>
      </c>
      <c r="AI260" s="21">
        <f aca="true" t="shared" si="95" ref="AI260:AI291">IF(AE260&lt;0,IF(AG260=0,0,IF(OR(AE260=0,AC260=0),"N.M.",IF(ABS(AG260/AE260)&gt;=10,"N.M.",AG260/(-AE260)))),IF(AG260=0,0,IF(OR(AE260=0,AC260=0),"N.M.",IF(ABS(AG260/AE260)&gt;=10,"N.M.",AG260/AE260))))</f>
        <v>1.7169842335006167</v>
      </c>
    </row>
    <row r="261" spans="1:35" ht="12.75" outlineLevel="1">
      <c r="A261" s="1" t="s">
        <v>687</v>
      </c>
      <c r="B261" s="16" t="s">
        <v>688</v>
      </c>
      <c r="C261" s="1" t="s">
        <v>1207</v>
      </c>
      <c r="E261" s="5">
        <v>0</v>
      </c>
      <c r="G261" s="5">
        <v>0</v>
      </c>
      <c r="I261" s="9">
        <f t="shared" si="88"/>
        <v>0</v>
      </c>
      <c r="K261" s="21">
        <f t="shared" si="89"/>
        <v>0</v>
      </c>
      <c r="M261" s="9">
        <v>0</v>
      </c>
      <c r="O261" s="9">
        <v>0</v>
      </c>
      <c r="Q261" s="9">
        <f t="shared" si="90"/>
        <v>0</v>
      </c>
      <c r="S261" s="21">
        <f t="shared" si="91"/>
        <v>0</v>
      </c>
      <c r="U261" s="9">
        <v>0</v>
      </c>
      <c r="W261" s="9">
        <v>0</v>
      </c>
      <c r="Y261" s="9">
        <f t="shared" si="92"/>
        <v>0</v>
      </c>
      <c r="AA261" s="21">
        <f t="shared" si="93"/>
        <v>0</v>
      </c>
      <c r="AC261" s="9">
        <v>34.23</v>
      </c>
      <c r="AE261" s="9">
        <v>0</v>
      </c>
      <c r="AG261" s="9">
        <f t="shared" si="94"/>
        <v>34.23</v>
      </c>
      <c r="AI261" s="21" t="str">
        <f t="shared" si="95"/>
        <v>N.M.</v>
      </c>
    </row>
    <row r="262" spans="1:35" ht="12.75" outlineLevel="1">
      <c r="A262" s="1" t="s">
        <v>689</v>
      </c>
      <c r="B262" s="16" t="s">
        <v>690</v>
      </c>
      <c r="C262" s="1" t="s">
        <v>1208</v>
      </c>
      <c r="E262" s="5">
        <v>151380.36</v>
      </c>
      <c r="G262" s="5">
        <v>52428.14</v>
      </c>
      <c r="I262" s="9">
        <f t="shared" si="88"/>
        <v>98952.21999999999</v>
      </c>
      <c r="K262" s="21">
        <f t="shared" si="89"/>
        <v>1.887387574687944</v>
      </c>
      <c r="M262" s="9">
        <v>184538.09</v>
      </c>
      <c r="O262" s="9">
        <v>32492.44</v>
      </c>
      <c r="Q262" s="9">
        <f t="shared" si="90"/>
        <v>152045.65</v>
      </c>
      <c r="S262" s="21">
        <f t="shared" si="91"/>
        <v>4.679416196506018</v>
      </c>
      <c r="U262" s="9">
        <v>318693.48</v>
      </c>
      <c r="W262" s="9">
        <v>160002.86</v>
      </c>
      <c r="Y262" s="9">
        <f t="shared" si="92"/>
        <v>158690.62</v>
      </c>
      <c r="AA262" s="21">
        <f t="shared" si="93"/>
        <v>0.9917986465991921</v>
      </c>
      <c r="AC262" s="9">
        <v>1581410.41</v>
      </c>
      <c r="AE262" s="9">
        <v>214738.83</v>
      </c>
      <c r="AG262" s="9">
        <f t="shared" si="94"/>
        <v>1366671.5799999998</v>
      </c>
      <c r="AI262" s="21">
        <f t="shared" si="95"/>
        <v>6.364343048716433</v>
      </c>
    </row>
    <row r="263" spans="1:35" ht="12.75" outlineLevel="1">
      <c r="A263" s="1" t="s">
        <v>691</v>
      </c>
      <c r="B263" s="16" t="s">
        <v>692</v>
      </c>
      <c r="C263" s="1" t="s">
        <v>1209</v>
      </c>
      <c r="E263" s="5">
        <v>1095.162</v>
      </c>
      <c r="G263" s="5">
        <v>21.84</v>
      </c>
      <c r="I263" s="9">
        <f t="shared" si="88"/>
        <v>1073.3220000000001</v>
      </c>
      <c r="K263" s="21" t="str">
        <f t="shared" si="89"/>
        <v>N.M.</v>
      </c>
      <c r="M263" s="9">
        <v>7112.045</v>
      </c>
      <c r="O263" s="9">
        <v>203.366</v>
      </c>
      <c r="Q263" s="9">
        <f t="shared" si="90"/>
        <v>6908.679</v>
      </c>
      <c r="S263" s="21" t="str">
        <f t="shared" si="91"/>
        <v>N.M.</v>
      </c>
      <c r="U263" s="9">
        <v>28675.98</v>
      </c>
      <c r="W263" s="9">
        <v>360.585</v>
      </c>
      <c r="Y263" s="9">
        <f t="shared" si="92"/>
        <v>28315.395</v>
      </c>
      <c r="AA263" s="21" t="str">
        <f t="shared" si="93"/>
        <v>N.M.</v>
      </c>
      <c r="AC263" s="9">
        <v>60072.959</v>
      </c>
      <c r="AE263" s="9">
        <v>19915.73</v>
      </c>
      <c r="AG263" s="9">
        <f t="shared" si="94"/>
        <v>40157.22900000001</v>
      </c>
      <c r="AI263" s="21">
        <f t="shared" si="95"/>
        <v>2.016357371786021</v>
      </c>
    </row>
    <row r="264" spans="1:35" ht="12.75" outlineLevel="1">
      <c r="A264" s="1" t="s">
        <v>693</v>
      </c>
      <c r="B264" s="16" t="s">
        <v>694</v>
      </c>
      <c r="C264" s="1" t="s">
        <v>1210</v>
      </c>
      <c r="E264" s="5">
        <v>-9766.561</v>
      </c>
      <c r="G264" s="5">
        <v>-3638.692</v>
      </c>
      <c r="I264" s="9">
        <f t="shared" si="88"/>
        <v>-6127.869</v>
      </c>
      <c r="K264" s="21">
        <f t="shared" si="89"/>
        <v>-1.6840856549551322</v>
      </c>
      <c r="M264" s="9">
        <v>-34453.956</v>
      </c>
      <c r="O264" s="9">
        <v>-3638.692</v>
      </c>
      <c r="Q264" s="9">
        <f t="shared" si="90"/>
        <v>-30815.264</v>
      </c>
      <c r="S264" s="21">
        <f t="shared" si="91"/>
        <v>-8.468775043339749</v>
      </c>
      <c r="U264" s="9">
        <v>-57337.943</v>
      </c>
      <c r="W264" s="9">
        <v>-3638.692</v>
      </c>
      <c r="Y264" s="9">
        <f t="shared" si="92"/>
        <v>-53699.251</v>
      </c>
      <c r="AA264" s="21" t="str">
        <f t="shared" si="93"/>
        <v>N.M.</v>
      </c>
      <c r="AC264" s="9">
        <v>-104669.013</v>
      </c>
      <c r="AE264" s="9">
        <v>-3638.692</v>
      </c>
      <c r="AG264" s="9">
        <f t="shared" si="94"/>
        <v>-101030.32100000001</v>
      </c>
      <c r="AI264" s="21" t="str">
        <f t="shared" si="95"/>
        <v>N.M.</v>
      </c>
    </row>
    <row r="265" spans="1:35" ht="12.75" outlineLevel="1">
      <c r="A265" s="1" t="s">
        <v>695</v>
      </c>
      <c r="B265" s="16" t="s">
        <v>696</v>
      </c>
      <c r="C265" s="1" t="s">
        <v>1211</v>
      </c>
      <c r="E265" s="5">
        <v>669.38</v>
      </c>
      <c r="G265" s="5">
        <v>747.87</v>
      </c>
      <c r="I265" s="9">
        <f t="shared" si="88"/>
        <v>-78.49000000000001</v>
      </c>
      <c r="K265" s="21">
        <f t="shared" si="89"/>
        <v>-0.10495139529597391</v>
      </c>
      <c r="M265" s="9">
        <v>2015.69</v>
      </c>
      <c r="O265" s="9">
        <v>2198.97</v>
      </c>
      <c r="Q265" s="9">
        <f t="shared" si="90"/>
        <v>-183.27999999999975</v>
      </c>
      <c r="S265" s="21">
        <f t="shared" si="91"/>
        <v>-0.08334811298016788</v>
      </c>
      <c r="U265" s="9">
        <v>14933.94</v>
      </c>
      <c r="W265" s="9">
        <v>25137.89</v>
      </c>
      <c r="Y265" s="9">
        <f t="shared" si="92"/>
        <v>-10203.949999999999</v>
      </c>
      <c r="AA265" s="21">
        <f t="shared" si="93"/>
        <v>-0.40591911254285856</v>
      </c>
      <c r="AC265" s="9">
        <v>18623.99</v>
      </c>
      <c r="AE265" s="9">
        <v>28756.14</v>
      </c>
      <c r="AG265" s="9">
        <f t="shared" si="94"/>
        <v>-10132.149999999998</v>
      </c>
      <c r="AI265" s="21">
        <f t="shared" si="95"/>
        <v>-0.35234735955521146</v>
      </c>
    </row>
    <row r="266" spans="1:35" ht="12.75" outlineLevel="1">
      <c r="A266" s="1" t="s">
        <v>697</v>
      </c>
      <c r="B266" s="16" t="s">
        <v>698</v>
      </c>
      <c r="C266" s="1" t="s">
        <v>1212</v>
      </c>
      <c r="E266" s="5">
        <v>1937.7</v>
      </c>
      <c r="G266" s="5">
        <v>834.02</v>
      </c>
      <c r="I266" s="9">
        <f t="shared" si="88"/>
        <v>1103.68</v>
      </c>
      <c r="K266" s="21">
        <f t="shared" si="89"/>
        <v>1.323325579722309</v>
      </c>
      <c r="M266" s="9">
        <v>3713</v>
      </c>
      <c r="O266" s="9">
        <v>2876.91</v>
      </c>
      <c r="Q266" s="9">
        <f t="shared" si="90"/>
        <v>836.0900000000001</v>
      </c>
      <c r="S266" s="21">
        <f t="shared" si="91"/>
        <v>0.29062083972039454</v>
      </c>
      <c r="U266" s="9">
        <v>9958.67</v>
      </c>
      <c r="W266" s="9">
        <v>7337.57</v>
      </c>
      <c r="Y266" s="9">
        <f t="shared" si="92"/>
        <v>2621.1000000000004</v>
      </c>
      <c r="AA266" s="21">
        <f t="shared" si="93"/>
        <v>0.3572163536429636</v>
      </c>
      <c r="AC266" s="9">
        <v>18939.59</v>
      </c>
      <c r="AE266" s="9">
        <v>18673.99</v>
      </c>
      <c r="AG266" s="9">
        <f t="shared" si="94"/>
        <v>265.59999999999854</v>
      </c>
      <c r="AI266" s="21">
        <f t="shared" si="95"/>
        <v>0.014222991444249383</v>
      </c>
    </row>
    <row r="267" spans="1:35" ht="12.75" outlineLevel="1">
      <c r="A267" s="1" t="s">
        <v>699</v>
      </c>
      <c r="B267" s="16" t="s">
        <v>700</v>
      </c>
      <c r="C267" s="1" t="s">
        <v>1213</v>
      </c>
      <c r="E267" s="5">
        <v>2247</v>
      </c>
      <c r="G267" s="5">
        <v>1694</v>
      </c>
      <c r="I267" s="9">
        <f t="shared" si="88"/>
        <v>553</v>
      </c>
      <c r="K267" s="21">
        <f t="shared" si="89"/>
        <v>0.32644628099173556</v>
      </c>
      <c r="M267" s="9">
        <v>6286</v>
      </c>
      <c r="O267" s="9">
        <v>5443</v>
      </c>
      <c r="Q267" s="9">
        <f t="shared" si="90"/>
        <v>843</v>
      </c>
      <c r="S267" s="21">
        <f t="shared" si="91"/>
        <v>0.15487782472900974</v>
      </c>
      <c r="U267" s="9">
        <v>12042.23</v>
      </c>
      <c r="W267" s="9">
        <v>11025.78</v>
      </c>
      <c r="Y267" s="9">
        <f t="shared" si="92"/>
        <v>1016.4499999999989</v>
      </c>
      <c r="AA267" s="21">
        <f t="shared" si="93"/>
        <v>0.09218848915904351</v>
      </c>
      <c r="AC267" s="9">
        <v>14876.41</v>
      </c>
      <c r="AE267" s="9">
        <v>15533.78</v>
      </c>
      <c r="AG267" s="9">
        <f t="shared" si="94"/>
        <v>-657.3700000000008</v>
      </c>
      <c r="AI267" s="21">
        <f t="shared" si="95"/>
        <v>-0.04231874019073276</v>
      </c>
    </row>
    <row r="268" spans="1:35" ht="12.75" outlineLevel="1">
      <c r="A268" s="1" t="s">
        <v>701</v>
      </c>
      <c r="B268" s="16" t="s">
        <v>702</v>
      </c>
      <c r="C268" s="1" t="s">
        <v>1214</v>
      </c>
      <c r="E268" s="5">
        <v>84499.99</v>
      </c>
      <c r="G268" s="5">
        <v>118951.08</v>
      </c>
      <c r="I268" s="9">
        <f t="shared" si="88"/>
        <v>-34451.09</v>
      </c>
      <c r="K268" s="21">
        <f t="shared" si="89"/>
        <v>-0.28962402022747497</v>
      </c>
      <c r="M268" s="9">
        <v>253551.97</v>
      </c>
      <c r="O268" s="9">
        <v>356853.24</v>
      </c>
      <c r="Q268" s="9">
        <f t="shared" si="90"/>
        <v>-103301.26999999999</v>
      </c>
      <c r="S268" s="21">
        <f t="shared" si="91"/>
        <v>-0.2894783020605333</v>
      </c>
      <c r="U268" s="9">
        <v>591551.96</v>
      </c>
      <c r="W268" s="9">
        <v>832657.57</v>
      </c>
      <c r="Y268" s="9">
        <f t="shared" si="92"/>
        <v>-241105.61</v>
      </c>
      <c r="AA268" s="21">
        <f t="shared" si="93"/>
        <v>-0.2895615420874634</v>
      </c>
      <c r="AC268" s="9">
        <v>1186307.36</v>
      </c>
      <c r="AE268" s="9">
        <v>1452237.57</v>
      </c>
      <c r="AG268" s="9">
        <f t="shared" si="94"/>
        <v>-265930.20999999996</v>
      </c>
      <c r="AI268" s="21">
        <f t="shared" si="95"/>
        <v>-0.1831175666389074</v>
      </c>
    </row>
    <row r="269" spans="1:35" ht="12.75" outlineLevel="1">
      <c r="A269" s="1" t="s">
        <v>703</v>
      </c>
      <c r="B269" s="16" t="s">
        <v>704</v>
      </c>
      <c r="C269" s="1" t="s">
        <v>1215</v>
      </c>
      <c r="E269" s="5">
        <v>12667.85</v>
      </c>
      <c r="G269" s="5">
        <v>11063.72</v>
      </c>
      <c r="I269" s="9">
        <f t="shared" si="88"/>
        <v>1604.130000000001</v>
      </c>
      <c r="K269" s="21">
        <f t="shared" si="89"/>
        <v>0.14499011182495591</v>
      </c>
      <c r="M269" s="9">
        <v>37827.14</v>
      </c>
      <c r="O269" s="9">
        <v>32898.49</v>
      </c>
      <c r="Q269" s="9">
        <f t="shared" si="90"/>
        <v>4928.6500000000015</v>
      </c>
      <c r="S269" s="21">
        <f t="shared" si="91"/>
        <v>0.14981386683704942</v>
      </c>
      <c r="U269" s="9">
        <v>84910.75</v>
      </c>
      <c r="W269" s="9">
        <v>75343.25</v>
      </c>
      <c r="Y269" s="9">
        <f t="shared" si="92"/>
        <v>9567.5</v>
      </c>
      <c r="AA269" s="21">
        <f t="shared" si="93"/>
        <v>0.12698549637824225</v>
      </c>
      <c r="AC269" s="9">
        <v>139717.05</v>
      </c>
      <c r="AE269" s="9">
        <v>125612.46</v>
      </c>
      <c r="AG269" s="9">
        <f t="shared" si="94"/>
        <v>14104.589999999982</v>
      </c>
      <c r="AI269" s="21">
        <f t="shared" si="95"/>
        <v>0.1122865518277405</v>
      </c>
    </row>
    <row r="270" spans="1:35" ht="12.75" outlineLevel="1">
      <c r="A270" s="1" t="s">
        <v>705</v>
      </c>
      <c r="B270" s="16" t="s">
        <v>706</v>
      </c>
      <c r="C270" s="1" t="s">
        <v>1216</v>
      </c>
      <c r="E270" s="5">
        <v>315845.8</v>
      </c>
      <c r="G270" s="5">
        <v>281656.14</v>
      </c>
      <c r="I270" s="9">
        <f t="shared" si="88"/>
        <v>34189.659999999974</v>
      </c>
      <c r="K270" s="21">
        <f t="shared" si="89"/>
        <v>0.12138794488911185</v>
      </c>
      <c r="M270" s="9">
        <v>945331.39</v>
      </c>
      <c r="O270" s="9">
        <v>847393.36</v>
      </c>
      <c r="Q270" s="9">
        <f t="shared" si="90"/>
        <v>97938.03000000003</v>
      </c>
      <c r="S270" s="21">
        <f t="shared" si="91"/>
        <v>0.11557564010178228</v>
      </c>
      <c r="U270" s="9">
        <v>2209155.33</v>
      </c>
      <c r="W270" s="9">
        <v>1975074.7</v>
      </c>
      <c r="Y270" s="9">
        <f t="shared" si="92"/>
        <v>234080.63000000012</v>
      </c>
      <c r="AA270" s="21">
        <f t="shared" si="93"/>
        <v>0.11851735531825713</v>
      </c>
      <c r="AC270" s="9">
        <v>3647167.28</v>
      </c>
      <c r="AE270" s="9">
        <v>3196952.3</v>
      </c>
      <c r="AG270" s="9">
        <f t="shared" si="94"/>
        <v>450214.98</v>
      </c>
      <c r="AI270" s="21">
        <f t="shared" si="95"/>
        <v>0.14082630510314464</v>
      </c>
    </row>
    <row r="271" spans="1:35" ht="12.75" outlineLevel="1">
      <c r="A271" s="1" t="s">
        <v>707</v>
      </c>
      <c r="B271" s="16" t="s">
        <v>708</v>
      </c>
      <c r="C271" s="1" t="s">
        <v>1217</v>
      </c>
      <c r="E271" s="5">
        <v>0</v>
      </c>
      <c r="G271" s="5">
        <v>0.01</v>
      </c>
      <c r="I271" s="9">
        <f t="shared" si="88"/>
        <v>-0.01</v>
      </c>
      <c r="K271" s="21" t="str">
        <f t="shared" si="89"/>
        <v>N.M.</v>
      </c>
      <c r="M271" s="9">
        <v>33.21</v>
      </c>
      <c r="O271" s="9">
        <v>36.75</v>
      </c>
      <c r="Q271" s="9">
        <f t="shared" si="90"/>
        <v>-3.539999999999999</v>
      </c>
      <c r="S271" s="21">
        <f t="shared" si="91"/>
        <v>-0.09632653061224487</v>
      </c>
      <c r="U271" s="9">
        <v>33.2</v>
      </c>
      <c r="W271" s="9">
        <v>137.50400000000002</v>
      </c>
      <c r="Y271" s="9">
        <f t="shared" si="92"/>
        <v>-104.30400000000002</v>
      </c>
      <c r="AA271" s="21">
        <f t="shared" si="93"/>
        <v>-0.7585524784733535</v>
      </c>
      <c r="AC271" s="9">
        <v>206.18</v>
      </c>
      <c r="AE271" s="9">
        <v>405.60600000000005</v>
      </c>
      <c r="AG271" s="9">
        <f t="shared" si="94"/>
        <v>-199.42600000000004</v>
      </c>
      <c r="AI271" s="21">
        <f t="shared" si="95"/>
        <v>-0.4916741862792957</v>
      </c>
    </row>
    <row r="272" spans="1:35" ht="12.75" outlineLevel="1">
      <c r="A272" s="1" t="s">
        <v>709</v>
      </c>
      <c r="B272" s="16" t="s">
        <v>710</v>
      </c>
      <c r="C272" s="1" t="s">
        <v>1218</v>
      </c>
      <c r="E272" s="5">
        <v>16351.02</v>
      </c>
      <c r="G272" s="5">
        <v>4123.52</v>
      </c>
      <c r="I272" s="9">
        <f t="shared" si="88"/>
        <v>12227.5</v>
      </c>
      <c r="K272" s="21">
        <f t="shared" si="89"/>
        <v>2.9653063402141857</v>
      </c>
      <c r="M272" s="9">
        <v>57939.3</v>
      </c>
      <c r="O272" s="9">
        <v>25815.8</v>
      </c>
      <c r="Q272" s="9">
        <f t="shared" si="90"/>
        <v>32123.500000000004</v>
      </c>
      <c r="S272" s="21">
        <f t="shared" si="91"/>
        <v>1.2443348646952643</v>
      </c>
      <c r="U272" s="9">
        <v>106781.33</v>
      </c>
      <c r="W272" s="9">
        <v>87274.87</v>
      </c>
      <c r="Y272" s="9">
        <f t="shared" si="92"/>
        <v>19506.460000000006</v>
      </c>
      <c r="AA272" s="21">
        <f t="shared" si="93"/>
        <v>0.22350603329457847</v>
      </c>
      <c r="AC272" s="9">
        <v>125698.65</v>
      </c>
      <c r="AE272" s="9">
        <v>121227.72</v>
      </c>
      <c r="AG272" s="9">
        <f t="shared" si="94"/>
        <v>4470.929999999993</v>
      </c>
      <c r="AI272" s="21">
        <f t="shared" si="95"/>
        <v>0.03688042635793194</v>
      </c>
    </row>
    <row r="273" spans="1:35" ht="12.75" outlineLevel="1">
      <c r="A273" s="1" t="s">
        <v>711</v>
      </c>
      <c r="B273" s="16" t="s">
        <v>712</v>
      </c>
      <c r="C273" s="1" t="s">
        <v>1219</v>
      </c>
      <c r="E273" s="5">
        <v>21846.38</v>
      </c>
      <c r="G273" s="5">
        <v>20216.9</v>
      </c>
      <c r="I273" s="9">
        <f t="shared" si="88"/>
        <v>1629.4799999999996</v>
      </c>
      <c r="K273" s="21">
        <f t="shared" si="89"/>
        <v>0.08059989414796528</v>
      </c>
      <c r="M273" s="9">
        <v>65281.84</v>
      </c>
      <c r="O273" s="9">
        <v>60770.17</v>
      </c>
      <c r="Q273" s="9">
        <f t="shared" si="90"/>
        <v>4511.669999999998</v>
      </c>
      <c r="S273" s="21">
        <f t="shared" si="91"/>
        <v>0.07424152343164415</v>
      </c>
      <c r="U273" s="9">
        <v>152512.1</v>
      </c>
      <c r="W273" s="9">
        <v>141714.04</v>
      </c>
      <c r="Y273" s="9">
        <f t="shared" si="92"/>
        <v>10798.059999999998</v>
      </c>
      <c r="AA273" s="21">
        <f t="shared" si="93"/>
        <v>0.07619612001746613</v>
      </c>
      <c r="AC273" s="9">
        <v>256514.87</v>
      </c>
      <c r="AE273" s="9">
        <v>225842</v>
      </c>
      <c r="AG273" s="9">
        <f t="shared" si="94"/>
        <v>30672.869999999995</v>
      </c>
      <c r="AI273" s="21">
        <f t="shared" si="95"/>
        <v>0.13581561445612417</v>
      </c>
    </row>
    <row r="274" spans="1:35" ht="12.75" outlineLevel="1">
      <c r="A274" s="1" t="s">
        <v>713</v>
      </c>
      <c r="B274" s="16" t="s">
        <v>714</v>
      </c>
      <c r="C274" s="1" t="s">
        <v>1220</v>
      </c>
      <c r="E274" s="5">
        <v>0</v>
      </c>
      <c r="G274" s="5">
        <v>100.44</v>
      </c>
      <c r="I274" s="9">
        <f t="shared" si="88"/>
        <v>-100.44</v>
      </c>
      <c r="K274" s="21" t="str">
        <f t="shared" si="89"/>
        <v>N.M.</v>
      </c>
      <c r="M274" s="9">
        <v>577.215</v>
      </c>
      <c r="O274" s="9">
        <v>132.47</v>
      </c>
      <c r="Q274" s="9">
        <f t="shared" si="90"/>
        <v>444.745</v>
      </c>
      <c r="S274" s="21">
        <f t="shared" si="91"/>
        <v>3.3573261870612217</v>
      </c>
      <c r="U274" s="9">
        <v>844.67</v>
      </c>
      <c r="W274" s="9">
        <v>2567.271</v>
      </c>
      <c r="Y274" s="9">
        <f t="shared" si="92"/>
        <v>-1722.601</v>
      </c>
      <c r="AA274" s="21">
        <f t="shared" si="93"/>
        <v>-0.670985260223794</v>
      </c>
      <c r="AC274" s="9">
        <v>1707.366</v>
      </c>
      <c r="AE274" s="9">
        <v>3004.081</v>
      </c>
      <c r="AG274" s="9">
        <f t="shared" si="94"/>
        <v>-1296.7150000000001</v>
      </c>
      <c r="AI274" s="21">
        <f t="shared" si="95"/>
        <v>-0.431651143893923</v>
      </c>
    </row>
    <row r="275" spans="1:35" ht="12.75" outlineLevel="1">
      <c r="A275" s="1" t="s">
        <v>715</v>
      </c>
      <c r="B275" s="16" t="s">
        <v>716</v>
      </c>
      <c r="C275" s="1" t="s">
        <v>1221</v>
      </c>
      <c r="E275" s="5">
        <v>80.16</v>
      </c>
      <c r="G275" s="5">
        <v>0</v>
      </c>
      <c r="I275" s="9">
        <f t="shared" si="88"/>
        <v>80.16</v>
      </c>
      <c r="K275" s="21" t="str">
        <f t="shared" si="89"/>
        <v>N.M.</v>
      </c>
      <c r="M275" s="9">
        <v>148.98</v>
      </c>
      <c r="O275" s="9">
        <v>1366</v>
      </c>
      <c r="Q275" s="9">
        <f t="shared" si="90"/>
        <v>-1217.02</v>
      </c>
      <c r="S275" s="21">
        <f t="shared" si="91"/>
        <v>-0.8909370424597365</v>
      </c>
      <c r="U275" s="9">
        <v>413.86</v>
      </c>
      <c r="W275" s="9">
        <v>1430.713</v>
      </c>
      <c r="Y275" s="9">
        <f t="shared" si="92"/>
        <v>-1016.853</v>
      </c>
      <c r="AA275" s="21">
        <f t="shared" si="93"/>
        <v>-0.7107316421951851</v>
      </c>
      <c r="AC275" s="9">
        <v>558.753</v>
      </c>
      <c r="AE275" s="9">
        <v>1430.713</v>
      </c>
      <c r="AG275" s="9">
        <f t="shared" si="94"/>
        <v>-871.9599999999999</v>
      </c>
      <c r="AI275" s="21">
        <f t="shared" si="95"/>
        <v>-0.6094583609710682</v>
      </c>
    </row>
    <row r="276" spans="1:35" ht="12.75" outlineLevel="1">
      <c r="A276" s="1" t="s">
        <v>717</v>
      </c>
      <c r="B276" s="16" t="s">
        <v>718</v>
      </c>
      <c r="C276" s="1" t="s">
        <v>1222</v>
      </c>
      <c r="E276" s="5">
        <v>-34.17</v>
      </c>
      <c r="G276" s="5">
        <v>0</v>
      </c>
      <c r="I276" s="9">
        <f t="shared" si="88"/>
        <v>-34.17</v>
      </c>
      <c r="K276" s="21" t="str">
        <f t="shared" si="89"/>
        <v>N.M.</v>
      </c>
      <c r="M276" s="9">
        <v>6617.9130000000005</v>
      </c>
      <c r="O276" s="9">
        <v>1654.594</v>
      </c>
      <c r="Q276" s="9">
        <f t="shared" si="90"/>
        <v>4963.319</v>
      </c>
      <c r="S276" s="21">
        <f t="shared" si="91"/>
        <v>2.9997201730454726</v>
      </c>
      <c r="U276" s="9">
        <v>13848.655</v>
      </c>
      <c r="W276" s="9">
        <v>5995.004</v>
      </c>
      <c r="Y276" s="9">
        <f t="shared" si="92"/>
        <v>7853.651000000001</v>
      </c>
      <c r="AA276" s="21">
        <f t="shared" si="93"/>
        <v>1.3100326538564446</v>
      </c>
      <c r="AC276" s="9">
        <v>17216.711</v>
      </c>
      <c r="AE276" s="9">
        <v>12358.775000000001</v>
      </c>
      <c r="AG276" s="9">
        <f t="shared" si="94"/>
        <v>4857.935999999998</v>
      </c>
      <c r="AI276" s="21">
        <f t="shared" si="95"/>
        <v>0.39307585096419323</v>
      </c>
    </row>
    <row r="277" spans="1:35" ht="12.75" outlineLevel="1">
      <c r="A277" s="1" t="s">
        <v>719</v>
      </c>
      <c r="B277" s="16" t="s">
        <v>720</v>
      </c>
      <c r="C277" s="1" t="s">
        <v>1223</v>
      </c>
      <c r="E277" s="5">
        <v>0</v>
      </c>
      <c r="G277" s="5">
        <v>4000</v>
      </c>
      <c r="I277" s="9">
        <f t="shared" si="88"/>
        <v>-4000</v>
      </c>
      <c r="K277" s="21" t="str">
        <f t="shared" si="89"/>
        <v>N.M.</v>
      </c>
      <c r="M277" s="9">
        <v>0</v>
      </c>
      <c r="O277" s="9">
        <v>4000</v>
      </c>
      <c r="Q277" s="9">
        <f t="shared" si="90"/>
        <v>-4000</v>
      </c>
      <c r="S277" s="21" t="str">
        <f t="shared" si="91"/>
        <v>N.M.</v>
      </c>
      <c r="U277" s="9">
        <v>0</v>
      </c>
      <c r="W277" s="9">
        <v>4000</v>
      </c>
      <c r="Y277" s="9">
        <f t="shared" si="92"/>
        <v>-4000</v>
      </c>
      <c r="AA277" s="21" t="str">
        <f t="shared" si="93"/>
        <v>N.M.</v>
      </c>
      <c r="AC277" s="9">
        <v>0</v>
      </c>
      <c r="AE277" s="9">
        <v>4000</v>
      </c>
      <c r="AG277" s="9">
        <f t="shared" si="94"/>
        <v>-4000</v>
      </c>
      <c r="AI277" s="21" t="str">
        <f t="shared" si="95"/>
        <v>N.M.</v>
      </c>
    </row>
    <row r="278" spans="1:35" ht="12.75" outlineLevel="1">
      <c r="A278" s="1" t="s">
        <v>721</v>
      </c>
      <c r="B278" s="16" t="s">
        <v>722</v>
      </c>
      <c r="C278" s="1" t="s">
        <v>1224</v>
      </c>
      <c r="E278" s="5">
        <v>220916.67</v>
      </c>
      <c r="G278" s="5">
        <v>249518.43</v>
      </c>
      <c r="I278" s="9">
        <f t="shared" si="88"/>
        <v>-28601.75999999998</v>
      </c>
      <c r="K278" s="21">
        <f t="shared" si="89"/>
        <v>-0.11462784532589429</v>
      </c>
      <c r="M278" s="9">
        <v>662580.01</v>
      </c>
      <c r="O278" s="9">
        <v>748555.29</v>
      </c>
      <c r="Q278" s="9">
        <f t="shared" si="90"/>
        <v>-85975.28000000003</v>
      </c>
      <c r="S278" s="21">
        <f t="shared" si="91"/>
        <v>-0.11485494945871003</v>
      </c>
      <c r="U278" s="9">
        <v>1546246.68</v>
      </c>
      <c r="W278" s="9">
        <v>1746629.02</v>
      </c>
      <c r="Y278" s="9">
        <f t="shared" si="92"/>
        <v>-200382.34000000008</v>
      </c>
      <c r="AA278" s="21">
        <f t="shared" si="93"/>
        <v>-0.11472518646232048</v>
      </c>
      <c r="AC278" s="9">
        <v>2793838.83</v>
      </c>
      <c r="AE278" s="9">
        <v>3054764.02</v>
      </c>
      <c r="AG278" s="9">
        <f t="shared" si="94"/>
        <v>-260925.18999999994</v>
      </c>
      <c r="AI278" s="21">
        <f t="shared" si="95"/>
        <v>-0.08541582534417828</v>
      </c>
    </row>
    <row r="279" spans="1:35" ht="12.75" outlineLevel="1">
      <c r="A279" s="1" t="s">
        <v>723</v>
      </c>
      <c r="B279" s="16" t="s">
        <v>724</v>
      </c>
      <c r="C279" s="1" t="s">
        <v>1225</v>
      </c>
      <c r="E279" s="5">
        <v>0</v>
      </c>
      <c r="G279" s="5">
        <v>91103.93</v>
      </c>
      <c r="I279" s="9">
        <f t="shared" si="88"/>
        <v>-91103.93</v>
      </c>
      <c r="K279" s="21" t="str">
        <f t="shared" si="89"/>
        <v>N.M.</v>
      </c>
      <c r="M279" s="9">
        <v>0</v>
      </c>
      <c r="O279" s="9">
        <v>91103.93</v>
      </c>
      <c r="Q279" s="9">
        <f t="shared" si="90"/>
        <v>-91103.93</v>
      </c>
      <c r="S279" s="21" t="str">
        <f t="shared" si="91"/>
        <v>N.M.</v>
      </c>
      <c r="U279" s="9">
        <v>0</v>
      </c>
      <c r="W279" s="9">
        <v>91103.93</v>
      </c>
      <c r="Y279" s="9">
        <f t="shared" si="92"/>
        <v>-91103.93</v>
      </c>
      <c r="AA279" s="21" t="str">
        <f t="shared" si="93"/>
        <v>N.M.</v>
      </c>
      <c r="AC279" s="9">
        <v>-5760.67</v>
      </c>
      <c r="AE279" s="9">
        <v>91103.93</v>
      </c>
      <c r="AG279" s="9">
        <f t="shared" si="94"/>
        <v>-96864.59999999999</v>
      </c>
      <c r="AI279" s="21">
        <f t="shared" si="95"/>
        <v>-1.0632318496029753</v>
      </c>
    </row>
    <row r="280" spans="1:35" ht="12.75" outlineLevel="1">
      <c r="A280" s="1" t="s">
        <v>725</v>
      </c>
      <c r="B280" s="16" t="s">
        <v>726</v>
      </c>
      <c r="C280" s="1" t="s">
        <v>1226</v>
      </c>
      <c r="E280" s="5">
        <v>109028.642</v>
      </c>
      <c r="G280" s="5">
        <v>93266.465</v>
      </c>
      <c r="I280" s="9">
        <f t="shared" si="88"/>
        <v>15762.17700000001</v>
      </c>
      <c r="K280" s="21">
        <f t="shared" si="89"/>
        <v>0.16900154841292647</v>
      </c>
      <c r="M280" s="9">
        <v>355595.574</v>
      </c>
      <c r="O280" s="9">
        <v>303853.788</v>
      </c>
      <c r="Q280" s="9">
        <f t="shared" si="90"/>
        <v>51741.78600000002</v>
      </c>
      <c r="S280" s="21">
        <f t="shared" si="91"/>
        <v>0.17028514385346422</v>
      </c>
      <c r="U280" s="9">
        <v>786348.69</v>
      </c>
      <c r="W280" s="9">
        <v>722638.21</v>
      </c>
      <c r="Y280" s="9">
        <f t="shared" si="92"/>
        <v>63710.47999999998</v>
      </c>
      <c r="AA280" s="21">
        <f t="shared" si="93"/>
        <v>0.08816372995277953</v>
      </c>
      <c r="AC280" s="9">
        <v>1378134.17</v>
      </c>
      <c r="AE280" s="9">
        <v>1366801.9679999999</v>
      </c>
      <c r="AG280" s="9">
        <f t="shared" si="94"/>
        <v>11332.202000000048</v>
      </c>
      <c r="AI280" s="21">
        <f t="shared" si="95"/>
        <v>0.008291034301466596</v>
      </c>
    </row>
    <row r="281" spans="1:35" ht="12.75" outlineLevel="1">
      <c r="A281" s="1" t="s">
        <v>727</v>
      </c>
      <c r="B281" s="16" t="s">
        <v>728</v>
      </c>
      <c r="C281" s="1" t="s">
        <v>1227</v>
      </c>
      <c r="E281" s="5">
        <v>0</v>
      </c>
      <c r="G281" s="5">
        <v>0</v>
      </c>
      <c r="I281" s="9">
        <f t="shared" si="88"/>
        <v>0</v>
      </c>
      <c r="K281" s="21">
        <f t="shared" si="89"/>
        <v>0</v>
      </c>
      <c r="M281" s="9">
        <v>0</v>
      </c>
      <c r="O281" s="9">
        <v>0</v>
      </c>
      <c r="Q281" s="9">
        <f t="shared" si="90"/>
        <v>0</v>
      </c>
      <c r="S281" s="21">
        <f t="shared" si="91"/>
        <v>0</v>
      </c>
      <c r="U281" s="9">
        <v>0</v>
      </c>
      <c r="W281" s="9">
        <v>0</v>
      </c>
      <c r="Y281" s="9">
        <f t="shared" si="92"/>
        <v>0</v>
      </c>
      <c r="AA281" s="21">
        <f t="shared" si="93"/>
        <v>0</v>
      </c>
      <c r="AC281" s="9">
        <v>-5810.01</v>
      </c>
      <c r="AE281" s="9">
        <v>-2504.63</v>
      </c>
      <c r="AG281" s="9">
        <f t="shared" si="94"/>
        <v>-3305.38</v>
      </c>
      <c r="AI281" s="21">
        <f t="shared" si="95"/>
        <v>-1.3197079009674084</v>
      </c>
    </row>
    <row r="282" spans="1:35" ht="12.75" outlineLevel="1">
      <c r="A282" s="1" t="s">
        <v>729</v>
      </c>
      <c r="B282" s="16" t="s">
        <v>730</v>
      </c>
      <c r="C282" s="1" t="s">
        <v>1228</v>
      </c>
      <c r="E282" s="5">
        <v>333.33</v>
      </c>
      <c r="G282" s="5">
        <v>573.66</v>
      </c>
      <c r="I282" s="9">
        <f t="shared" si="88"/>
        <v>-240.32999999999998</v>
      </c>
      <c r="K282" s="21">
        <f t="shared" si="89"/>
        <v>-0.418941533312415</v>
      </c>
      <c r="M282" s="9">
        <v>1124.99</v>
      </c>
      <c r="O282" s="9">
        <v>1720.98</v>
      </c>
      <c r="Q282" s="9">
        <f t="shared" si="90"/>
        <v>-595.99</v>
      </c>
      <c r="S282" s="21">
        <f t="shared" si="91"/>
        <v>-0.34630849864612023</v>
      </c>
      <c r="U282" s="9">
        <v>2458.32</v>
      </c>
      <c r="W282" s="9">
        <v>4015.64</v>
      </c>
      <c r="Y282" s="9">
        <f t="shared" si="92"/>
        <v>-1557.3199999999997</v>
      </c>
      <c r="AA282" s="21">
        <f t="shared" si="93"/>
        <v>-0.3878136486338416</v>
      </c>
      <c r="AC282" s="9">
        <v>5326.62</v>
      </c>
      <c r="AE282" s="9">
        <v>11930.64</v>
      </c>
      <c r="AG282" s="9">
        <f t="shared" si="94"/>
        <v>-6604.0199999999995</v>
      </c>
      <c r="AI282" s="21">
        <f t="shared" si="95"/>
        <v>-0.5535344289996178</v>
      </c>
    </row>
    <row r="283" spans="1:35" ht="12.75" outlineLevel="1">
      <c r="A283" s="1" t="s">
        <v>731</v>
      </c>
      <c r="B283" s="16" t="s">
        <v>732</v>
      </c>
      <c r="C283" s="1" t="s">
        <v>1229</v>
      </c>
      <c r="E283" s="5">
        <v>-28982.878</v>
      </c>
      <c r="G283" s="5">
        <v>-40917.991</v>
      </c>
      <c r="I283" s="9">
        <f t="shared" si="88"/>
        <v>11935.113000000001</v>
      </c>
      <c r="K283" s="21">
        <f t="shared" si="89"/>
        <v>0.2916837485985077</v>
      </c>
      <c r="M283" s="9">
        <v>-98518.896</v>
      </c>
      <c r="O283" s="9">
        <v>-152559.939</v>
      </c>
      <c r="Q283" s="9">
        <f t="shared" si="90"/>
        <v>54041.04300000002</v>
      </c>
      <c r="S283" s="21">
        <f t="shared" si="91"/>
        <v>0.35422826827428144</v>
      </c>
      <c r="U283" s="9">
        <v>-211622.852</v>
      </c>
      <c r="W283" s="9">
        <v>-379260.655</v>
      </c>
      <c r="Y283" s="9">
        <f t="shared" si="92"/>
        <v>167637.803</v>
      </c>
      <c r="AA283" s="21">
        <f t="shared" si="93"/>
        <v>0.4420121116966378</v>
      </c>
      <c r="AC283" s="9">
        <v>-472611.177</v>
      </c>
      <c r="AE283" s="9">
        <v>-677820.774</v>
      </c>
      <c r="AG283" s="9">
        <f t="shared" si="94"/>
        <v>205209.59699999995</v>
      </c>
      <c r="AI283" s="21">
        <f t="shared" si="95"/>
        <v>0.3027490523623284</v>
      </c>
    </row>
    <row r="284" spans="1:35" ht="12.75" outlineLevel="1">
      <c r="A284" s="1" t="s">
        <v>733</v>
      </c>
      <c r="B284" s="16" t="s">
        <v>734</v>
      </c>
      <c r="C284" s="1" t="s">
        <v>1230</v>
      </c>
      <c r="E284" s="5">
        <v>-121181.483</v>
      </c>
      <c r="G284" s="5">
        <v>-107250.438</v>
      </c>
      <c r="I284" s="9">
        <f t="shared" si="88"/>
        <v>-13931.044999999998</v>
      </c>
      <c r="K284" s="21">
        <f t="shared" si="89"/>
        <v>-0.12989266300245786</v>
      </c>
      <c r="M284" s="9">
        <v>-388546.994</v>
      </c>
      <c r="O284" s="9">
        <v>-400783.474</v>
      </c>
      <c r="Q284" s="9">
        <f t="shared" si="90"/>
        <v>12236.479999999981</v>
      </c>
      <c r="S284" s="21">
        <f t="shared" si="91"/>
        <v>0.030531398607518388</v>
      </c>
      <c r="U284" s="9">
        <v>-968061.72</v>
      </c>
      <c r="W284" s="9">
        <v>-937824.758</v>
      </c>
      <c r="Y284" s="9">
        <f t="shared" si="92"/>
        <v>-30236.96199999994</v>
      </c>
      <c r="AA284" s="21">
        <f t="shared" si="93"/>
        <v>-0.03224159070451832</v>
      </c>
      <c r="AC284" s="9">
        <v>-1643618.827</v>
      </c>
      <c r="AE284" s="9">
        <v>-1693265.9470000002</v>
      </c>
      <c r="AG284" s="9">
        <f t="shared" si="94"/>
        <v>49647.12000000011</v>
      </c>
      <c r="AI284" s="21">
        <f t="shared" si="95"/>
        <v>0.029320332159257737</v>
      </c>
    </row>
    <row r="285" spans="1:35" ht="12.75" outlineLevel="1">
      <c r="A285" s="1" t="s">
        <v>735</v>
      </c>
      <c r="B285" s="16" t="s">
        <v>736</v>
      </c>
      <c r="C285" s="1" t="s">
        <v>1231</v>
      </c>
      <c r="E285" s="5">
        <v>-46155.601</v>
      </c>
      <c r="G285" s="5">
        <v>-30656.265</v>
      </c>
      <c r="I285" s="9">
        <f t="shared" si="88"/>
        <v>-15499.336000000003</v>
      </c>
      <c r="K285" s="21">
        <f t="shared" si="89"/>
        <v>-0.5055846170432048</v>
      </c>
      <c r="M285" s="9">
        <v>-131556.198</v>
      </c>
      <c r="O285" s="9">
        <v>-122982.516</v>
      </c>
      <c r="Q285" s="9">
        <f t="shared" si="90"/>
        <v>-8573.682</v>
      </c>
      <c r="S285" s="21">
        <f t="shared" si="91"/>
        <v>-0.06971464138853689</v>
      </c>
      <c r="U285" s="9">
        <v>-332803.592</v>
      </c>
      <c r="W285" s="9">
        <v>-300427.125</v>
      </c>
      <c r="Y285" s="9">
        <f t="shared" si="92"/>
        <v>-32376.467000000004</v>
      </c>
      <c r="AA285" s="21">
        <f t="shared" si="93"/>
        <v>-0.10776812180324931</v>
      </c>
      <c r="AC285" s="9">
        <v>-562975.1410000001</v>
      </c>
      <c r="AE285" s="9">
        <v>-568545.961</v>
      </c>
      <c r="AG285" s="9">
        <f t="shared" si="94"/>
        <v>5570.819999999949</v>
      </c>
      <c r="AI285" s="21">
        <f t="shared" si="95"/>
        <v>0.00979836351348198</v>
      </c>
    </row>
    <row r="286" spans="1:35" ht="12.75" outlineLevel="1">
      <c r="A286" s="1" t="s">
        <v>737</v>
      </c>
      <c r="B286" s="16" t="s">
        <v>738</v>
      </c>
      <c r="C286" s="1" t="s">
        <v>1232</v>
      </c>
      <c r="E286" s="5">
        <v>-48206.357</v>
      </c>
      <c r="G286" s="5">
        <v>-57726.168</v>
      </c>
      <c r="I286" s="9">
        <f t="shared" si="88"/>
        <v>9519.810999999994</v>
      </c>
      <c r="K286" s="21">
        <f t="shared" si="89"/>
        <v>0.16491326775752713</v>
      </c>
      <c r="M286" s="9">
        <v>-162862.114</v>
      </c>
      <c r="O286" s="9">
        <v>-218717.879</v>
      </c>
      <c r="Q286" s="9">
        <f t="shared" si="90"/>
        <v>55855.764999999985</v>
      </c>
      <c r="S286" s="21">
        <f t="shared" si="91"/>
        <v>0.25537813943413373</v>
      </c>
      <c r="U286" s="9">
        <v>-401089.927</v>
      </c>
      <c r="W286" s="9">
        <v>-500737.708</v>
      </c>
      <c r="Y286" s="9">
        <f t="shared" si="92"/>
        <v>99647.78099999996</v>
      </c>
      <c r="AA286" s="21">
        <f t="shared" si="93"/>
        <v>0.19900195133696613</v>
      </c>
      <c r="AC286" s="9">
        <v>-767770.363</v>
      </c>
      <c r="AE286" s="9">
        <v>-946283.117</v>
      </c>
      <c r="AG286" s="9">
        <f t="shared" si="94"/>
        <v>178512.75399999996</v>
      </c>
      <c r="AI286" s="21">
        <f t="shared" si="95"/>
        <v>0.18864624211614245</v>
      </c>
    </row>
    <row r="287" spans="1:35" ht="12.75" outlineLevel="1">
      <c r="A287" s="1" t="s">
        <v>739</v>
      </c>
      <c r="B287" s="16" t="s">
        <v>740</v>
      </c>
      <c r="C287" s="1" t="s">
        <v>1233</v>
      </c>
      <c r="E287" s="5">
        <v>-61856.049</v>
      </c>
      <c r="G287" s="5">
        <v>-73063.144</v>
      </c>
      <c r="I287" s="9">
        <f t="shared" si="88"/>
        <v>11207.095000000001</v>
      </c>
      <c r="K287" s="21">
        <f t="shared" si="89"/>
        <v>0.1533891697844265</v>
      </c>
      <c r="M287" s="9">
        <v>-174426.847</v>
      </c>
      <c r="O287" s="9">
        <v>-244694.602</v>
      </c>
      <c r="Q287" s="9">
        <f t="shared" si="90"/>
        <v>70267.755</v>
      </c>
      <c r="S287" s="21">
        <f t="shared" si="91"/>
        <v>0.2871651210352405</v>
      </c>
      <c r="U287" s="9">
        <v>-508218.753</v>
      </c>
      <c r="W287" s="9">
        <v>-604690.913</v>
      </c>
      <c r="Y287" s="9">
        <f t="shared" si="92"/>
        <v>96472.15999999992</v>
      </c>
      <c r="AA287" s="21">
        <f t="shared" si="93"/>
        <v>0.15953962251785966</v>
      </c>
      <c r="AC287" s="9">
        <v>-951047.922</v>
      </c>
      <c r="AE287" s="9">
        <v>-979308.1839999999</v>
      </c>
      <c r="AG287" s="9">
        <f t="shared" si="94"/>
        <v>28260.26199999987</v>
      </c>
      <c r="AI287" s="21">
        <f t="shared" si="95"/>
        <v>0.028857373461917146</v>
      </c>
    </row>
    <row r="288" spans="1:35" ht="12.75" outlineLevel="1">
      <c r="A288" s="1" t="s">
        <v>741</v>
      </c>
      <c r="B288" s="16" t="s">
        <v>742</v>
      </c>
      <c r="C288" s="1" t="s">
        <v>1234</v>
      </c>
      <c r="E288" s="5">
        <v>-78750</v>
      </c>
      <c r="G288" s="5">
        <v>-78672.44</v>
      </c>
      <c r="I288" s="9">
        <f t="shared" si="88"/>
        <v>-77.55999999999767</v>
      </c>
      <c r="K288" s="21">
        <f t="shared" si="89"/>
        <v>-0.0009858598513024087</v>
      </c>
      <c r="M288" s="9">
        <v>-236549</v>
      </c>
      <c r="O288" s="9">
        <v>-236017.32</v>
      </c>
      <c r="Q288" s="9">
        <f t="shared" si="90"/>
        <v>-531.679999999993</v>
      </c>
      <c r="S288" s="21">
        <f t="shared" si="91"/>
        <v>-0.0022527160294845863</v>
      </c>
      <c r="U288" s="9">
        <v>-551549</v>
      </c>
      <c r="W288" s="9">
        <v>-550707.06</v>
      </c>
      <c r="Y288" s="9">
        <f t="shared" si="92"/>
        <v>-841.9399999999441</v>
      </c>
      <c r="AA288" s="21">
        <f t="shared" si="93"/>
        <v>-0.001528834585850314</v>
      </c>
      <c r="AC288" s="9">
        <v>-944911.2</v>
      </c>
      <c r="AE288" s="9">
        <v>-1001532.06</v>
      </c>
      <c r="AG288" s="9">
        <f t="shared" si="94"/>
        <v>56620.8600000001</v>
      </c>
      <c r="AI288" s="21">
        <f t="shared" si="95"/>
        <v>0.056534246142854475</v>
      </c>
    </row>
    <row r="289" spans="1:35" ht="12.75" outlineLevel="1">
      <c r="A289" s="1" t="s">
        <v>743</v>
      </c>
      <c r="B289" s="16" t="s">
        <v>744</v>
      </c>
      <c r="C289" s="1" t="s">
        <v>1235</v>
      </c>
      <c r="E289" s="5">
        <v>-40168.011</v>
      </c>
      <c r="G289" s="5">
        <v>-7107.967000000001</v>
      </c>
      <c r="I289" s="9">
        <f t="shared" si="88"/>
        <v>-33060.043999999994</v>
      </c>
      <c r="K289" s="21">
        <f t="shared" si="89"/>
        <v>-4.651125138875854</v>
      </c>
      <c r="M289" s="9">
        <v>-113530.875</v>
      </c>
      <c r="O289" s="9">
        <v>-118768.376</v>
      </c>
      <c r="Q289" s="9">
        <f t="shared" si="90"/>
        <v>5237.501000000004</v>
      </c>
      <c r="S289" s="21">
        <f t="shared" si="91"/>
        <v>0.044098447553075945</v>
      </c>
      <c r="U289" s="9">
        <v>33056.961</v>
      </c>
      <c r="W289" s="9">
        <v>-213741.326</v>
      </c>
      <c r="Y289" s="9">
        <f t="shared" si="92"/>
        <v>246798.287</v>
      </c>
      <c r="AA289" s="21">
        <f t="shared" si="93"/>
        <v>1.154658725191964</v>
      </c>
      <c r="AC289" s="9">
        <v>-16580.314999999995</v>
      </c>
      <c r="AE289" s="9">
        <v>-213741.326</v>
      </c>
      <c r="AG289" s="9">
        <f t="shared" si="94"/>
        <v>197161.011</v>
      </c>
      <c r="AI289" s="21">
        <f t="shared" si="95"/>
        <v>0.9224281269781212</v>
      </c>
    </row>
    <row r="290" spans="1:35" ht="12.75" outlineLevel="1">
      <c r="A290" s="1" t="s">
        <v>745</v>
      </c>
      <c r="B290" s="16" t="s">
        <v>746</v>
      </c>
      <c r="C290" s="1" t="s">
        <v>1236</v>
      </c>
      <c r="E290" s="5">
        <v>8755.61</v>
      </c>
      <c r="G290" s="5">
        <v>14024.79</v>
      </c>
      <c r="I290" s="9">
        <f t="shared" si="88"/>
        <v>-5269.18</v>
      </c>
      <c r="K290" s="21">
        <f t="shared" si="89"/>
        <v>-0.37570473425983564</v>
      </c>
      <c r="M290" s="9">
        <v>36741.86</v>
      </c>
      <c r="O290" s="9">
        <v>42150.4</v>
      </c>
      <c r="Q290" s="9">
        <f t="shared" si="90"/>
        <v>-5408.540000000001</v>
      </c>
      <c r="S290" s="21">
        <f t="shared" si="91"/>
        <v>-0.12831527102945645</v>
      </c>
      <c r="U290" s="9">
        <v>93682.19</v>
      </c>
      <c r="W290" s="9">
        <v>90990.01</v>
      </c>
      <c r="Y290" s="9">
        <f t="shared" si="92"/>
        <v>2692.1800000000076</v>
      </c>
      <c r="AA290" s="21">
        <f t="shared" si="93"/>
        <v>0.02958764374242851</v>
      </c>
      <c r="AC290" s="9">
        <v>163731.33</v>
      </c>
      <c r="AE290" s="9">
        <v>152096.42</v>
      </c>
      <c r="AG290" s="9">
        <f t="shared" si="94"/>
        <v>11634.909999999974</v>
      </c>
      <c r="AI290" s="21">
        <f t="shared" si="95"/>
        <v>0.07649693529933166</v>
      </c>
    </row>
    <row r="291" spans="1:35" ht="12.75" outlineLevel="1">
      <c r="A291" s="1" t="s">
        <v>747</v>
      </c>
      <c r="B291" s="16" t="s">
        <v>748</v>
      </c>
      <c r="C291" s="1" t="s">
        <v>1237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0</v>
      </c>
      <c r="O291" s="9">
        <v>0</v>
      </c>
      <c r="Q291" s="9">
        <f t="shared" si="90"/>
        <v>0</v>
      </c>
      <c r="S291" s="21">
        <f t="shared" si="91"/>
        <v>0</v>
      </c>
      <c r="U291" s="9">
        <v>0</v>
      </c>
      <c r="W291" s="9">
        <v>0</v>
      </c>
      <c r="Y291" s="9">
        <f t="shared" si="92"/>
        <v>0</v>
      </c>
      <c r="AA291" s="21">
        <f t="shared" si="93"/>
        <v>0</v>
      </c>
      <c r="AC291" s="9">
        <v>0</v>
      </c>
      <c r="AE291" s="9">
        <v>-11161.08</v>
      </c>
      <c r="AG291" s="9">
        <f t="shared" si="94"/>
        <v>11161.08</v>
      </c>
      <c r="AI291" s="21" t="str">
        <f t="shared" si="95"/>
        <v>N.M.</v>
      </c>
    </row>
    <row r="292" spans="1:35" ht="12.75" outlineLevel="1">
      <c r="A292" s="1" t="s">
        <v>749</v>
      </c>
      <c r="B292" s="16" t="s">
        <v>750</v>
      </c>
      <c r="C292" s="1" t="s">
        <v>1238</v>
      </c>
      <c r="E292" s="5">
        <v>0</v>
      </c>
      <c r="G292" s="5">
        <v>918</v>
      </c>
      <c r="I292" s="9">
        <f aca="true" t="shared" si="96" ref="I292:I312">+E292-G292</f>
        <v>-918</v>
      </c>
      <c r="K292" s="21" t="str">
        <f aca="true" t="shared" si="97" ref="K292:K312">IF(G292&lt;0,IF(I292=0,0,IF(OR(G292=0,E292=0),"N.M.",IF(ABS(I292/G292)&gt;=10,"N.M.",I292/(-G292)))),IF(I292=0,0,IF(OR(G292=0,E292=0),"N.M.",IF(ABS(I292/G292)&gt;=10,"N.M.",I292/G292))))</f>
        <v>N.M.</v>
      </c>
      <c r="M292" s="9">
        <v>0</v>
      </c>
      <c r="O292" s="9">
        <v>1004</v>
      </c>
      <c r="Q292" s="9">
        <f aca="true" t="shared" si="98" ref="Q292:Q312">(+M292-O292)</f>
        <v>-1004</v>
      </c>
      <c r="S292" s="21" t="str">
        <f aca="true" t="shared" si="99" ref="S292:S312">IF(O292&lt;0,IF(Q292=0,0,IF(OR(O292=0,M292=0),"N.M.",IF(ABS(Q292/O292)&gt;=10,"N.M.",Q292/(-O292)))),IF(Q292=0,0,IF(OR(O292=0,M292=0),"N.M.",IF(ABS(Q292/O292)&gt;=10,"N.M.",Q292/O292))))</f>
        <v>N.M.</v>
      </c>
      <c r="U292" s="9">
        <v>0</v>
      </c>
      <c r="W292" s="9">
        <v>169397.371</v>
      </c>
      <c r="Y292" s="9">
        <f aca="true" t="shared" si="100" ref="Y292:Y312">(+U292-W292)</f>
        <v>-169397.371</v>
      </c>
      <c r="AA292" s="21" t="str">
        <f aca="true" t="shared" si="101" ref="AA292:AA312">IF(W292&lt;0,IF(Y292=0,0,IF(OR(W292=0,U292=0),"N.M.",IF(ABS(Y292/W292)&gt;=10,"N.M.",Y292/(-W292)))),IF(Y292=0,0,IF(OR(W292=0,U292=0),"N.M.",IF(ABS(Y292/W292)&gt;=10,"N.M.",Y292/W292))))</f>
        <v>N.M.</v>
      </c>
      <c r="AC292" s="9">
        <v>0</v>
      </c>
      <c r="AE292" s="9">
        <v>170407.825</v>
      </c>
      <c r="AG292" s="9">
        <f aca="true" t="shared" si="102" ref="AG292:AG312">(+AC292-AE292)</f>
        <v>-170407.825</v>
      </c>
      <c r="AI292" s="21" t="str">
        <f aca="true" t="shared" si="103" ref="AI292:AI312">IF(AE292&lt;0,IF(AG292=0,0,IF(OR(AE292=0,AC292=0),"N.M.",IF(ABS(AG292/AE292)&gt;=10,"N.M.",AG292/(-AE292)))),IF(AG292=0,0,IF(OR(AE292=0,AC292=0),"N.M.",IF(ABS(AG292/AE292)&gt;=10,"N.M.",AG292/AE292))))</f>
        <v>N.M.</v>
      </c>
    </row>
    <row r="293" spans="1:35" ht="12.75" outlineLevel="1">
      <c r="A293" s="1" t="s">
        <v>751</v>
      </c>
      <c r="B293" s="16" t="s">
        <v>752</v>
      </c>
      <c r="C293" s="1" t="s">
        <v>1239</v>
      </c>
      <c r="E293" s="5">
        <v>0</v>
      </c>
      <c r="G293" s="5">
        <v>0</v>
      </c>
      <c r="I293" s="9">
        <f t="shared" si="96"/>
        <v>0</v>
      </c>
      <c r="K293" s="21">
        <f t="shared" si="97"/>
        <v>0</v>
      </c>
      <c r="M293" s="9">
        <v>985.13</v>
      </c>
      <c r="O293" s="9">
        <v>0</v>
      </c>
      <c r="Q293" s="9">
        <f t="shared" si="98"/>
        <v>985.13</v>
      </c>
      <c r="S293" s="21" t="str">
        <f t="shared" si="99"/>
        <v>N.M.</v>
      </c>
      <c r="U293" s="9">
        <v>985.13</v>
      </c>
      <c r="W293" s="9">
        <v>0</v>
      </c>
      <c r="Y293" s="9">
        <f t="shared" si="100"/>
        <v>985.13</v>
      </c>
      <c r="AA293" s="21" t="str">
        <f t="shared" si="101"/>
        <v>N.M.</v>
      </c>
      <c r="AC293" s="9">
        <v>985.13</v>
      </c>
      <c r="AE293" s="9">
        <v>-0.741</v>
      </c>
      <c r="AG293" s="9">
        <f t="shared" si="102"/>
        <v>985.871</v>
      </c>
      <c r="AI293" s="21" t="str">
        <f t="shared" si="103"/>
        <v>N.M.</v>
      </c>
    </row>
    <row r="294" spans="1:35" ht="12.75" outlineLevel="1">
      <c r="A294" s="1" t="s">
        <v>753</v>
      </c>
      <c r="B294" s="16" t="s">
        <v>754</v>
      </c>
      <c r="C294" s="1" t="s">
        <v>1240</v>
      </c>
      <c r="E294" s="5">
        <v>1306.88</v>
      </c>
      <c r="G294" s="5">
        <v>3403.79</v>
      </c>
      <c r="I294" s="9">
        <f t="shared" si="96"/>
        <v>-2096.91</v>
      </c>
      <c r="K294" s="21">
        <f t="shared" si="97"/>
        <v>-0.616051519042009</v>
      </c>
      <c r="M294" s="9">
        <v>3407.73</v>
      </c>
      <c r="O294" s="9">
        <v>3523.79</v>
      </c>
      <c r="Q294" s="9">
        <f t="shared" si="98"/>
        <v>-116.05999999999995</v>
      </c>
      <c r="S294" s="21">
        <f t="shared" si="99"/>
        <v>-0.03293612842990074</v>
      </c>
      <c r="U294" s="9">
        <v>12352.73</v>
      </c>
      <c r="W294" s="9">
        <v>12868.33</v>
      </c>
      <c r="Y294" s="9">
        <f t="shared" si="100"/>
        <v>-515.6000000000004</v>
      </c>
      <c r="AA294" s="21">
        <f t="shared" si="101"/>
        <v>-0.04006735916781745</v>
      </c>
      <c r="AC294" s="9">
        <v>19387.63</v>
      </c>
      <c r="AE294" s="9">
        <v>190111.2</v>
      </c>
      <c r="AG294" s="9">
        <f t="shared" si="102"/>
        <v>-170723.57</v>
      </c>
      <c r="AI294" s="21">
        <f t="shared" si="103"/>
        <v>-0.8980195275186312</v>
      </c>
    </row>
    <row r="295" spans="1:35" ht="12.75" outlineLevel="1">
      <c r="A295" s="1" t="s">
        <v>755</v>
      </c>
      <c r="B295" s="16" t="s">
        <v>756</v>
      </c>
      <c r="C295" s="1" t="s">
        <v>1241</v>
      </c>
      <c r="E295" s="5">
        <v>0</v>
      </c>
      <c r="G295" s="5">
        <v>0</v>
      </c>
      <c r="I295" s="9">
        <f t="shared" si="96"/>
        <v>0</v>
      </c>
      <c r="K295" s="21">
        <f t="shared" si="97"/>
        <v>0</v>
      </c>
      <c r="M295" s="9">
        <v>0</v>
      </c>
      <c r="O295" s="9">
        <v>0</v>
      </c>
      <c r="Q295" s="9">
        <f t="shared" si="98"/>
        <v>0</v>
      </c>
      <c r="S295" s="21">
        <f t="shared" si="99"/>
        <v>0</v>
      </c>
      <c r="U295" s="9">
        <v>35</v>
      </c>
      <c r="W295" s="9">
        <v>0</v>
      </c>
      <c r="Y295" s="9">
        <f t="shared" si="100"/>
        <v>35</v>
      </c>
      <c r="AA295" s="21" t="str">
        <f t="shared" si="101"/>
        <v>N.M.</v>
      </c>
      <c r="AC295" s="9">
        <v>35</v>
      </c>
      <c r="AE295" s="9">
        <v>0</v>
      </c>
      <c r="AG295" s="9">
        <f t="shared" si="102"/>
        <v>35</v>
      </c>
      <c r="AI295" s="21" t="str">
        <f t="shared" si="103"/>
        <v>N.M.</v>
      </c>
    </row>
    <row r="296" spans="1:35" ht="12.75" outlineLevel="1">
      <c r="A296" s="1" t="s">
        <v>757</v>
      </c>
      <c r="B296" s="16" t="s">
        <v>758</v>
      </c>
      <c r="C296" s="1" t="s">
        <v>1242</v>
      </c>
      <c r="E296" s="5">
        <v>0</v>
      </c>
      <c r="G296" s="5">
        <v>0</v>
      </c>
      <c r="I296" s="9">
        <f t="shared" si="96"/>
        <v>0</v>
      </c>
      <c r="K296" s="21">
        <f t="shared" si="97"/>
        <v>0</v>
      </c>
      <c r="M296" s="9">
        <v>0</v>
      </c>
      <c r="O296" s="9">
        <v>0</v>
      </c>
      <c r="Q296" s="9">
        <f t="shared" si="98"/>
        <v>0</v>
      </c>
      <c r="S296" s="21">
        <f t="shared" si="99"/>
        <v>0</v>
      </c>
      <c r="U296" s="9">
        <v>0</v>
      </c>
      <c r="W296" s="9">
        <v>0</v>
      </c>
      <c r="Y296" s="9">
        <f t="shared" si="100"/>
        <v>0</v>
      </c>
      <c r="AA296" s="21">
        <f t="shared" si="101"/>
        <v>0</v>
      </c>
      <c r="AC296" s="9">
        <v>0</v>
      </c>
      <c r="AE296" s="9">
        <v>2.41</v>
      </c>
      <c r="AG296" s="9">
        <f t="shared" si="102"/>
        <v>-2.41</v>
      </c>
      <c r="AI296" s="21" t="str">
        <f t="shared" si="103"/>
        <v>N.M.</v>
      </c>
    </row>
    <row r="297" spans="1:35" ht="12.75" outlineLevel="1">
      <c r="A297" s="1" t="s">
        <v>759</v>
      </c>
      <c r="B297" s="16" t="s">
        <v>760</v>
      </c>
      <c r="C297" s="1" t="s">
        <v>1243</v>
      </c>
      <c r="E297" s="5">
        <v>4.96</v>
      </c>
      <c r="G297" s="5">
        <v>0</v>
      </c>
      <c r="I297" s="9">
        <f t="shared" si="96"/>
        <v>4.96</v>
      </c>
      <c r="K297" s="21" t="str">
        <f t="shared" si="97"/>
        <v>N.M.</v>
      </c>
      <c r="M297" s="9">
        <v>4.96</v>
      </c>
      <c r="O297" s="9">
        <v>0</v>
      </c>
      <c r="Q297" s="9">
        <f t="shared" si="98"/>
        <v>4.96</v>
      </c>
      <c r="S297" s="21" t="str">
        <f t="shared" si="99"/>
        <v>N.M.</v>
      </c>
      <c r="U297" s="9">
        <v>12.58</v>
      </c>
      <c r="W297" s="9">
        <v>2.2</v>
      </c>
      <c r="Y297" s="9">
        <f t="shared" si="100"/>
        <v>10.379999999999999</v>
      </c>
      <c r="AA297" s="21">
        <f t="shared" si="101"/>
        <v>4.718181818181817</v>
      </c>
      <c r="AC297" s="9">
        <v>12.58</v>
      </c>
      <c r="AE297" s="9">
        <v>1470.04</v>
      </c>
      <c r="AG297" s="9">
        <f t="shared" si="102"/>
        <v>-1457.46</v>
      </c>
      <c r="AI297" s="21">
        <f t="shared" si="103"/>
        <v>-0.9914424097303475</v>
      </c>
    </row>
    <row r="298" spans="1:35" ht="12.75" outlineLevel="1">
      <c r="A298" s="1" t="s">
        <v>761</v>
      </c>
      <c r="B298" s="16" t="s">
        <v>762</v>
      </c>
      <c r="C298" s="1" t="s">
        <v>1244</v>
      </c>
      <c r="E298" s="5">
        <v>0</v>
      </c>
      <c r="G298" s="5">
        <v>0</v>
      </c>
      <c r="I298" s="9">
        <f t="shared" si="96"/>
        <v>0</v>
      </c>
      <c r="K298" s="21">
        <f t="shared" si="97"/>
        <v>0</v>
      </c>
      <c r="M298" s="9">
        <v>0</v>
      </c>
      <c r="O298" s="9">
        <v>73.03</v>
      </c>
      <c r="Q298" s="9">
        <f t="shared" si="98"/>
        <v>-73.03</v>
      </c>
      <c r="S298" s="21" t="str">
        <f t="shared" si="99"/>
        <v>N.M.</v>
      </c>
      <c r="U298" s="9">
        <v>115.37</v>
      </c>
      <c r="W298" s="9">
        <v>81.95</v>
      </c>
      <c r="Y298" s="9">
        <f t="shared" si="100"/>
        <v>33.42</v>
      </c>
      <c r="AA298" s="21">
        <f t="shared" si="101"/>
        <v>0.4078096400244051</v>
      </c>
      <c r="AC298" s="9">
        <v>645.01</v>
      </c>
      <c r="AE298" s="9">
        <v>114.35</v>
      </c>
      <c r="AG298" s="9">
        <f t="shared" si="102"/>
        <v>530.66</v>
      </c>
      <c r="AI298" s="21">
        <f t="shared" si="103"/>
        <v>4.6406646261477915</v>
      </c>
    </row>
    <row r="299" spans="1:35" ht="12.75" outlineLevel="1">
      <c r="A299" s="1" t="s">
        <v>763</v>
      </c>
      <c r="B299" s="16" t="s">
        <v>764</v>
      </c>
      <c r="C299" s="1" t="s">
        <v>1245</v>
      </c>
      <c r="E299" s="5">
        <v>0</v>
      </c>
      <c r="G299" s="5">
        <v>131.71</v>
      </c>
      <c r="I299" s="9">
        <f t="shared" si="96"/>
        <v>-131.71</v>
      </c>
      <c r="K299" s="21" t="str">
        <f t="shared" si="97"/>
        <v>N.M.</v>
      </c>
      <c r="M299" s="9">
        <v>55.82</v>
      </c>
      <c r="O299" s="9">
        <v>303.46</v>
      </c>
      <c r="Q299" s="9">
        <f t="shared" si="98"/>
        <v>-247.64</v>
      </c>
      <c r="S299" s="21">
        <f t="shared" si="99"/>
        <v>-0.8160548342450406</v>
      </c>
      <c r="U299" s="9">
        <v>792.6260000000001</v>
      </c>
      <c r="W299" s="9">
        <v>703.56</v>
      </c>
      <c r="Y299" s="9">
        <f t="shared" si="100"/>
        <v>89.06600000000014</v>
      </c>
      <c r="AA299" s="21">
        <f t="shared" si="101"/>
        <v>0.1265933253738134</v>
      </c>
      <c r="AC299" s="9">
        <v>433.7660000000001</v>
      </c>
      <c r="AE299" s="9">
        <v>692.62</v>
      </c>
      <c r="AG299" s="9">
        <f t="shared" si="102"/>
        <v>-258.8539999999999</v>
      </c>
      <c r="AI299" s="21">
        <f t="shared" si="103"/>
        <v>-0.3737316277323784</v>
      </c>
    </row>
    <row r="300" spans="1:35" ht="12.75" outlineLevel="1">
      <c r="A300" s="1" t="s">
        <v>765</v>
      </c>
      <c r="B300" s="16" t="s">
        <v>766</v>
      </c>
      <c r="C300" s="1" t="s">
        <v>1246</v>
      </c>
      <c r="E300" s="5">
        <v>52.963</v>
      </c>
      <c r="G300" s="5">
        <v>3.57</v>
      </c>
      <c r="I300" s="9">
        <f t="shared" si="96"/>
        <v>49.393</v>
      </c>
      <c r="K300" s="21" t="str">
        <f t="shared" si="97"/>
        <v>N.M.</v>
      </c>
      <c r="M300" s="9">
        <v>320.81</v>
      </c>
      <c r="O300" s="9">
        <v>232.27</v>
      </c>
      <c r="Q300" s="9">
        <f t="shared" si="98"/>
        <v>88.53999999999999</v>
      </c>
      <c r="S300" s="21">
        <f t="shared" si="99"/>
        <v>0.38119429973737456</v>
      </c>
      <c r="U300" s="9">
        <v>487.492</v>
      </c>
      <c r="W300" s="9">
        <v>636.927</v>
      </c>
      <c r="Y300" s="9">
        <f t="shared" si="100"/>
        <v>-149.435</v>
      </c>
      <c r="AA300" s="21">
        <f t="shared" si="101"/>
        <v>-0.2346187239667968</v>
      </c>
      <c r="AC300" s="9">
        <v>1140.6870000000001</v>
      </c>
      <c r="AE300" s="9">
        <v>1130.479</v>
      </c>
      <c r="AG300" s="9">
        <f t="shared" si="102"/>
        <v>10.208000000000084</v>
      </c>
      <c r="AI300" s="21">
        <f t="shared" si="103"/>
        <v>0.009029800642028806</v>
      </c>
    </row>
    <row r="301" spans="1:35" ht="12.75" outlineLevel="1">
      <c r="A301" s="1" t="s">
        <v>767</v>
      </c>
      <c r="B301" s="16" t="s">
        <v>768</v>
      </c>
      <c r="C301" s="1" t="s">
        <v>1247</v>
      </c>
      <c r="E301" s="5">
        <v>0</v>
      </c>
      <c r="G301" s="5">
        <v>0</v>
      </c>
      <c r="I301" s="9">
        <f t="shared" si="96"/>
        <v>0</v>
      </c>
      <c r="K301" s="21">
        <f t="shared" si="97"/>
        <v>0</v>
      </c>
      <c r="M301" s="9">
        <v>0</v>
      </c>
      <c r="O301" s="9">
        <v>0.91</v>
      </c>
      <c r="Q301" s="9">
        <f t="shared" si="98"/>
        <v>-0.91</v>
      </c>
      <c r="S301" s="21" t="str">
        <f t="shared" si="99"/>
        <v>N.M.</v>
      </c>
      <c r="U301" s="9">
        <v>0.82</v>
      </c>
      <c r="W301" s="9">
        <v>42.67</v>
      </c>
      <c r="Y301" s="9">
        <f t="shared" si="100"/>
        <v>-41.85</v>
      </c>
      <c r="AA301" s="21">
        <f t="shared" si="101"/>
        <v>-0.980782751347551</v>
      </c>
      <c r="AC301" s="9">
        <v>0.82</v>
      </c>
      <c r="AE301" s="9">
        <v>42.67</v>
      </c>
      <c r="AG301" s="9">
        <f t="shared" si="102"/>
        <v>-41.85</v>
      </c>
      <c r="AI301" s="21">
        <f t="shared" si="103"/>
        <v>-0.980782751347551</v>
      </c>
    </row>
    <row r="302" spans="1:35" ht="12.75" outlineLevel="1">
      <c r="A302" s="1" t="s">
        <v>769</v>
      </c>
      <c r="B302" s="16" t="s">
        <v>770</v>
      </c>
      <c r="C302" s="1" t="s">
        <v>1248</v>
      </c>
      <c r="E302" s="5">
        <v>3475.1130000000003</v>
      </c>
      <c r="G302" s="5">
        <v>0</v>
      </c>
      <c r="I302" s="9">
        <f t="shared" si="96"/>
        <v>3475.1130000000003</v>
      </c>
      <c r="K302" s="21" t="str">
        <f t="shared" si="97"/>
        <v>N.M.</v>
      </c>
      <c r="M302" s="9">
        <v>4858.866</v>
      </c>
      <c r="O302" s="9">
        <v>0</v>
      </c>
      <c r="Q302" s="9">
        <f t="shared" si="98"/>
        <v>4858.866</v>
      </c>
      <c r="S302" s="21" t="str">
        <f t="shared" si="99"/>
        <v>N.M.</v>
      </c>
      <c r="U302" s="9">
        <v>26735.265</v>
      </c>
      <c r="W302" s="9">
        <v>0</v>
      </c>
      <c r="Y302" s="9">
        <f t="shared" si="100"/>
        <v>26735.265</v>
      </c>
      <c r="AA302" s="21" t="str">
        <f t="shared" si="101"/>
        <v>N.M.</v>
      </c>
      <c r="AC302" s="9">
        <v>54652.842000000004</v>
      </c>
      <c r="AE302" s="9">
        <v>0</v>
      </c>
      <c r="AG302" s="9">
        <f t="shared" si="102"/>
        <v>54652.842000000004</v>
      </c>
      <c r="AI302" s="21" t="str">
        <f t="shared" si="103"/>
        <v>N.M.</v>
      </c>
    </row>
    <row r="303" spans="1:35" ht="12.75" outlineLevel="1">
      <c r="A303" s="1" t="s">
        <v>771</v>
      </c>
      <c r="B303" s="16" t="s">
        <v>772</v>
      </c>
      <c r="C303" s="1" t="s">
        <v>1249</v>
      </c>
      <c r="E303" s="5">
        <v>21.73</v>
      </c>
      <c r="G303" s="5">
        <v>18.53</v>
      </c>
      <c r="I303" s="9">
        <f t="shared" si="96"/>
        <v>3.1999999999999993</v>
      </c>
      <c r="K303" s="21">
        <f t="shared" si="97"/>
        <v>0.17269293038316239</v>
      </c>
      <c r="M303" s="9">
        <v>58.9</v>
      </c>
      <c r="O303" s="9">
        <v>61.07</v>
      </c>
      <c r="Q303" s="9">
        <f t="shared" si="98"/>
        <v>-2.1700000000000017</v>
      </c>
      <c r="S303" s="21">
        <f t="shared" si="99"/>
        <v>-0.0355329949238579</v>
      </c>
      <c r="U303" s="9">
        <v>135.66</v>
      </c>
      <c r="W303" s="9">
        <v>292.36</v>
      </c>
      <c r="Y303" s="9">
        <f t="shared" si="100"/>
        <v>-156.70000000000002</v>
      </c>
      <c r="AA303" s="21">
        <f t="shared" si="101"/>
        <v>-0.5359830346148584</v>
      </c>
      <c r="AC303" s="9">
        <v>227.75</v>
      </c>
      <c r="AE303" s="9">
        <v>393.06</v>
      </c>
      <c r="AG303" s="9">
        <f t="shared" si="102"/>
        <v>-165.31</v>
      </c>
      <c r="AI303" s="21">
        <f t="shared" si="103"/>
        <v>-0.4205719228616496</v>
      </c>
    </row>
    <row r="304" spans="1:35" ht="12.75" outlineLevel="1">
      <c r="A304" s="1" t="s">
        <v>773</v>
      </c>
      <c r="B304" s="16" t="s">
        <v>774</v>
      </c>
      <c r="C304" s="1" t="s">
        <v>1250</v>
      </c>
      <c r="E304" s="5">
        <v>3292.331</v>
      </c>
      <c r="G304" s="5">
        <v>5719.937</v>
      </c>
      <c r="I304" s="9">
        <f t="shared" si="96"/>
        <v>-2427.6059999999998</v>
      </c>
      <c r="K304" s="21">
        <f t="shared" si="97"/>
        <v>-0.42441131781696195</v>
      </c>
      <c r="M304" s="9">
        <v>14588.463</v>
      </c>
      <c r="O304" s="9">
        <v>19010.335</v>
      </c>
      <c r="Q304" s="9">
        <f t="shared" si="98"/>
        <v>-4421.871999999999</v>
      </c>
      <c r="S304" s="21">
        <f t="shared" si="99"/>
        <v>-0.23260358115730204</v>
      </c>
      <c r="U304" s="9">
        <v>35755.105</v>
      </c>
      <c r="W304" s="9">
        <v>34852.332</v>
      </c>
      <c r="Y304" s="9">
        <f t="shared" si="100"/>
        <v>902.773000000001</v>
      </c>
      <c r="AA304" s="21">
        <f t="shared" si="101"/>
        <v>0.025902800420930256</v>
      </c>
      <c r="AC304" s="9">
        <v>60048.79</v>
      </c>
      <c r="AE304" s="9">
        <v>56770.124</v>
      </c>
      <c r="AG304" s="9">
        <f t="shared" si="102"/>
        <v>3278.6659999999974</v>
      </c>
      <c r="AI304" s="21">
        <f t="shared" si="103"/>
        <v>0.057753370417158105</v>
      </c>
    </row>
    <row r="305" spans="1:35" ht="12.75" outlineLevel="1">
      <c r="A305" s="1" t="s">
        <v>775</v>
      </c>
      <c r="B305" s="16" t="s">
        <v>776</v>
      </c>
      <c r="C305" s="1" t="s">
        <v>1251</v>
      </c>
      <c r="E305" s="5">
        <v>0</v>
      </c>
      <c r="G305" s="5">
        <v>0</v>
      </c>
      <c r="I305" s="9">
        <f t="shared" si="96"/>
        <v>0</v>
      </c>
      <c r="K305" s="21">
        <f t="shared" si="97"/>
        <v>0</v>
      </c>
      <c r="M305" s="9">
        <v>105.97200000000001</v>
      </c>
      <c r="O305" s="9">
        <v>0</v>
      </c>
      <c r="Q305" s="9">
        <f t="shared" si="98"/>
        <v>105.97200000000001</v>
      </c>
      <c r="S305" s="21" t="str">
        <f t="shared" si="99"/>
        <v>N.M.</v>
      </c>
      <c r="U305" s="9">
        <v>105.97200000000001</v>
      </c>
      <c r="W305" s="9">
        <v>0</v>
      </c>
      <c r="Y305" s="9">
        <f t="shared" si="100"/>
        <v>105.97200000000001</v>
      </c>
      <c r="AA305" s="21" t="str">
        <f t="shared" si="101"/>
        <v>N.M.</v>
      </c>
      <c r="AC305" s="9">
        <v>105.97200000000001</v>
      </c>
      <c r="AE305" s="9">
        <v>0</v>
      </c>
      <c r="AG305" s="9">
        <f t="shared" si="102"/>
        <v>105.97200000000001</v>
      </c>
      <c r="AI305" s="21" t="str">
        <f t="shared" si="103"/>
        <v>N.M.</v>
      </c>
    </row>
    <row r="306" spans="1:35" ht="12.75" outlineLevel="1">
      <c r="A306" s="1" t="s">
        <v>777</v>
      </c>
      <c r="B306" s="16" t="s">
        <v>778</v>
      </c>
      <c r="C306" s="1" t="s">
        <v>1252</v>
      </c>
      <c r="E306" s="5">
        <v>10662.215</v>
      </c>
      <c r="G306" s="5">
        <v>-897.736</v>
      </c>
      <c r="I306" s="9">
        <f t="shared" si="96"/>
        <v>11559.951000000001</v>
      </c>
      <c r="K306" s="21" t="str">
        <f t="shared" si="97"/>
        <v>N.M.</v>
      </c>
      <c r="M306" s="9">
        <v>5113.078</v>
      </c>
      <c r="O306" s="9">
        <v>90884.153</v>
      </c>
      <c r="Q306" s="9">
        <f t="shared" si="98"/>
        <v>-85771.07500000001</v>
      </c>
      <c r="S306" s="21">
        <f t="shared" si="99"/>
        <v>-0.9437407091201038</v>
      </c>
      <c r="U306" s="9">
        <v>101798.954</v>
      </c>
      <c r="W306" s="9">
        <v>233696.355</v>
      </c>
      <c r="Y306" s="9">
        <f t="shared" si="100"/>
        <v>-131897.401</v>
      </c>
      <c r="AA306" s="21">
        <f t="shared" si="101"/>
        <v>-0.564396483633645</v>
      </c>
      <c r="AC306" s="9">
        <v>118546.82</v>
      </c>
      <c r="AE306" s="9">
        <v>350796.24700000003</v>
      </c>
      <c r="AG306" s="9">
        <f t="shared" si="102"/>
        <v>-232249.42700000003</v>
      </c>
      <c r="AI306" s="21">
        <f t="shared" si="103"/>
        <v>-0.6620636024079243</v>
      </c>
    </row>
    <row r="307" spans="1:35" ht="12.75" outlineLevel="1">
      <c r="A307" s="1" t="s">
        <v>779</v>
      </c>
      <c r="B307" s="16" t="s">
        <v>780</v>
      </c>
      <c r="C307" s="1" t="s">
        <v>1253</v>
      </c>
      <c r="E307" s="5">
        <v>454.118</v>
      </c>
      <c r="G307" s="5">
        <v>1204.005</v>
      </c>
      <c r="I307" s="9">
        <f t="shared" si="96"/>
        <v>-749.8870000000002</v>
      </c>
      <c r="K307" s="21">
        <f t="shared" si="97"/>
        <v>-0.6228271477277919</v>
      </c>
      <c r="M307" s="9">
        <v>2928.362</v>
      </c>
      <c r="O307" s="9">
        <v>2987.993</v>
      </c>
      <c r="Q307" s="9">
        <f t="shared" si="98"/>
        <v>-59.63099999999986</v>
      </c>
      <c r="S307" s="21">
        <f t="shared" si="99"/>
        <v>-0.019956874062288587</v>
      </c>
      <c r="U307" s="9">
        <v>14534.047</v>
      </c>
      <c r="W307" s="9">
        <v>13277.015</v>
      </c>
      <c r="Y307" s="9">
        <f t="shared" si="100"/>
        <v>1257.032000000001</v>
      </c>
      <c r="AA307" s="21">
        <f t="shared" si="101"/>
        <v>0.09467730510208816</v>
      </c>
      <c r="AC307" s="9">
        <v>38856.087</v>
      </c>
      <c r="AE307" s="9">
        <v>31933.787</v>
      </c>
      <c r="AG307" s="9">
        <f t="shared" si="102"/>
        <v>6922.299999999999</v>
      </c>
      <c r="AI307" s="21">
        <f t="shared" si="103"/>
        <v>0.21677040684213242</v>
      </c>
    </row>
    <row r="308" spans="1:35" ht="12.75" outlineLevel="1">
      <c r="A308" s="1" t="s">
        <v>781</v>
      </c>
      <c r="B308" s="16" t="s">
        <v>782</v>
      </c>
      <c r="C308" s="1" t="s">
        <v>1254</v>
      </c>
      <c r="E308" s="5">
        <v>473.87</v>
      </c>
      <c r="G308" s="5">
        <v>0</v>
      </c>
      <c r="I308" s="9">
        <f t="shared" si="96"/>
        <v>473.87</v>
      </c>
      <c r="K308" s="21" t="str">
        <f t="shared" si="97"/>
        <v>N.M.</v>
      </c>
      <c r="M308" s="9">
        <v>527.37</v>
      </c>
      <c r="O308" s="9">
        <v>0</v>
      </c>
      <c r="Q308" s="9">
        <f t="shared" si="98"/>
        <v>527.37</v>
      </c>
      <c r="S308" s="21" t="str">
        <f t="shared" si="99"/>
        <v>N.M.</v>
      </c>
      <c r="U308" s="9">
        <v>543.06</v>
      </c>
      <c r="W308" s="9">
        <v>0</v>
      </c>
      <c r="Y308" s="9">
        <f t="shared" si="100"/>
        <v>543.06</v>
      </c>
      <c r="AA308" s="21" t="str">
        <f t="shared" si="101"/>
        <v>N.M.</v>
      </c>
      <c r="AC308" s="9">
        <v>6940.45</v>
      </c>
      <c r="AE308" s="9">
        <v>184.56</v>
      </c>
      <c r="AG308" s="9">
        <f t="shared" si="102"/>
        <v>6755.889999999999</v>
      </c>
      <c r="AI308" s="21" t="str">
        <f t="shared" si="103"/>
        <v>N.M.</v>
      </c>
    </row>
    <row r="309" spans="1:35" ht="12.75" outlineLevel="1">
      <c r="A309" s="1" t="s">
        <v>783</v>
      </c>
      <c r="B309" s="16" t="s">
        <v>784</v>
      </c>
      <c r="C309" s="1" t="s">
        <v>1255</v>
      </c>
      <c r="E309" s="5">
        <v>8489.012</v>
      </c>
      <c r="G309" s="5">
        <v>58832.979</v>
      </c>
      <c r="I309" s="9">
        <f t="shared" si="96"/>
        <v>-50343.967</v>
      </c>
      <c r="K309" s="21">
        <f t="shared" si="97"/>
        <v>-0.8557099751824567</v>
      </c>
      <c r="M309" s="9">
        <v>59892.818</v>
      </c>
      <c r="O309" s="9">
        <v>194884.64</v>
      </c>
      <c r="Q309" s="9">
        <f t="shared" si="98"/>
        <v>-134991.82200000001</v>
      </c>
      <c r="S309" s="21">
        <f t="shared" si="99"/>
        <v>-0.6926755335874598</v>
      </c>
      <c r="U309" s="9">
        <v>169320.193</v>
      </c>
      <c r="W309" s="9">
        <v>462149.243</v>
      </c>
      <c r="Y309" s="9">
        <f t="shared" si="100"/>
        <v>-292829.05000000005</v>
      </c>
      <c r="AA309" s="21">
        <f t="shared" si="101"/>
        <v>-0.6336244285485069</v>
      </c>
      <c r="AC309" s="9">
        <v>565147.182</v>
      </c>
      <c r="AE309" s="9">
        <v>922991.899</v>
      </c>
      <c r="AG309" s="9">
        <f t="shared" si="102"/>
        <v>-357844.71699999995</v>
      </c>
      <c r="AI309" s="21">
        <f t="shared" si="103"/>
        <v>-0.3877008209797949</v>
      </c>
    </row>
    <row r="310" spans="1:35" ht="12.75" outlineLevel="1">
      <c r="A310" s="1" t="s">
        <v>785</v>
      </c>
      <c r="B310" s="16" t="s">
        <v>786</v>
      </c>
      <c r="C310" s="1" t="s">
        <v>1256</v>
      </c>
      <c r="E310" s="5">
        <v>7928.02</v>
      </c>
      <c r="G310" s="5">
        <v>7853.02</v>
      </c>
      <c r="I310" s="9">
        <f t="shared" si="96"/>
        <v>75</v>
      </c>
      <c r="K310" s="21">
        <f t="shared" si="97"/>
        <v>0.0095504659353981</v>
      </c>
      <c r="M310" s="9">
        <v>23784.06</v>
      </c>
      <c r="O310" s="9">
        <v>23559.06</v>
      </c>
      <c r="Q310" s="9">
        <f t="shared" si="98"/>
        <v>225</v>
      </c>
      <c r="S310" s="21">
        <f t="shared" si="99"/>
        <v>0.0095504659353981</v>
      </c>
      <c r="U310" s="9">
        <v>55496.14</v>
      </c>
      <c r="W310" s="9">
        <v>54971.14</v>
      </c>
      <c r="Y310" s="9">
        <f t="shared" si="100"/>
        <v>525</v>
      </c>
      <c r="AA310" s="21">
        <f t="shared" si="101"/>
        <v>0.009550465935398102</v>
      </c>
      <c r="AC310" s="9">
        <v>94836.24</v>
      </c>
      <c r="AE310" s="9">
        <v>94236.24</v>
      </c>
      <c r="AG310" s="9">
        <f t="shared" si="102"/>
        <v>600</v>
      </c>
      <c r="AI310" s="21">
        <f t="shared" si="103"/>
        <v>0.0063669772902654005</v>
      </c>
    </row>
    <row r="311" spans="1:35" ht="12.75" outlineLevel="1">
      <c r="A311" s="1" t="s">
        <v>787</v>
      </c>
      <c r="B311" s="16" t="s">
        <v>788</v>
      </c>
      <c r="C311" s="1" t="s">
        <v>1257</v>
      </c>
      <c r="E311" s="5">
        <v>27064.03</v>
      </c>
      <c r="G311" s="5">
        <v>23254.338</v>
      </c>
      <c r="I311" s="9">
        <f t="shared" si="96"/>
        <v>3809.691999999999</v>
      </c>
      <c r="K311" s="21">
        <f t="shared" si="97"/>
        <v>0.16382715345412108</v>
      </c>
      <c r="M311" s="9">
        <v>74051.17</v>
      </c>
      <c r="O311" s="9">
        <v>64992.971</v>
      </c>
      <c r="Q311" s="9">
        <f t="shared" si="98"/>
        <v>9058.199</v>
      </c>
      <c r="S311" s="21">
        <f t="shared" si="99"/>
        <v>0.13937197916371605</v>
      </c>
      <c r="U311" s="9">
        <v>167759.539</v>
      </c>
      <c r="W311" s="9">
        <v>138918.436</v>
      </c>
      <c r="Y311" s="9">
        <f t="shared" si="100"/>
        <v>28841.103000000003</v>
      </c>
      <c r="AA311" s="21">
        <f t="shared" si="101"/>
        <v>0.2076117744371957</v>
      </c>
      <c r="AC311" s="9">
        <v>285296.775</v>
      </c>
      <c r="AE311" s="9">
        <v>249656.93099999998</v>
      </c>
      <c r="AG311" s="9">
        <f t="shared" si="102"/>
        <v>35639.84400000004</v>
      </c>
      <c r="AI311" s="21">
        <f t="shared" si="103"/>
        <v>0.14275527563863247</v>
      </c>
    </row>
    <row r="312" spans="1:35" ht="12.75" outlineLevel="1">
      <c r="A312" s="1" t="s">
        <v>789</v>
      </c>
      <c r="B312" s="16" t="s">
        <v>790</v>
      </c>
      <c r="C312" s="1" t="s">
        <v>1258</v>
      </c>
      <c r="E312" s="5">
        <v>23943.65</v>
      </c>
      <c r="G312" s="5">
        <v>54461.33</v>
      </c>
      <c r="I312" s="9">
        <f t="shared" si="96"/>
        <v>-30517.68</v>
      </c>
      <c r="K312" s="21">
        <f t="shared" si="97"/>
        <v>-0.5603550262176851</v>
      </c>
      <c r="M312" s="9">
        <v>71830.95</v>
      </c>
      <c r="O312" s="9">
        <v>163383.99</v>
      </c>
      <c r="Q312" s="9">
        <f t="shared" si="98"/>
        <v>-91553.04</v>
      </c>
      <c r="S312" s="21">
        <f t="shared" si="99"/>
        <v>-0.5603550262176851</v>
      </c>
      <c r="U312" s="9">
        <v>167605.55</v>
      </c>
      <c r="W312" s="9">
        <v>381235.98</v>
      </c>
      <c r="Y312" s="9">
        <f t="shared" si="100"/>
        <v>-213630.43</v>
      </c>
      <c r="AA312" s="21">
        <f t="shared" si="101"/>
        <v>-0.5603627181253984</v>
      </c>
      <c r="AC312" s="9">
        <v>439912.2</v>
      </c>
      <c r="AE312" s="9">
        <v>599849.08</v>
      </c>
      <c r="AG312" s="9">
        <f t="shared" si="102"/>
        <v>-159936.87999999995</v>
      </c>
      <c r="AI312" s="21">
        <f t="shared" si="103"/>
        <v>-0.26662853263024083</v>
      </c>
    </row>
    <row r="313" spans="1:68" s="90" customFormat="1" ht="12.75">
      <c r="A313" s="90" t="s">
        <v>33</v>
      </c>
      <c r="B313" s="91"/>
      <c r="C313" s="77" t="s">
        <v>1259</v>
      </c>
      <c r="D313" s="105"/>
      <c r="E313" s="105">
        <v>4724465.2540000025</v>
      </c>
      <c r="F313" s="105"/>
      <c r="G313" s="105">
        <v>5638358.789</v>
      </c>
      <c r="H313" s="105"/>
      <c r="I313" s="9">
        <f>+E313-G313</f>
        <v>-913893.5349999974</v>
      </c>
      <c r="J313" s="37" t="str">
        <f>IF((+E313-G313)=(I313),"  ",$AO$507)</f>
        <v>  </v>
      </c>
      <c r="K313" s="38">
        <f>IF(G313&lt;0,IF(I313=0,0,IF(OR(G313=0,E313=0),"N.M.",IF(ABS(I313/G313)&gt;=10,"N.M.",I313/(-G313)))),IF(I313=0,0,IF(OR(G313=0,E313=0),"N.M.",IF(ABS(I313/G313)&gt;=10,"N.M.",I313/G313))))</f>
        <v>-0.16208502672496342</v>
      </c>
      <c r="L313" s="39"/>
      <c r="M313" s="5">
        <v>15507839.832000004</v>
      </c>
      <c r="N313" s="9"/>
      <c r="O313" s="5">
        <v>15667534.558000002</v>
      </c>
      <c r="P313" s="9"/>
      <c r="Q313" s="9">
        <f>(+M313-O313)</f>
        <v>-159694.72599999793</v>
      </c>
      <c r="R313" s="37" t="str">
        <f>IF((+M313-O313)=(Q313),"  ",$AO$507)</f>
        <v>  </v>
      </c>
      <c r="S313" s="38">
        <f>IF(O313&lt;0,IF(Q313=0,0,IF(OR(O313=0,M313=0),"N.M.",IF(ABS(Q313/O313)&gt;=10,"N.M.",Q313/(-O313)))),IF(Q313=0,0,IF(OR(O313=0,M313=0),"N.M.",IF(ABS(Q313/O313)&gt;=10,"N.M.",Q313/O313))))</f>
        <v>-0.010192715733852086</v>
      </c>
      <c r="T313" s="39"/>
      <c r="U313" s="9">
        <v>36481628.05099999</v>
      </c>
      <c r="V313" s="9"/>
      <c r="W313" s="9">
        <v>34893159.035000004</v>
      </c>
      <c r="X313" s="9"/>
      <c r="Y313" s="9">
        <f>(+U313-W313)</f>
        <v>1588469.0159999877</v>
      </c>
      <c r="Z313" s="37" t="str">
        <f>IF((+U313-W313)=(Y313),"  ",$AO$507)</f>
        <v>  </v>
      </c>
      <c r="AA313" s="38">
        <f>IF(W313&lt;0,IF(Y313=0,0,IF(OR(W313=0,U313=0),"N.M.",IF(ABS(Y313/W313)&gt;=10,"N.M.",Y313/(-W313)))),IF(Y313=0,0,IF(OR(W313=0,U313=0),"N.M.",IF(ABS(Y313/W313)&gt;=10,"N.M.",Y313/W313))))</f>
        <v>0.04552379491941829</v>
      </c>
      <c r="AB313" s="39"/>
      <c r="AC313" s="9">
        <v>65659892.66199999</v>
      </c>
      <c r="AD313" s="9"/>
      <c r="AE313" s="9">
        <v>62351109.22899998</v>
      </c>
      <c r="AF313" s="9"/>
      <c r="AG313" s="9">
        <f>(+AC313-AE313)</f>
        <v>3308783.433000013</v>
      </c>
      <c r="AH313" s="37" t="str">
        <f>IF((+AC313-AE313)=(AG313),"  ",$AO$507)</f>
        <v>  </v>
      </c>
      <c r="AI313" s="38">
        <f>IF(AE313&lt;0,IF(AG313=0,0,IF(OR(AE313=0,AC313=0),"N.M.",IF(ABS(AG313/AE313)&gt;=10,"N.M.",AG313/(-AE313)))),IF(AG313=0,0,IF(OR(AE313=0,AC313=0),"N.M.",IF(ABS(AG313/AE313)&gt;=10,"N.M.",AG313/AE313))))</f>
        <v>0.05306695380266102</v>
      </c>
      <c r="AJ313" s="105"/>
      <c r="AK313" s="105"/>
      <c r="AL313" s="105"/>
      <c r="AM313" s="105"/>
      <c r="AN313" s="105"/>
      <c r="AO313" s="105"/>
      <c r="AP313" s="106"/>
      <c r="AQ313" s="107"/>
      <c r="AR313" s="108"/>
      <c r="AS313" s="105"/>
      <c r="AT313" s="105"/>
      <c r="AU313" s="105"/>
      <c r="AV313" s="105"/>
      <c r="AW313" s="105"/>
      <c r="AX313" s="106"/>
      <c r="AY313" s="107"/>
      <c r="AZ313" s="108"/>
      <c r="BA313" s="105"/>
      <c r="BB313" s="105"/>
      <c r="BC313" s="105"/>
      <c r="BD313" s="106"/>
      <c r="BE313" s="107"/>
      <c r="BF313" s="108"/>
      <c r="BG313" s="105"/>
      <c r="BH313" s="109"/>
      <c r="BI313" s="105"/>
      <c r="BJ313" s="109"/>
      <c r="BK313" s="105"/>
      <c r="BL313" s="109"/>
      <c r="BM313" s="105"/>
      <c r="BN313" s="97"/>
      <c r="BO313" s="97"/>
      <c r="BP313" s="97"/>
    </row>
    <row r="314" spans="1:35" ht="12.75" outlineLevel="1">
      <c r="A314" s="1" t="s">
        <v>791</v>
      </c>
      <c r="B314" s="16" t="s">
        <v>792</v>
      </c>
      <c r="C314" s="1" t="s">
        <v>1260</v>
      </c>
      <c r="E314" s="5">
        <v>68871.079</v>
      </c>
      <c r="G314" s="5">
        <v>69222.035</v>
      </c>
      <c r="I314" s="9">
        <f aca="true" t="shared" si="104" ref="I314:I344">+E314-G314</f>
        <v>-350.9560000000056</v>
      </c>
      <c r="K314" s="21">
        <f aca="true" t="shared" si="105" ref="K314:K344">IF(G314&lt;0,IF(I314=0,0,IF(OR(G314=0,E314=0),"N.M.",IF(ABS(I314/G314)&gt;=10,"N.M.",I314/(-G314)))),IF(I314=0,0,IF(OR(G314=0,E314=0),"N.M.",IF(ABS(I314/G314)&gt;=10,"N.M.",I314/G314))))</f>
        <v>-0.005070004081792822</v>
      </c>
      <c r="M314" s="9">
        <v>169571.736</v>
      </c>
      <c r="O314" s="9">
        <v>202013.994</v>
      </c>
      <c r="Q314" s="9">
        <f aca="true" t="shared" si="106" ref="Q314:Q344">(+M314-O314)</f>
        <v>-32442.258</v>
      </c>
      <c r="S314" s="21">
        <f aca="true" t="shared" si="107" ref="S314:S344">IF(O314&lt;0,IF(Q314=0,0,IF(OR(O314=0,M314=0),"N.M.",IF(ABS(Q314/O314)&gt;=10,"N.M.",Q314/(-O314)))),IF(Q314=0,0,IF(OR(O314=0,M314=0),"N.M.",IF(ABS(Q314/O314)&gt;=10,"N.M.",Q314/O314))))</f>
        <v>-0.16059411210888688</v>
      </c>
      <c r="U314" s="9">
        <v>399871.607</v>
      </c>
      <c r="W314" s="9">
        <v>568116.854</v>
      </c>
      <c r="Y314" s="9">
        <f aca="true" t="shared" si="108" ref="Y314:Y344">(+U314-W314)</f>
        <v>-168245.24700000003</v>
      </c>
      <c r="AA314" s="21">
        <f aca="true" t="shared" si="109" ref="AA314:AA344">IF(W314&lt;0,IF(Y314=0,0,IF(OR(W314=0,U314=0),"N.M.",IF(ABS(Y314/W314)&gt;=10,"N.M.",Y314/(-W314)))),IF(Y314=0,0,IF(OR(W314=0,U314=0),"N.M.",IF(ABS(Y314/W314)&gt;=10,"N.M.",Y314/W314))))</f>
        <v>-0.29614549509562693</v>
      </c>
      <c r="AC314" s="9">
        <v>773232.052</v>
      </c>
      <c r="AE314" s="9">
        <v>1104114.41</v>
      </c>
      <c r="AG314" s="9">
        <f aca="true" t="shared" si="110" ref="AG314:AG344">(+AC314-AE314)</f>
        <v>-330882.3579999999</v>
      </c>
      <c r="AI314" s="21">
        <f aca="true" t="shared" si="111" ref="AI314:AI344">IF(AE314&lt;0,IF(AG314=0,0,IF(OR(AE314=0,AC314=0),"N.M.",IF(ABS(AG314/AE314)&gt;=10,"N.M.",AG314/(-AE314)))),IF(AG314=0,0,IF(OR(AE314=0,AC314=0),"N.M.",IF(ABS(AG314/AE314)&gt;=10,"N.M.",AG314/AE314))))</f>
        <v>-0.29968122415864484</v>
      </c>
    </row>
    <row r="315" spans="1:35" ht="12.75" outlineLevel="1">
      <c r="A315" s="1" t="s">
        <v>793</v>
      </c>
      <c r="B315" s="16" t="s">
        <v>794</v>
      </c>
      <c r="C315" s="1" t="s">
        <v>1261</v>
      </c>
      <c r="E315" s="5">
        <v>75184.558</v>
      </c>
      <c r="G315" s="5">
        <v>37127.605</v>
      </c>
      <c r="I315" s="9">
        <f t="shared" si="104"/>
        <v>38056.953</v>
      </c>
      <c r="K315" s="21">
        <f t="shared" si="105"/>
        <v>1.0250311863638928</v>
      </c>
      <c r="M315" s="9">
        <v>220660.88</v>
      </c>
      <c r="O315" s="9">
        <v>156091.866</v>
      </c>
      <c r="Q315" s="9">
        <f t="shared" si="106"/>
        <v>64569.013999999996</v>
      </c>
      <c r="S315" s="21">
        <f t="shared" si="107"/>
        <v>0.41366033768857624</v>
      </c>
      <c r="U315" s="9">
        <v>354667.416</v>
      </c>
      <c r="W315" s="9">
        <v>414240.728</v>
      </c>
      <c r="Y315" s="9">
        <f t="shared" si="108"/>
        <v>-59573.311999999976</v>
      </c>
      <c r="AA315" s="21">
        <f t="shared" si="109"/>
        <v>-0.1438132659905908</v>
      </c>
      <c r="AC315" s="9">
        <v>782647.788</v>
      </c>
      <c r="AE315" s="9">
        <v>621229.963</v>
      </c>
      <c r="AG315" s="9">
        <f t="shared" si="110"/>
        <v>161417.82499999995</v>
      </c>
      <c r="AI315" s="21">
        <f t="shared" si="111"/>
        <v>0.2598358653219049</v>
      </c>
    </row>
    <row r="316" spans="1:35" ht="12.75" outlineLevel="1">
      <c r="A316" s="1" t="s">
        <v>795</v>
      </c>
      <c r="B316" s="16" t="s">
        <v>796</v>
      </c>
      <c r="C316" s="1" t="s">
        <v>1262</v>
      </c>
      <c r="E316" s="5">
        <v>703626.901</v>
      </c>
      <c r="G316" s="5">
        <v>454198.78</v>
      </c>
      <c r="I316" s="9">
        <f t="shared" si="104"/>
        <v>249428.12099999993</v>
      </c>
      <c r="K316" s="21">
        <f t="shared" si="105"/>
        <v>0.5491607022810583</v>
      </c>
      <c r="M316" s="9">
        <v>3619543.778</v>
      </c>
      <c r="O316" s="9">
        <v>3125082.054</v>
      </c>
      <c r="Q316" s="9">
        <f t="shared" si="106"/>
        <v>494461.72399999993</v>
      </c>
      <c r="S316" s="21">
        <f t="shared" si="107"/>
        <v>0.15822359715870676</v>
      </c>
      <c r="U316" s="9">
        <v>7234689.321</v>
      </c>
      <c r="W316" s="9">
        <v>4936811.765</v>
      </c>
      <c r="Y316" s="9">
        <f t="shared" si="108"/>
        <v>2297877.556000001</v>
      </c>
      <c r="AA316" s="21">
        <f t="shared" si="109"/>
        <v>0.46545780260268865</v>
      </c>
      <c r="AC316" s="9">
        <v>10120405.213</v>
      </c>
      <c r="AE316" s="9">
        <v>8172007.313999999</v>
      </c>
      <c r="AG316" s="9">
        <f t="shared" si="110"/>
        <v>1948397.8990000002</v>
      </c>
      <c r="AI316" s="21">
        <f t="shared" si="111"/>
        <v>0.23842341595339403</v>
      </c>
    </row>
    <row r="317" spans="1:35" ht="12.75" outlineLevel="1">
      <c r="A317" s="1" t="s">
        <v>797</v>
      </c>
      <c r="B317" s="16" t="s">
        <v>798</v>
      </c>
      <c r="C317" s="1" t="s">
        <v>1263</v>
      </c>
      <c r="E317" s="5">
        <v>140219.939</v>
      </c>
      <c r="G317" s="5">
        <v>275929.397</v>
      </c>
      <c r="I317" s="9">
        <f t="shared" si="104"/>
        <v>-135709.45799999998</v>
      </c>
      <c r="K317" s="21">
        <f t="shared" si="105"/>
        <v>-0.49182674798510134</v>
      </c>
      <c r="M317" s="9">
        <v>820385.121</v>
      </c>
      <c r="O317" s="9">
        <v>1089452.235</v>
      </c>
      <c r="Q317" s="9">
        <f t="shared" si="106"/>
        <v>-269067.11400000006</v>
      </c>
      <c r="S317" s="21">
        <f t="shared" si="107"/>
        <v>-0.24697467714130675</v>
      </c>
      <c r="U317" s="9">
        <v>1436382.044</v>
      </c>
      <c r="W317" s="9">
        <v>1450580.447</v>
      </c>
      <c r="Y317" s="9">
        <f t="shared" si="108"/>
        <v>-14198.402999999933</v>
      </c>
      <c r="AA317" s="21">
        <f t="shared" si="109"/>
        <v>-0.00978808381800829</v>
      </c>
      <c r="AC317" s="9">
        <v>2214968.368</v>
      </c>
      <c r="AE317" s="9">
        <v>2067407.225</v>
      </c>
      <c r="AG317" s="9">
        <f t="shared" si="110"/>
        <v>147561.1429999997</v>
      </c>
      <c r="AI317" s="21">
        <f t="shared" si="111"/>
        <v>0.07137497693518009</v>
      </c>
    </row>
    <row r="318" spans="1:35" ht="12.75" outlineLevel="1">
      <c r="A318" s="1" t="s">
        <v>799</v>
      </c>
      <c r="B318" s="16" t="s">
        <v>800</v>
      </c>
      <c r="C318" s="1" t="s">
        <v>1264</v>
      </c>
      <c r="E318" s="5">
        <v>34702.397</v>
      </c>
      <c r="G318" s="5">
        <v>27614.261</v>
      </c>
      <c r="I318" s="9">
        <f t="shared" si="104"/>
        <v>7088.135999999999</v>
      </c>
      <c r="K318" s="21">
        <f t="shared" si="105"/>
        <v>0.2566838924279016</v>
      </c>
      <c r="M318" s="9">
        <v>90141.446</v>
      </c>
      <c r="O318" s="9">
        <v>133659.216</v>
      </c>
      <c r="Q318" s="9">
        <f t="shared" si="106"/>
        <v>-43517.76999999999</v>
      </c>
      <c r="S318" s="21">
        <f t="shared" si="107"/>
        <v>-0.32558750007930615</v>
      </c>
      <c r="U318" s="9">
        <v>283522.171</v>
      </c>
      <c r="W318" s="9">
        <v>351885.256</v>
      </c>
      <c r="Y318" s="9">
        <f t="shared" si="108"/>
        <v>-68363.08500000002</v>
      </c>
      <c r="AA318" s="21">
        <f t="shared" si="109"/>
        <v>-0.1942766394281664</v>
      </c>
      <c r="AC318" s="9">
        <v>538784.976</v>
      </c>
      <c r="AE318" s="9">
        <v>551226.603</v>
      </c>
      <c r="AG318" s="9">
        <f t="shared" si="110"/>
        <v>-12441.626999999979</v>
      </c>
      <c r="AI318" s="21">
        <f t="shared" si="111"/>
        <v>-0.02257080288267578</v>
      </c>
    </row>
    <row r="319" spans="1:35" ht="12.75" outlineLevel="1">
      <c r="A319" s="1" t="s">
        <v>801</v>
      </c>
      <c r="B319" s="16" t="s">
        <v>802</v>
      </c>
      <c r="C319" s="1" t="s">
        <v>1260</v>
      </c>
      <c r="E319" s="5">
        <v>0</v>
      </c>
      <c r="G319" s="5">
        <v>0</v>
      </c>
      <c r="I319" s="9">
        <f t="shared" si="104"/>
        <v>0</v>
      </c>
      <c r="K319" s="21">
        <f t="shared" si="105"/>
        <v>0</v>
      </c>
      <c r="M319" s="9">
        <v>0</v>
      </c>
      <c r="O319" s="9">
        <v>0</v>
      </c>
      <c r="Q319" s="9">
        <f t="shared" si="106"/>
        <v>0</v>
      </c>
      <c r="S319" s="21">
        <f t="shared" si="107"/>
        <v>0</v>
      </c>
      <c r="U319" s="9">
        <v>0</v>
      </c>
      <c r="W319" s="9">
        <v>0</v>
      </c>
      <c r="Y319" s="9">
        <f t="shared" si="108"/>
        <v>0</v>
      </c>
      <c r="AA319" s="21">
        <f t="shared" si="109"/>
        <v>0</v>
      </c>
      <c r="AC319" s="9">
        <v>0</v>
      </c>
      <c r="AE319" s="9">
        <v>-590.16</v>
      </c>
      <c r="AG319" s="9">
        <f t="shared" si="110"/>
        <v>590.16</v>
      </c>
      <c r="AI319" s="21" t="str">
        <f t="shared" si="111"/>
        <v>N.M.</v>
      </c>
    </row>
    <row r="320" spans="1:35" ht="12.75" outlineLevel="1">
      <c r="A320" s="1" t="s">
        <v>803</v>
      </c>
      <c r="B320" s="16" t="s">
        <v>804</v>
      </c>
      <c r="C320" s="1" t="s">
        <v>1260</v>
      </c>
      <c r="E320" s="5">
        <v>13240.41</v>
      </c>
      <c r="G320" s="5">
        <v>5688.77</v>
      </c>
      <c r="I320" s="9">
        <f t="shared" si="104"/>
        <v>7551.639999999999</v>
      </c>
      <c r="K320" s="21">
        <f t="shared" si="105"/>
        <v>1.3274644606830648</v>
      </c>
      <c r="M320" s="9">
        <v>34346.89</v>
      </c>
      <c r="O320" s="9">
        <v>19805.13</v>
      </c>
      <c r="Q320" s="9">
        <f t="shared" si="106"/>
        <v>14541.759999999998</v>
      </c>
      <c r="S320" s="21">
        <f t="shared" si="107"/>
        <v>0.7342420877823068</v>
      </c>
      <c r="U320" s="9">
        <v>77911.59</v>
      </c>
      <c r="W320" s="9">
        <v>51218.57</v>
      </c>
      <c r="Y320" s="9">
        <f t="shared" si="108"/>
        <v>26693.019999999997</v>
      </c>
      <c r="AA320" s="21">
        <f t="shared" si="109"/>
        <v>0.5211590249395873</v>
      </c>
      <c r="AC320" s="9">
        <v>116965.74</v>
      </c>
      <c r="AE320" s="9">
        <v>119169.96900000001</v>
      </c>
      <c r="AG320" s="9">
        <f t="shared" si="110"/>
        <v>-2204.2290000000066</v>
      </c>
      <c r="AI320" s="21">
        <f t="shared" si="111"/>
        <v>-0.018496514000100196</v>
      </c>
    </row>
    <row r="321" spans="1:35" ht="12.75" outlineLevel="1">
      <c r="A321" s="1" t="s">
        <v>805</v>
      </c>
      <c r="B321" s="16" t="s">
        <v>806</v>
      </c>
      <c r="C321" s="1" t="s">
        <v>1261</v>
      </c>
      <c r="E321" s="5">
        <v>823.052</v>
      </c>
      <c r="G321" s="5">
        <v>1024.5320000000002</v>
      </c>
      <c r="I321" s="9">
        <f t="shared" si="104"/>
        <v>-201.48000000000013</v>
      </c>
      <c r="K321" s="21">
        <f t="shared" si="105"/>
        <v>-0.19665564374758437</v>
      </c>
      <c r="M321" s="9">
        <v>2382.774</v>
      </c>
      <c r="O321" s="9">
        <v>2770.1710000000003</v>
      </c>
      <c r="Q321" s="9">
        <f t="shared" si="106"/>
        <v>-387.3970000000004</v>
      </c>
      <c r="S321" s="21">
        <f t="shared" si="107"/>
        <v>-0.13984587955039612</v>
      </c>
      <c r="U321" s="9">
        <v>17903.362</v>
      </c>
      <c r="W321" s="9">
        <v>6683.127</v>
      </c>
      <c r="Y321" s="9">
        <f t="shared" si="108"/>
        <v>11220.235</v>
      </c>
      <c r="AA321" s="21">
        <f t="shared" si="109"/>
        <v>1.6788899866783917</v>
      </c>
      <c r="AC321" s="9">
        <v>22968.511000000002</v>
      </c>
      <c r="AE321" s="9">
        <v>14090.85</v>
      </c>
      <c r="AG321" s="9">
        <f t="shared" si="110"/>
        <v>8877.661000000002</v>
      </c>
      <c r="AI321" s="21">
        <f t="shared" si="111"/>
        <v>0.6300301969008258</v>
      </c>
    </row>
    <row r="322" spans="1:35" ht="12.75" outlineLevel="1">
      <c r="A322" s="1" t="s">
        <v>807</v>
      </c>
      <c r="B322" s="16" t="s">
        <v>808</v>
      </c>
      <c r="C322" s="1" t="s">
        <v>1265</v>
      </c>
      <c r="E322" s="5">
        <v>1241.51</v>
      </c>
      <c r="G322" s="5">
        <v>0</v>
      </c>
      <c r="I322" s="9">
        <f t="shared" si="104"/>
        <v>1241.51</v>
      </c>
      <c r="K322" s="21" t="str">
        <f t="shared" si="105"/>
        <v>N.M.</v>
      </c>
      <c r="M322" s="9">
        <v>2808.51</v>
      </c>
      <c r="O322" s="9">
        <v>0</v>
      </c>
      <c r="Q322" s="9">
        <f t="shared" si="106"/>
        <v>2808.51</v>
      </c>
      <c r="S322" s="21" t="str">
        <f t="shared" si="107"/>
        <v>N.M.</v>
      </c>
      <c r="U322" s="9">
        <v>6074.5</v>
      </c>
      <c r="W322" s="9">
        <v>0</v>
      </c>
      <c r="Y322" s="9">
        <f t="shared" si="108"/>
        <v>6074.5</v>
      </c>
      <c r="AA322" s="21" t="str">
        <f t="shared" si="109"/>
        <v>N.M.</v>
      </c>
      <c r="AC322" s="9">
        <v>42304.597</v>
      </c>
      <c r="AE322" s="9">
        <v>0</v>
      </c>
      <c r="AG322" s="9">
        <f t="shared" si="110"/>
        <v>42304.597</v>
      </c>
      <c r="AI322" s="21" t="str">
        <f t="shared" si="111"/>
        <v>N.M.</v>
      </c>
    </row>
    <row r="323" spans="1:35" ht="12.75" outlineLevel="1">
      <c r="A323" s="1" t="s">
        <v>809</v>
      </c>
      <c r="B323" s="16" t="s">
        <v>810</v>
      </c>
      <c r="C323" s="1" t="s">
        <v>1266</v>
      </c>
      <c r="E323" s="5">
        <v>6273.04</v>
      </c>
      <c r="G323" s="5">
        <v>0</v>
      </c>
      <c r="I323" s="9">
        <f t="shared" si="104"/>
        <v>6273.04</v>
      </c>
      <c r="K323" s="21" t="str">
        <f t="shared" si="105"/>
        <v>N.M.</v>
      </c>
      <c r="M323" s="9">
        <v>15432.88</v>
      </c>
      <c r="O323" s="9">
        <v>0</v>
      </c>
      <c r="Q323" s="9">
        <f t="shared" si="106"/>
        <v>15432.88</v>
      </c>
      <c r="S323" s="21" t="str">
        <f t="shared" si="107"/>
        <v>N.M.</v>
      </c>
      <c r="U323" s="9">
        <v>39556.06</v>
      </c>
      <c r="W323" s="9">
        <v>0</v>
      </c>
      <c r="Y323" s="9">
        <f t="shared" si="108"/>
        <v>39556.06</v>
      </c>
      <c r="AA323" s="21" t="str">
        <f t="shared" si="109"/>
        <v>N.M.</v>
      </c>
      <c r="AC323" s="9">
        <v>137139.6</v>
      </c>
      <c r="AE323" s="9">
        <v>0</v>
      </c>
      <c r="AG323" s="9">
        <f t="shared" si="110"/>
        <v>137139.6</v>
      </c>
      <c r="AI323" s="21" t="str">
        <f t="shared" si="111"/>
        <v>N.M.</v>
      </c>
    </row>
    <row r="324" spans="1:35" ht="12.75" outlineLevel="1">
      <c r="A324" s="1" t="s">
        <v>811</v>
      </c>
      <c r="B324" s="16" t="s">
        <v>812</v>
      </c>
      <c r="C324" s="1" t="s">
        <v>1267</v>
      </c>
      <c r="E324" s="5">
        <v>483.82</v>
      </c>
      <c r="G324" s="5">
        <v>0</v>
      </c>
      <c r="I324" s="9">
        <f t="shared" si="104"/>
        <v>483.82</v>
      </c>
      <c r="K324" s="21" t="str">
        <f t="shared" si="105"/>
        <v>N.M.</v>
      </c>
      <c r="M324" s="9">
        <v>1148.39</v>
      </c>
      <c r="O324" s="9">
        <v>0</v>
      </c>
      <c r="Q324" s="9">
        <f t="shared" si="106"/>
        <v>1148.39</v>
      </c>
      <c r="S324" s="21" t="str">
        <f t="shared" si="107"/>
        <v>N.M.</v>
      </c>
      <c r="U324" s="9">
        <v>2914.97</v>
      </c>
      <c r="W324" s="9">
        <v>0</v>
      </c>
      <c r="Y324" s="9">
        <f t="shared" si="108"/>
        <v>2914.97</v>
      </c>
      <c r="AA324" s="21" t="str">
        <f t="shared" si="109"/>
        <v>N.M.</v>
      </c>
      <c r="AC324" s="9">
        <v>81681.474</v>
      </c>
      <c r="AE324" s="9">
        <v>0</v>
      </c>
      <c r="AG324" s="9">
        <f t="shared" si="110"/>
        <v>81681.474</v>
      </c>
      <c r="AI324" s="21" t="str">
        <f t="shared" si="111"/>
        <v>N.M.</v>
      </c>
    </row>
    <row r="325" spans="1:35" ht="12.75" outlineLevel="1">
      <c r="A325" s="1" t="s">
        <v>813</v>
      </c>
      <c r="B325" s="16" t="s">
        <v>814</v>
      </c>
      <c r="C325" s="1" t="s">
        <v>1268</v>
      </c>
      <c r="E325" s="5">
        <v>66285.546</v>
      </c>
      <c r="G325" s="5">
        <v>49841.187</v>
      </c>
      <c r="I325" s="9">
        <f t="shared" si="104"/>
        <v>16444.359000000004</v>
      </c>
      <c r="K325" s="21">
        <f t="shared" si="105"/>
        <v>0.32993513978710026</v>
      </c>
      <c r="M325" s="9">
        <v>163034.537</v>
      </c>
      <c r="O325" s="9">
        <v>139034.404</v>
      </c>
      <c r="Q325" s="9">
        <f t="shared" si="106"/>
        <v>24000.133</v>
      </c>
      <c r="S325" s="21">
        <f t="shared" si="107"/>
        <v>0.17262010200007763</v>
      </c>
      <c r="U325" s="9">
        <v>501702.85</v>
      </c>
      <c r="W325" s="9">
        <v>405297.094</v>
      </c>
      <c r="Y325" s="9">
        <f t="shared" si="108"/>
        <v>96405.756</v>
      </c>
      <c r="AA325" s="21">
        <f t="shared" si="109"/>
        <v>0.23786441459163288</v>
      </c>
      <c r="AC325" s="9">
        <v>870734.754</v>
      </c>
      <c r="AE325" s="9">
        <v>805674.225</v>
      </c>
      <c r="AG325" s="9">
        <f t="shared" si="110"/>
        <v>65060.52899999998</v>
      </c>
      <c r="AI325" s="21">
        <f t="shared" si="111"/>
        <v>0.08075289860489204</v>
      </c>
    </row>
    <row r="326" spans="1:35" ht="12.75" outlineLevel="1">
      <c r="A326" s="1" t="s">
        <v>815</v>
      </c>
      <c r="B326" s="16" t="s">
        <v>816</v>
      </c>
      <c r="C326" s="1" t="s">
        <v>1269</v>
      </c>
      <c r="E326" s="5">
        <v>274812.869</v>
      </c>
      <c r="G326" s="5">
        <v>858636.477</v>
      </c>
      <c r="I326" s="9">
        <f t="shared" si="104"/>
        <v>-583823.608</v>
      </c>
      <c r="K326" s="21">
        <f t="shared" si="105"/>
        <v>-0.6799427040880306</v>
      </c>
      <c r="M326" s="9">
        <v>587097.177</v>
      </c>
      <c r="O326" s="9">
        <v>1211871.212</v>
      </c>
      <c r="Q326" s="9">
        <f t="shared" si="106"/>
        <v>-624774.035</v>
      </c>
      <c r="S326" s="21">
        <f t="shared" si="107"/>
        <v>-0.5155449100642553</v>
      </c>
      <c r="U326" s="9">
        <v>1315768.753</v>
      </c>
      <c r="W326" s="9">
        <v>1957477.288</v>
      </c>
      <c r="Y326" s="9">
        <f t="shared" si="108"/>
        <v>-641708.5349999999</v>
      </c>
      <c r="AA326" s="21">
        <f t="shared" si="109"/>
        <v>-0.32782425570600027</v>
      </c>
      <c r="AC326" s="9">
        <v>3333772.1720000003</v>
      </c>
      <c r="AE326" s="9">
        <v>3496222.426</v>
      </c>
      <c r="AG326" s="9">
        <f t="shared" si="110"/>
        <v>-162450.25399999972</v>
      </c>
      <c r="AI326" s="21">
        <f t="shared" si="111"/>
        <v>-0.04646450774753989</v>
      </c>
    </row>
    <row r="327" spans="1:35" ht="12.75" outlineLevel="1">
      <c r="A327" s="1" t="s">
        <v>817</v>
      </c>
      <c r="B327" s="16" t="s">
        <v>818</v>
      </c>
      <c r="C327" s="1" t="s">
        <v>1270</v>
      </c>
      <c r="E327" s="5">
        <v>1.15</v>
      </c>
      <c r="G327" s="5">
        <v>0</v>
      </c>
      <c r="I327" s="9">
        <f t="shared" si="104"/>
        <v>1.15</v>
      </c>
      <c r="K327" s="21" t="str">
        <f t="shared" si="105"/>
        <v>N.M.</v>
      </c>
      <c r="M327" s="9">
        <v>647.6410000000001</v>
      </c>
      <c r="O327" s="9">
        <v>0</v>
      </c>
      <c r="Q327" s="9">
        <f t="shared" si="106"/>
        <v>647.6410000000001</v>
      </c>
      <c r="S327" s="21" t="str">
        <f t="shared" si="107"/>
        <v>N.M.</v>
      </c>
      <c r="U327" s="9">
        <v>647.6410000000001</v>
      </c>
      <c r="W327" s="9">
        <v>0</v>
      </c>
      <c r="Y327" s="9">
        <f t="shared" si="108"/>
        <v>647.6410000000001</v>
      </c>
      <c r="AA327" s="21" t="str">
        <f t="shared" si="109"/>
        <v>N.M.</v>
      </c>
      <c r="AC327" s="9">
        <v>647.6410000000001</v>
      </c>
      <c r="AE327" s="9">
        <v>0</v>
      </c>
      <c r="AG327" s="9">
        <f t="shared" si="110"/>
        <v>647.6410000000001</v>
      </c>
      <c r="AI327" s="21" t="str">
        <f t="shared" si="111"/>
        <v>N.M.</v>
      </c>
    </row>
    <row r="328" spans="1:35" ht="12.75" outlineLevel="1">
      <c r="A328" s="1" t="s">
        <v>819</v>
      </c>
      <c r="B328" s="16" t="s">
        <v>820</v>
      </c>
      <c r="C328" s="1" t="s">
        <v>1271</v>
      </c>
      <c r="E328" s="5">
        <v>4.64</v>
      </c>
      <c r="G328" s="5">
        <v>0</v>
      </c>
      <c r="I328" s="9">
        <f t="shared" si="104"/>
        <v>4.64</v>
      </c>
      <c r="K328" s="21" t="str">
        <f t="shared" si="105"/>
        <v>N.M.</v>
      </c>
      <c r="M328" s="9">
        <v>6.33</v>
      </c>
      <c r="O328" s="9">
        <v>83.725</v>
      </c>
      <c r="Q328" s="9">
        <f t="shared" si="106"/>
        <v>-77.395</v>
      </c>
      <c r="S328" s="21">
        <f t="shared" si="107"/>
        <v>-0.9243953418931025</v>
      </c>
      <c r="U328" s="9">
        <v>5803.938</v>
      </c>
      <c r="W328" s="9">
        <v>2768.703</v>
      </c>
      <c r="Y328" s="9">
        <f t="shared" si="108"/>
        <v>3035.235</v>
      </c>
      <c r="AA328" s="21">
        <f t="shared" si="109"/>
        <v>1.0962660133643805</v>
      </c>
      <c r="AC328" s="9">
        <v>8329.274000000001</v>
      </c>
      <c r="AE328" s="9">
        <v>11030.027</v>
      </c>
      <c r="AG328" s="9">
        <f t="shared" si="110"/>
        <v>-2700.752999999999</v>
      </c>
      <c r="AI328" s="21">
        <f t="shared" si="111"/>
        <v>-0.24485461368317582</v>
      </c>
    </row>
    <row r="329" spans="1:35" ht="12.75" outlineLevel="1">
      <c r="A329" s="1" t="s">
        <v>821</v>
      </c>
      <c r="B329" s="16" t="s">
        <v>822</v>
      </c>
      <c r="C329" s="1" t="s">
        <v>1260</v>
      </c>
      <c r="E329" s="5">
        <v>388.37800000000004</v>
      </c>
      <c r="G329" s="5">
        <v>215.87300000000002</v>
      </c>
      <c r="I329" s="9">
        <f t="shared" si="104"/>
        <v>172.50500000000002</v>
      </c>
      <c r="K329" s="21">
        <f t="shared" si="105"/>
        <v>0.7991041028753018</v>
      </c>
      <c r="M329" s="9">
        <v>1101.229</v>
      </c>
      <c r="O329" s="9">
        <v>1388.045</v>
      </c>
      <c r="Q329" s="9">
        <f t="shared" si="106"/>
        <v>-286.81600000000003</v>
      </c>
      <c r="S329" s="21">
        <f t="shared" si="107"/>
        <v>-0.20663307025348604</v>
      </c>
      <c r="U329" s="9">
        <v>5386.509</v>
      </c>
      <c r="W329" s="9">
        <v>3936.867</v>
      </c>
      <c r="Y329" s="9">
        <f t="shared" si="108"/>
        <v>1449.6419999999998</v>
      </c>
      <c r="AA329" s="21">
        <f t="shared" si="109"/>
        <v>0.368222243728325</v>
      </c>
      <c r="AC329" s="9">
        <v>8722.034</v>
      </c>
      <c r="AE329" s="9">
        <v>6598.483</v>
      </c>
      <c r="AG329" s="9">
        <f t="shared" si="110"/>
        <v>2123.5509999999995</v>
      </c>
      <c r="AI329" s="21">
        <f t="shared" si="111"/>
        <v>0.32182412230205026</v>
      </c>
    </row>
    <row r="330" spans="1:35" ht="12.75" outlineLevel="1">
      <c r="A330" s="1" t="s">
        <v>823</v>
      </c>
      <c r="B330" s="16" t="s">
        <v>824</v>
      </c>
      <c r="C330" s="1" t="s">
        <v>1261</v>
      </c>
      <c r="E330" s="5">
        <v>4386.009</v>
      </c>
      <c r="G330" s="5">
        <v>0</v>
      </c>
      <c r="I330" s="9">
        <f t="shared" si="104"/>
        <v>4386.009</v>
      </c>
      <c r="K330" s="21" t="str">
        <f t="shared" si="105"/>
        <v>N.M.</v>
      </c>
      <c r="M330" s="9">
        <v>4386.009</v>
      </c>
      <c r="O330" s="9">
        <v>13926.957</v>
      </c>
      <c r="Q330" s="9">
        <f t="shared" si="106"/>
        <v>-9540.948</v>
      </c>
      <c r="S330" s="21">
        <f t="shared" si="107"/>
        <v>-0.6850705434072928</v>
      </c>
      <c r="U330" s="9">
        <v>8021.444</v>
      </c>
      <c r="W330" s="9">
        <v>23561.996</v>
      </c>
      <c r="Y330" s="9">
        <f t="shared" si="108"/>
        <v>-15540.552</v>
      </c>
      <c r="AA330" s="21">
        <f t="shared" si="109"/>
        <v>-0.6595600814124576</v>
      </c>
      <c r="AC330" s="9">
        <v>26176.59</v>
      </c>
      <c r="AE330" s="9">
        <v>28034.542999999998</v>
      </c>
      <c r="AG330" s="9">
        <f t="shared" si="110"/>
        <v>-1857.9529999999977</v>
      </c>
      <c r="AI330" s="21">
        <f t="shared" si="111"/>
        <v>-0.06627370383744076</v>
      </c>
    </row>
    <row r="331" spans="1:35" ht="12.75" outlineLevel="1">
      <c r="A331" s="1" t="s">
        <v>825</v>
      </c>
      <c r="B331" s="16" t="s">
        <v>826</v>
      </c>
      <c r="C331" s="1" t="s">
        <v>1268</v>
      </c>
      <c r="E331" s="5">
        <v>49151.875</v>
      </c>
      <c r="G331" s="5">
        <v>42756.677</v>
      </c>
      <c r="I331" s="9">
        <f t="shared" si="104"/>
        <v>6395.197999999997</v>
      </c>
      <c r="K331" s="21">
        <f t="shared" si="105"/>
        <v>0.14957191364520672</v>
      </c>
      <c r="M331" s="9">
        <v>115824.673</v>
      </c>
      <c r="O331" s="9">
        <v>185273.418</v>
      </c>
      <c r="Q331" s="9">
        <f t="shared" si="106"/>
        <v>-69448.74500000001</v>
      </c>
      <c r="S331" s="21">
        <f t="shared" si="107"/>
        <v>-0.3748446255792615</v>
      </c>
      <c r="U331" s="9">
        <v>340752.595</v>
      </c>
      <c r="W331" s="9">
        <v>496522.713</v>
      </c>
      <c r="Y331" s="9">
        <f t="shared" si="108"/>
        <v>-155770.11800000002</v>
      </c>
      <c r="AA331" s="21">
        <f t="shared" si="109"/>
        <v>-0.31372203913660646</v>
      </c>
      <c r="AC331" s="9">
        <v>737959.142</v>
      </c>
      <c r="AE331" s="9">
        <v>840604.441</v>
      </c>
      <c r="AG331" s="9">
        <f t="shared" si="110"/>
        <v>-102645.299</v>
      </c>
      <c r="AI331" s="21">
        <f t="shared" si="111"/>
        <v>-0.12210891828966676</v>
      </c>
    </row>
    <row r="332" spans="1:35" ht="12.75" outlineLevel="1">
      <c r="A332" s="1" t="s">
        <v>827</v>
      </c>
      <c r="B332" s="16" t="s">
        <v>828</v>
      </c>
      <c r="C332" s="1" t="s">
        <v>1269</v>
      </c>
      <c r="E332" s="5">
        <v>1372029.689</v>
      </c>
      <c r="G332" s="5">
        <v>1267640.215</v>
      </c>
      <c r="I332" s="9">
        <f t="shared" si="104"/>
        <v>104389.47399999993</v>
      </c>
      <c r="K332" s="21">
        <f t="shared" si="105"/>
        <v>0.08234944960309572</v>
      </c>
      <c r="M332" s="9">
        <v>3608925.022</v>
      </c>
      <c r="O332" s="9">
        <v>3489188.192</v>
      </c>
      <c r="Q332" s="9">
        <f t="shared" si="106"/>
        <v>119736.83000000007</v>
      </c>
      <c r="S332" s="21">
        <f t="shared" si="107"/>
        <v>0.034316529637046324</v>
      </c>
      <c r="U332" s="9">
        <v>7748004.453</v>
      </c>
      <c r="W332" s="9">
        <v>7508845.842</v>
      </c>
      <c r="Y332" s="9">
        <f t="shared" si="108"/>
        <v>239158.61099999957</v>
      </c>
      <c r="AA332" s="21">
        <f t="shared" si="109"/>
        <v>0.03185024916376483</v>
      </c>
      <c r="AC332" s="9">
        <v>14263731.837</v>
      </c>
      <c r="AE332" s="9">
        <v>13710234.992</v>
      </c>
      <c r="AG332" s="9">
        <f t="shared" si="110"/>
        <v>553496.8449999988</v>
      </c>
      <c r="AI332" s="21">
        <f t="shared" si="111"/>
        <v>0.0403710691554862</v>
      </c>
    </row>
    <row r="333" spans="1:35" ht="12.75" outlineLevel="1">
      <c r="A333" s="1" t="s">
        <v>829</v>
      </c>
      <c r="B333" s="16" t="s">
        <v>830</v>
      </c>
      <c r="C333" s="1" t="s">
        <v>1272</v>
      </c>
      <c r="E333" s="5">
        <v>6258.868</v>
      </c>
      <c r="G333" s="5">
        <v>5927.166</v>
      </c>
      <c r="I333" s="9">
        <f t="shared" si="104"/>
        <v>331.7020000000002</v>
      </c>
      <c r="K333" s="21">
        <f t="shared" si="105"/>
        <v>0.05596300154238977</v>
      </c>
      <c r="M333" s="9">
        <v>14949.055</v>
      </c>
      <c r="O333" s="9">
        <v>28739.083</v>
      </c>
      <c r="Q333" s="9">
        <f t="shared" si="106"/>
        <v>-13790.027999999998</v>
      </c>
      <c r="S333" s="21">
        <f t="shared" si="107"/>
        <v>-0.47983535174034603</v>
      </c>
      <c r="U333" s="9">
        <v>33905.376</v>
      </c>
      <c r="W333" s="9">
        <v>71362.305</v>
      </c>
      <c r="Y333" s="9">
        <f t="shared" si="108"/>
        <v>-37456.929</v>
      </c>
      <c r="AA333" s="21">
        <f t="shared" si="109"/>
        <v>-0.5248839565930501</v>
      </c>
      <c r="AC333" s="9">
        <v>63358.23</v>
      </c>
      <c r="AE333" s="9">
        <v>135298.546</v>
      </c>
      <c r="AG333" s="9">
        <f t="shared" si="110"/>
        <v>-71940.31599999999</v>
      </c>
      <c r="AI333" s="21">
        <f t="shared" si="111"/>
        <v>-0.5317153666972888</v>
      </c>
    </row>
    <row r="334" spans="1:35" ht="12.75" outlineLevel="1">
      <c r="A334" s="1" t="s">
        <v>831</v>
      </c>
      <c r="B334" s="16" t="s">
        <v>832</v>
      </c>
      <c r="C334" s="1" t="s">
        <v>1270</v>
      </c>
      <c r="E334" s="5">
        <v>25400.982</v>
      </c>
      <c r="G334" s="5">
        <v>16752.19</v>
      </c>
      <c r="I334" s="9">
        <f t="shared" si="104"/>
        <v>8648.792000000001</v>
      </c>
      <c r="K334" s="21">
        <f t="shared" si="105"/>
        <v>0.5162782895848246</v>
      </c>
      <c r="M334" s="9">
        <v>82220.669</v>
      </c>
      <c r="O334" s="9">
        <v>51134.325</v>
      </c>
      <c r="Q334" s="9">
        <f t="shared" si="106"/>
        <v>31086.343999999997</v>
      </c>
      <c r="S334" s="21">
        <f t="shared" si="107"/>
        <v>0.607934963451654</v>
      </c>
      <c r="U334" s="9">
        <v>155874.308</v>
      </c>
      <c r="W334" s="9">
        <v>116024.549</v>
      </c>
      <c r="Y334" s="9">
        <f t="shared" si="108"/>
        <v>39849.75899999999</v>
      </c>
      <c r="AA334" s="21">
        <f t="shared" si="109"/>
        <v>0.3434597190289444</v>
      </c>
      <c r="AC334" s="9">
        <v>274869.251</v>
      </c>
      <c r="AE334" s="9">
        <v>215980.67200000002</v>
      </c>
      <c r="AG334" s="9">
        <f t="shared" si="110"/>
        <v>58888.57899999997</v>
      </c>
      <c r="AI334" s="21">
        <f t="shared" si="111"/>
        <v>0.2726567079113448</v>
      </c>
    </row>
    <row r="335" spans="1:35" ht="12.75" outlineLevel="1">
      <c r="A335" s="1" t="s">
        <v>833</v>
      </c>
      <c r="B335" s="16" t="s">
        <v>834</v>
      </c>
      <c r="C335" s="1" t="s">
        <v>1273</v>
      </c>
      <c r="E335" s="5">
        <v>63302.339</v>
      </c>
      <c r="G335" s="5">
        <v>33702.45</v>
      </c>
      <c r="I335" s="9">
        <f t="shared" si="104"/>
        <v>29599.889000000003</v>
      </c>
      <c r="K335" s="21">
        <f t="shared" si="105"/>
        <v>0.8782711345911055</v>
      </c>
      <c r="M335" s="9">
        <v>189654.206</v>
      </c>
      <c r="O335" s="9">
        <v>73598.75</v>
      </c>
      <c r="Q335" s="9">
        <f t="shared" si="106"/>
        <v>116055.456</v>
      </c>
      <c r="S335" s="21">
        <f t="shared" si="107"/>
        <v>1.5768672158154862</v>
      </c>
      <c r="U335" s="9">
        <v>493668.921</v>
      </c>
      <c r="W335" s="9">
        <v>224728.312</v>
      </c>
      <c r="Y335" s="9">
        <f t="shared" si="108"/>
        <v>268940.60899999994</v>
      </c>
      <c r="AA335" s="21">
        <f t="shared" si="109"/>
        <v>1.196736657729178</v>
      </c>
      <c r="AC335" s="9">
        <v>835423.198</v>
      </c>
      <c r="AE335" s="9">
        <v>443065.841</v>
      </c>
      <c r="AG335" s="9">
        <f t="shared" si="110"/>
        <v>392357.35699999996</v>
      </c>
      <c r="AI335" s="21">
        <f t="shared" si="111"/>
        <v>0.8855509061913892</v>
      </c>
    </row>
    <row r="336" spans="1:35" ht="12.75" outlineLevel="1">
      <c r="A336" s="1" t="s">
        <v>835</v>
      </c>
      <c r="B336" s="16" t="s">
        <v>836</v>
      </c>
      <c r="C336" s="1" t="s">
        <v>1274</v>
      </c>
      <c r="E336" s="5">
        <v>2790.077</v>
      </c>
      <c r="G336" s="5">
        <v>3772.1510000000003</v>
      </c>
      <c r="I336" s="9">
        <f t="shared" si="104"/>
        <v>-982.0740000000001</v>
      </c>
      <c r="K336" s="21">
        <f t="shared" si="105"/>
        <v>-0.2603485385394169</v>
      </c>
      <c r="M336" s="9">
        <v>9310.78</v>
      </c>
      <c r="O336" s="9">
        <v>9322.178</v>
      </c>
      <c r="Q336" s="9">
        <f t="shared" si="106"/>
        <v>-11.397999999999229</v>
      </c>
      <c r="S336" s="21">
        <f t="shared" si="107"/>
        <v>-0.001222675645112036</v>
      </c>
      <c r="U336" s="9">
        <v>34074.842</v>
      </c>
      <c r="W336" s="9">
        <v>25275.221</v>
      </c>
      <c r="Y336" s="9">
        <f t="shared" si="108"/>
        <v>8799.620999999996</v>
      </c>
      <c r="AA336" s="21">
        <f t="shared" si="109"/>
        <v>0.34815208935265074</v>
      </c>
      <c r="AC336" s="9">
        <v>47658.02</v>
      </c>
      <c r="AE336" s="9">
        <v>39097.731</v>
      </c>
      <c r="AG336" s="9">
        <f t="shared" si="110"/>
        <v>8560.288999999997</v>
      </c>
      <c r="AI336" s="21">
        <f t="shared" si="111"/>
        <v>0.21894592808979113</v>
      </c>
    </row>
    <row r="337" spans="1:35" ht="12.75" outlineLevel="1">
      <c r="A337" s="1" t="s">
        <v>837</v>
      </c>
      <c r="B337" s="16" t="s">
        <v>838</v>
      </c>
      <c r="C337" s="1" t="s">
        <v>1275</v>
      </c>
      <c r="E337" s="5">
        <v>-32487.47</v>
      </c>
      <c r="G337" s="5">
        <v>8692.132</v>
      </c>
      <c r="I337" s="9">
        <f t="shared" si="104"/>
        <v>-41179.602</v>
      </c>
      <c r="K337" s="21">
        <f t="shared" si="105"/>
        <v>-4.737572093935067</v>
      </c>
      <c r="M337" s="9">
        <v>-8886.541000000001</v>
      </c>
      <c r="O337" s="9">
        <v>31325.27</v>
      </c>
      <c r="Q337" s="9">
        <f t="shared" si="106"/>
        <v>-40211.811</v>
      </c>
      <c r="S337" s="21">
        <f t="shared" si="107"/>
        <v>-1.2836860145179914</v>
      </c>
      <c r="U337" s="9">
        <v>45376.283</v>
      </c>
      <c r="W337" s="9">
        <v>75088.59</v>
      </c>
      <c r="Y337" s="9">
        <f t="shared" si="108"/>
        <v>-29712.306999999993</v>
      </c>
      <c r="AA337" s="21">
        <f t="shared" si="109"/>
        <v>-0.39569669639555083</v>
      </c>
      <c r="AC337" s="9">
        <v>122549.549</v>
      </c>
      <c r="AE337" s="9">
        <v>114020.592</v>
      </c>
      <c r="AG337" s="9">
        <f t="shared" si="110"/>
        <v>8528.956999999995</v>
      </c>
      <c r="AI337" s="21">
        <f t="shared" si="111"/>
        <v>0.07480190069527086</v>
      </c>
    </row>
    <row r="338" spans="1:35" ht="12.75" outlineLevel="1">
      <c r="A338" s="1" t="s">
        <v>839</v>
      </c>
      <c r="B338" s="16" t="s">
        <v>840</v>
      </c>
      <c r="C338" s="1" t="s">
        <v>1276</v>
      </c>
      <c r="E338" s="5">
        <v>57330.633</v>
      </c>
      <c r="G338" s="5">
        <v>14716.702000000001</v>
      </c>
      <c r="I338" s="9">
        <f t="shared" si="104"/>
        <v>42613.931</v>
      </c>
      <c r="K338" s="21">
        <f t="shared" si="105"/>
        <v>2.8956168984056343</v>
      </c>
      <c r="M338" s="9">
        <v>128104.238</v>
      </c>
      <c r="O338" s="9">
        <v>54767.624</v>
      </c>
      <c r="Q338" s="9">
        <f t="shared" si="106"/>
        <v>73336.614</v>
      </c>
      <c r="S338" s="21">
        <f t="shared" si="107"/>
        <v>1.339050494503833</v>
      </c>
      <c r="U338" s="9">
        <v>198863.495</v>
      </c>
      <c r="W338" s="9">
        <v>171119.319</v>
      </c>
      <c r="Y338" s="9">
        <f t="shared" si="108"/>
        <v>27744.176000000007</v>
      </c>
      <c r="AA338" s="21">
        <f t="shared" si="109"/>
        <v>0.16213351106195092</v>
      </c>
      <c r="AC338" s="9">
        <v>394832.43799999997</v>
      </c>
      <c r="AE338" s="9">
        <v>277954.105</v>
      </c>
      <c r="AG338" s="9">
        <f t="shared" si="110"/>
        <v>116878.33299999998</v>
      </c>
      <c r="AI338" s="21">
        <f t="shared" si="111"/>
        <v>0.4204950777755198</v>
      </c>
    </row>
    <row r="339" spans="1:35" ht="12.75" outlineLevel="1">
      <c r="A339" s="1" t="s">
        <v>841</v>
      </c>
      <c r="B339" s="16" t="s">
        <v>842</v>
      </c>
      <c r="C339" s="1" t="s">
        <v>1277</v>
      </c>
      <c r="E339" s="5">
        <v>0</v>
      </c>
      <c r="G339" s="5">
        <v>447.61</v>
      </c>
      <c r="I339" s="9">
        <f t="shared" si="104"/>
        <v>-447.61</v>
      </c>
      <c r="K339" s="21" t="str">
        <f t="shared" si="105"/>
        <v>N.M.</v>
      </c>
      <c r="M339" s="9">
        <v>0</v>
      </c>
      <c r="O339" s="9">
        <v>455.67</v>
      </c>
      <c r="Q339" s="9">
        <f t="shared" si="106"/>
        <v>-455.67</v>
      </c>
      <c r="S339" s="21" t="str">
        <f t="shared" si="107"/>
        <v>N.M.</v>
      </c>
      <c r="U339" s="9">
        <v>53.11</v>
      </c>
      <c r="W339" s="9">
        <v>3069.94</v>
      </c>
      <c r="Y339" s="9">
        <f t="shared" si="108"/>
        <v>-3016.83</v>
      </c>
      <c r="AA339" s="21">
        <f t="shared" si="109"/>
        <v>-0.9826999876219079</v>
      </c>
      <c r="AC339" s="9">
        <v>729.3</v>
      </c>
      <c r="AE339" s="9">
        <v>3217.07</v>
      </c>
      <c r="AG339" s="9">
        <f t="shared" si="110"/>
        <v>-2487.7700000000004</v>
      </c>
      <c r="AI339" s="21">
        <f t="shared" si="111"/>
        <v>-0.773303036614062</v>
      </c>
    </row>
    <row r="340" spans="1:35" ht="12.75" outlineLevel="1">
      <c r="A340" s="1" t="s">
        <v>843</v>
      </c>
      <c r="B340" s="16" t="s">
        <v>844</v>
      </c>
      <c r="C340" s="1" t="s">
        <v>1278</v>
      </c>
      <c r="E340" s="5">
        <v>23919.605</v>
      </c>
      <c r="G340" s="5">
        <v>25123.7</v>
      </c>
      <c r="I340" s="9">
        <f t="shared" si="104"/>
        <v>-1204.0950000000012</v>
      </c>
      <c r="K340" s="21">
        <f t="shared" si="105"/>
        <v>-0.0479266588918034</v>
      </c>
      <c r="M340" s="9">
        <v>86144.862</v>
      </c>
      <c r="O340" s="9">
        <v>90885.277</v>
      </c>
      <c r="Q340" s="9">
        <f t="shared" si="106"/>
        <v>-4740.415000000008</v>
      </c>
      <c r="S340" s="21">
        <f t="shared" si="107"/>
        <v>-0.0521582280043005</v>
      </c>
      <c r="U340" s="9">
        <v>171366.615</v>
      </c>
      <c r="W340" s="9">
        <v>194413.37</v>
      </c>
      <c r="Y340" s="9">
        <f t="shared" si="108"/>
        <v>-23046.755000000005</v>
      </c>
      <c r="AA340" s="21">
        <f t="shared" si="109"/>
        <v>-0.11854511343535687</v>
      </c>
      <c r="AC340" s="9">
        <v>345578.142</v>
      </c>
      <c r="AE340" s="9">
        <v>440670.423</v>
      </c>
      <c r="AG340" s="9">
        <f t="shared" si="110"/>
        <v>-95092.28100000002</v>
      </c>
      <c r="AI340" s="21">
        <f t="shared" si="111"/>
        <v>-0.21579002364767289</v>
      </c>
    </row>
    <row r="341" spans="1:35" ht="12.75" outlineLevel="1">
      <c r="A341" s="1" t="s">
        <v>845</v>
      </c>
      <c r="B341" s="16" t="s">
        <v>846</v>
      </c>
      <c r="C341" s="1" t="s">
        <v>1279</v>
      </c>
      <c r="E341" s="5">
        <v>3612.0910000000003</v>
      </c>
      <c r="G341" s="5">
        <v>2464.132</v>
      </c>
      <c r="I341" s="9">
        <f t="shared" si="104"/>
        <v>1147.9590000000003</v>
      </c>
      <c r="K341" s="21">
        <f t="shared" si="105"/>
        <v>0.46586749411151684</v>
      </c>
      <c r="M341" s="9">
        <v>15785.597</v>
      </c>
      <c r="O341" s="9">
        <v>7084.019</v>
      </c>
      <c r="Q341" s="9">
        <f t="shared" si="106"/>
        <v>8701.578</v>
      </c>
      <c r="S341" s="21">
        <f t="shared" si="107"/>
        <v>1.2283391673568351</v>
      </c>
      <c r="U341" s="9">
        <v>29225.012</v>
      </c>
      <c r="W341" s="9">
        <v>26737.792</v>
      </c>
      <c r="Y341" s="9">
        <f t="shared" si="108"/>
        <v>2487.2199999999975</v>
      </c>
      <c r="AA341" s="21">
        <f t="shared" si="109"/>
        <v>0.09302264001455308</v>
      </c>
      <c r="AC341" s="9">
        <v>46101.659</v>
      </c>
      <c r="AE341" s="9">
        <v>140787.689</v>
      </c>
      <c r="AG341" s="9">
        <f t="shared" si="110"/>
        <v>-94686.03000000001</v>
      </c>
      <c r="AI341" s="21">
        <f t="shared" si="111"/>
        <v>-0.6725448132045125</v>
      </c>
    </row>
    <row r="342" spans="1:35" ht="12.75" outlineLevel="1">
      <c r="A342" s="1" t="s">
        <v>847</v>
      </c>
      <c r="B342" s="16" t="s">
        <v>848</v>
      </c>
      <c r="C342" s="1" t="s">
        <v>1280</v>
      </c>
      <c r="E342" s="5">
        <v>9.4</v>
      </c>
      <c r="G342" s="5">
        <v>0</v>
      </c>
      <c r="I342" s="9">
        <f t="shared" si="104"/>
        <v>9.4</v>
      </c>
      <c r="K342" s="21" t="str">
        <f t="shared" si="105"/>
        <v>N.M.</v>
      </c>
      <c r="M342" s="9">
        <v>21.73</v>
      </c>
      <c r="O342" s="9">
        <v>11.77</v>
      </c>
      <c r="Q342" s="9">
        <f t="shared" si="106"/>
        <v>9.96</v>
      </c>
      <c r="S342" s="21">
        <f t="shared" si="107"/>
        <v>0.8462192013593883</v>
      </c>
      <c r="U342" s="9">
        <v>64.12</v>
      </c>
      <c r="W342" s="9">
        <v>34.99</v>
      </c>
      <c r="Y342" s="9">
        <f t="shared" si="108"/>
        <v>29.130000000000003</v>
      </c>
      <c r="AA342" s="21">
        <f t="shared" si="109"/>
        <v>0.8325235781651901</v>
      </c>
      <c r="AC342" s="9">
        <v>117.49</v>
      </c>
      <c r="AE342" s="9">
        <v>67.7</v>
      </c>
      <c r="AG342" s="9">
        <f t="shared" si="110"/>
        <v>49.78999999999999</v>
      </c>
      <c r="AI342" s="21">
        <f t="shared" si="111"/>
        <v>0.7354505169867059</v>
      </c>
    </row>
    <row r="343" spans="1:35" ht="12.75" outlineLevel="1">
      <c r="A343" s="1" t="s">
        <v>849</v>
      </c>
      <c r="B343" s="16" t="s">
        <v>850</v>
      </c>
      <c r="C343" s="1" t="s">
        <v>1281</v>
      </c>
      <c r="E343" s="5">
        <v>116237.324</v>
      </c>
      <c r="G343" s="5">
        <v>98886.237</v>
      </c>
      <c r="I343" s="9">
        <f t="shared" si="104"/>
        <v>17351.087</v>
      </c>
      <c r="K343" s="21">
        <f t="shared" si="105"/>
        <v>0.1754651357599946</v>
      </c>
      <c r="M343" s="9">
        <v>303281.132</v>
      </c>
      <c r="O343" s="9">
        <v>282287.2</v>
      </c>
      <c r="Q343" s="9">
        <f t="shared" si="106"/>
        <v>20993.93199999997</v>
      </c>
      <c r="S343" s="21">
        <f t="shared" si="107"/>
        <v>0.07437082517379452</v>
      </c>
      <c r="U343" s="9">
        <v>677039.021</v>
      </c>
      <c r="W343" s="9">
        <v>647422.82</v>
      </c>
      <c r="Y343" s="9">
        <f t="shared" si="108"/>
        <v>29616.201</v>
      </c>
      <c r="AA343" s="21">
        <f t="shared" si="109"/>
        <v>0.04574475919770638</v>
      </c>
      <c r="AC343" s="9">
        <v>1102803.351</v>
      </c>
      <c r="AE343" s="9">
        <v>1061663.5750000002</v>
      </c>
      <c r="AG343" s="9">
        <f t="shared" si="110"/>
        <v>41139.77599999984</v>
      </c>
      <c r="AI343" s="21">
        <f t="shared" si="111"/>
        <v>0.03875029431993071</v>
      </c>
    </row>
    <row r="344" spans="1:35" ht="12.75" outlineLevel="1">
      <c r="A344" s="1" t="s">
        <v>851</v>
      </c>
      <c r="B344" s="16" t="s">
        <v>852</v>
      </c>
      <c r="C344" s="1" t="s">
        <v>1282</v>
      </c>
      <c r="E344" s="5">
        <v>2806.54</v>
      </c>
      <c r="G344" s="5">
        <v>0</v>
      </c>
      <c r="I344" s="9">
        <f t="shared" si="104"/>
        <v>2806.54</v>
      </c>
      <c r="K344" s="21" t="str">
        <f t="shared" si="105"/>
        <v>N.M.</v>
      </c>
      <c r="M344" s="9">
        <v>2864.48</v>
      </c>
      <c r="O344" s="9">
        <v>0</v>
      </c>
      <c r="Q344" s="9">
        <f t="shared" si="106"/>
        <v>2864.48</v>
      </c>
      <c r="S344" s="21" t="str">
        <f t="shared" si="107"/>
        <v>N.M.</v>
      </c>
      <c r="U344" s="9">
        <v>9307.81</v>
      </c>
      <c r="W344" s="9">
        <v>664.17</v>
      </c>
      <c r="Y344" s="9">
        <f t="shared" si="108"/>
        <v>8643.64</v>
      </c>
      <c r="AA344" s="21" t="str">
        <f t="shared" si="109"/>
        <v>N.M.</v>
      </c>
      <c r="AC344" s="9">
        <v>9307.81</v>
      </c>
      <c r="AE344" s="9">
        <v>664.17</v>
      </c>
      <c r="AG344" s="9">
        <f t="shared" si="110"/>
        <v>8643.64</v>
      </c>
      <c r="AI344" s="21" t="str">
        <f t="shared" si="111"/>
        <v>N.M.</v>
      </c>
    </row>
    <row r="345" spans="1:68" s="90" customFormat="1" ht="12.75">
      <c r="A345" s="90" t="s">
        <v>34</v>
      </c>
      <c r="B345" s="91"/>
      <c r="C345" s="77" t="s">
        <v>1283</v>
      </c>
      <c r="D345" s="105"/>
      <c r="E345" s="105">
        <v>3080907.250999999</v>
      </c>
      <c r="F345" s="105"/>
      <c r="G345" s="105">
        <v>3300380.279000001</v>
      </c>
      <c r="H345" s="105"/>
      <c r="I345" s="9">
        <f>+E345-G345</f>
        <v>-219473.0280000018</v>
      </c>
      <c r="J345" s="37" t="str">
        <f>IF((+E345-G345)=(I345),"  ",$AO$507)</f>
        <v>  </v>
      </c>
      <c r="K345" s="38">
        <f>IF(G345&lt;0,IF(I345=0,0,IF(OR(G345=0,E345=0),"N.M.",IF(ABS(I345/G345)&gt;=10,"N.M.",I345/(-G345)))),IF(I345=0,0,IF(OR(G345=0,E345=0),"N.M.",IF(ABS(I345/G345)&gt;=10,"N.M.",I345/G345))))</f>
        <v>-0.06649931506271788</v>
      </c>
      <c r="L345" s="39"/>
      <c r="M345" s="5">
        <v>10280895.230999997</v>
      </c>
      <c r="N345" s="9"/>
      <c r="O345" s="5">
        <v>10399251.784999996</v>
      </c>
      <c r="P345" s="9"/>
      <c r="Q345" s="9">
        <f>(+M345-O345)</f>
        <v>-118356.55399999954</v>
      </c>
      <c r="R345" s="37" t="str">
        <f>IF((+M345-O345)=(Q345),"  ",$AO$507)</f>
        <v>  </v>
      </c>
      <c r="S345" s="38">
        <f>IF(O345&lt;0,IF(Q345=0,0,IF(OR(O345=0,M345=0),"N.M.",IF(ABS(Q345/O345)&gt;=10,"N.M.",Q345/(-O345)))),IF(Q345=0,0,IF(OR(O345=0,M345=0),"N.M.",IF(ABS(Q345/O345)&gt;=10,"N.M.",Q345/O345))))</f>
        <v>-0.011381256694901688</v>
      </c>
      <c r="T345" s="39"/>
      <c r="U345" s="9">
        <v>21628400.136999995</v>
      </c>
      <c r="V345" s="9"/>
      <c r="W345" s="9">
        <v>19733888.628</v>
      </c>
      <c r="X345" s="9"/>
      <c r="Y345" s="9">
        <f>(+U345-W345)</f>
        <v>1894511.508999996</v>
      </c>
      <c r="Z345" s="37" t="str">
        <f>IF((+U345-W345)=(Y345),"  ",$AO$507)</f>
        <v>  </v>
      </c>
      <c r="AA345" s="38">
        <f>IF(W345&lt;0,IF(Y345=0,0,IF(OR(W345=0,U345=0),"N.M.",IF(ABS(Y345/W345)&gt;=10,"N.M.",Y345/(-W345)))),IF(Y345=0,0,IF(OR(W345=0,U345=0),"N.M.",IF(ABS(Y345/W345)&gt;=10,"N.M.",Y345/W345))))</f>
        <v>0.09600294927741274</v>
      </c>
      <c r="AB345" s="39"/>
      <c r="AC345" s="9">
        <v>37324500.20099999</v>
      </c>
      <c r="AD345" s="9"/>
      <c r="AE345" s="9">
        <v>34419543.425000004</v>
      </c>
      <c r="AF345" s="9"/>
      <c r="AG345" s="9">
        <f>(+AC345-AE345)</f>
        <v>2904956.7759999856</v>
      </c>
      <c r="AH345" s="37" t="str">
        <f>IF((+AC345-AE345)=(AG345),"  ",$AO$507)</f>
        <v>  </v>
      </c>
      <c r="AI345" s="38">
        <f>IF(AE345&lt;0,IF(AG345=0,0,IF(OR(AE345=0,AC345=0),"N.M.",IF(ABS(AG345/AE345)&gt;=10,"N.M.",AG345/(-AE345)))),IF(AG345=0,0,IF(OR(AE345=0,AC345=0),"N.M.",IF(ABS(AG345/AE345)&gt;=10,"N.M.",AG345/AE345))))</f>
        <v>0.0843984692106643</v>
      </c>
      <c r="AJ345" s="105"/>
      <c r="AK345" s="105"/>
      <c r="AL345" s="105"/>
      <c r="AM345" s="105"/>
      <c r="AN345" s="105"/>
      <c r="AO345" s="105"/>
      <c r="AP345" s="106"/>
      <c r="AQ345" s="107"/>
      <c r="AR345" s="108"/>
      <c r="AS345" s="105"/>
      <c r="AT345" s="105"/>
      <c r="AU345" s="105"/>
      <c r="AV345" s="105"/>
      <c r="AW345" s="105"/>
      <c r="AX345" s="106"/>
      <c r="AY345" s="107"/>
      <c r="AZ345" s="108"/>
      <c r="BA345" s="105"/>
      <c r="BB345" s="105"/>
      <c r="BC345" s="105"/>
      <c r="BD345" s="106"/>
      <c r="BE345" s="107"/>
      <c r="BF345" s="108"/>
      <c r="BG345" s="105"/>
      <c r="BH345" s="109"/>
      <c r="BI345" s="105"/>
      <c r="BJ345" s="109"/>
      <c r="BK345" s="105"/>
      <c r="BL345" s="109"/>
      <c r="BM345" s="105"/>
      <c r="BN345" s="97"/>
      <c r="BO345" s="97"/>
      <c r="BP345" s="97"/>
    </row>
    <row r="346" spans="1:68" s="17" customFormat="1" ht="12.75">
      <c r="A346" s="17" t="s">
        <v>35</v>
      </c>
      <c r="B346" s="98"/>
      <c r="C346" s="17" t="s">
        <v>36</v>
      </c>
      <c r="D346" s="18"/>
      <c r="E346" s="18">
        <v>37553986.166999996</v>
      </c>
      <c r="F346" s="18"/>
      <c r="G346" s="18">
        <v>44009354.327999994</v>
      </c>
      <c r="H346" s="18"/>
      <c r="I346" s="18">
        <f>+E346-G346</f>
        <v>-6455368.160999998</v>
      </c>
      <c r="J346" s="37" t="str">
        <f>IF((+E346-G346)=(I346),"  ",$AO$507)</f>
        <v>  </v>
      </c>
      <c r="K346" s="40">
        <f>IF(G346&lt;0,IF(I346=0,0,IF(OR(G346=0,E346=0),"N.M.",IF(ABS(I346/G346)&gt;=10,"N.M.",I346/(-G346)))),IF(I346=0,0,IF(OR(G346=0,E346=0),"N.M.",IF(ABS(I346/G346)&gt;=10,"N.M.",I346/G346))))</f>
        <v>-0.14668172845455518</v>
      </c>
      <c r="L346" s="39"/>
      <c r="M346" s="8">
        <v>117381401.94500005</v>
      </c>
      <c r="N346" s="18"/>
      <c r="O346" s="8">
        <v>117908897.766</v>
      </c>
      <c r="P346" s="18"/>
      <c r="Q346" s="18">
        <f>(+M346-O346)</f>
        <v>-527495.8209999502</v>
      </c>
      <c r="R346" s="37" t="str">
        <f>IF((+M346-O346)=(Q346),"  ",$AO$507)</f>
        <v>  </v>
      </c>
      <c r="S346" s="40">
        <f>IF(O346&lt;0,IF(Q346=0,0,IF(OR(O346=0,M346=0),"N.M.",IF(ABS(Q346/O346)&gt;=10,"N.M.",Q346/(-O346)))),IF(Q346=0,0,IF(OR(O346=0,M346=0),"N.M.",IF(ABS(Q346/O346)&gt;=10,"N.M.",Q346/O346))))</f>
        <v>-0.004473757544971792</v>
      </c>
      <c r="T346" s="39"/>
      <c r="U346" s="18">
        <v>262178716.50399998</v>
      </c>
      <c r="V346" s="18"/>
      <c r="W346" s="18">
        <v>266820967.891</v>
      </c>
      <c r="X346" s="18"/>
      <c r="Y346" s="18">
        <f>(+U346-W346)</f>
        <v>-4642251.387000024</v>
      </c>
      <c r="Z346" s="37" t="str">
        <f>IF((+U346-W346)=(Y346),"  ",$AO$507)</f>
        <v>  </v>
      </c>
      <c r="AA346" s="40">
        <f>IF(W346&lt;0,IF(Y346=0,0,IF(OR(W346=0,U346=0),"N.M.",IF(ABS(Y346/W346)&gt;=10,"N.M.",Y346/(-W346)))),IF(Y346=0,0,IF(OR(W346=0,U346=0),"N.M.",IF(ABS(Y346/W346)&gt;=10,"N.M.",Y346/W346))))</f>
        <v>-0.017398375486354006</v>
      </c>
      <c r="AB346" s="39"/>
      <c r="AC346" s="18">
        <v>447040488.1380002</v>
      </c>
      <c r="AD346" s="18"/>
      <c r="AE346" s="18">
        <v>451901150.2099996</v>
      </c>
      <c r="AF346" s="18"/>
      <c r="AG346" s="18">
        <f>(+AC346-AE346)</f>
        <v>-4860662.071999431</v>
      </c>
      <c r="AH346" s="37" t="str">
        <f>IF((+AC346-AE346)=(AG346),"  ",$AO$507)</f>
        <v>  </v>
      </c>
      <c r="AI346" s="40">
        <f>IF(AE346&lt;0,IF(AG346=0,0,IF(OR(AE346=0,AC346=0),"N.M.",IF(ABS(AG346/AE346)&gt;=10,"N.M.",AG346/(-AE346)))),IF(AG346=0,0,IF(OR(AE346=0,AC346=0),"N.M.",IF(ABS(AG346/AE346)&gt;=10,"N.M.",AG346/AE346))))</f>
        <v>-0.010756029431969068</v>
      </c>
      <c r="AJ346" s="18"/>
      <c r="AK346" s="18"/>
      <c r="AL346" s="18"/>
      <c r="AM346" s="18"/>
      <c r="AN346" s="18"/>
      <c r="AO346" s="18"/>
      <c r="AP346" s="85"/>
      <c r="AQ346" s="117"/>
      <c r="AR346" s="39"/>
      <c r="AS346" s="18"/>
      <c r="AT346" s="18"/>
      <c r="AU346" s="18"/>
      <c r="AV346" s="18"/>
      <c r="AW346" s="18"/>
      <c r="AX346" s="85"/>
      <c r="AY346" s="117"/>
      <c r="AZ346" s="39"/>
      <c r="BA346" s="18"/>
      <c r="BB346" s="18"/>
      <c r="BC346" s="18"/>
      <c r="BD346" s="85"/>
      <c r="BE346" s="117"/>
      <c r="BF346" s="39"/>
      <c r="BG346" s="18"/>
      <c r="BH346" s="104"/>
      <c r="BI346" s="18"/>
      <c r="BJ346" s="104"/>
      <c r="BK346" s="18"/>
      <c r="BL346" s="104"/>
      <c r="BM346" s="18"/>
      <c r="BN346" s="104"/>
      <c r="BO346" s="104"/>
      <c r="BP346" s="104"/>
    </row>
    <row r="347" spans="1:35" ht="12.75" outlineLevel="1">
      <c r="A347" s="1" t="s">
        <v>853</v>
      </c>
      <c r="B347" s="16" t="s">
        <v>854</v>
      </c>
      <c r="C347" s="1" t="s">
        <v>1284</v>
      </c>
      <c r="E347" s="5">
        <v>3071494.09</v>
      </c>
      <c r="G347" s="5">
        <v>2972471.72</v>
      </c>
      <c r="I347" s="9">
        <f aca="true" t="shared" si="112" ref="I347:I353">+E347-G347</f>
        <v>99022.36999999965</v>
      </c>
      <c r="K347" s="21">
        <f aca="true" t="shared" si="113" ref="K347:K353">IF(G347&lt;0,IF(I347=0,0,IF(OR(G347=0,E347=0),"N.M.",IF(ABS(I347/G347)&gt;=10,"N.M.",I347/(-G347)))),IF(I347=0,0,IF(OR(G347=0,E347=0),"N.M.",IF(ABS(I347/G347)&gt;=10,"N.M.",I347/G347))))</f>
        <v>0.03331314115916959</v>
      </c>
      <c r="M347" s="9">
        <v>9244904.87</v>
      </c>
      <c r="O347" s="9">
        <v>9010861.59</v>
      </c>
      <c r="Q347" s="9">
        <f aca="true" t="shared" si="114" ref="Q347:Q353">(+M347-O347)</f>
        <v>234043.27999999933</v>
      </c>
      <c r="S347" s="21">
        <f aca="true" t="shared" si="115" ref="S347:S353">IF(O347&lt;0,IF(Q347=0,0,IF(OR(O347=0,M347=0),"N.M.",IF(ABS(Q347/O347)&gt;=10,"N.M.",Q347/(-O347)))),IF(Q347=0,0,IF(OR(O347=0,M347=0),"N.M.",IF(ABS(Q347/O347)&gt;=10,"N.M.",Q347/O347))))</f>
        <v>0.02597346298823788</v>
      </c>
      <c r="U347" s="9">
        <v>21390340.43</v>
      </c>
      <c r="W347" s="9">
        <v>20817666.33</v>
      </c>
      <c r="Y347" s="9">
        <f aca="true" t="shared" si="116" ref="Y347:Y353">(+U347-W347)</f>
        <v>572674.1000000015</v>
      </c>
      <c r="AA347" s="21">
        <f aca="true" t="shared" si="117" ref="AA347:AA353">IF(W347&lt;0,IF(Y347=0,0,IF(OR(W347=0,U347=0),"N.M.",IF(ABS(Y347/W347)&gt;=10,"N.M.",Y347/(-W347)))),IF(Y347=0,0,IF(OR(W347=0,U347=0),"N.M.",IF(ABS(Y347/W347)&gt;=10,"N.M.",Y347/W347))))</f>
        <v>0.02750904404566857</v>
      </c>
      <c r="AC347" s="9">
        <v>36396155.05</v>
      </c>
      <c r="AE347" s="9">
        <v>35427239.53</v>
      </c>
      <c r="AG347" s="9">
        <f aca="true" t="shared" si="118" ref="AG347:AG353">(+AC347-AE347)</f>
        <v>968915.5199999958</v>
      </c>
      <c r="AI347" s="21">
        <f aca="true" t="shared" si="119" ref="AI347:AI353">IF(AE347&lt;0,IF(AG347=0,0,IF(OR(AE347=0,AC347=0),"N.M.",IF(ABS(AG347/AE347)&gt;=10,"N.M.",AG347/(-AE347)))),IF(AG347=0,0,IF(OR(AE347=0,AC347=0),"N.M.",IF(ABS(AG347/AE347)&gt;=10,"N.M.",AG347/AE347))))</f>
        <v>0.02734945010828496</v>
      </c>
    </row>
    <row r="348" spans="1:35" ht="12.75" outlineLevel="1">
      <c r="A348" s="1" t="s">
        <v>855</v>
      </c>
      <c r="B348" s="16" t="s">
        <v>856</v>
      </c>
      <c r="C348" s="1" t="s">
        <v>1285</v>
      </c>
      <c r="E348" s="5">
        <v>0</v>
      </c>
      <c r="G348" s="5">
        <v>917.46</v>
      </c>
      <c r="I348" s="9">
        <f t="shared" si="112"/>
        <v>-917.46</v>
      </c>
      <c r="K348" s="21" t="str">
        <f t="shared" si="113"/>
        <v>N.M.</v>
      </c>
      <c r="M348" s="9">
        <v>0</v>
      </c>
      <c r="O348" s="9">
        <v>2752.38</v>
      </c>
      <c r="Q348" s="9">
        <f t="shared" si="114"/>
        <v>-2752.38</v>
      </c>
      <c r="S348" s="21" t="str">
        <f t="shared" si="115"/>
        <v>N.M.</v>
      </c>
      <c r="U348" s="9">
        <v>0</v>
      </c>
      <c r="W348" s="9">
        <v>6422.22</v>
      </c>
      <c r="Y348" s="9">
        <f t="shared" si="116"/>
        <v>-6422.22</v>
      </c>
      <c r="AA348" s="21" t="str">
        <f t="shared" si="117"/>
        <v>N.M.</v>
      </c>
      <c r="AC348" s="9">
        <v>4587.3</v>
      </c>
      <c r="AE348" s="9">
        <v>6422.22</v>
      </c>
      <c r="AG348" s="9">
        <f t="shared" si="118"/>
        <v>-1834.92</v>
      </c>
      <c r="AI348" s="21">
        <f t="shared" si="119"/>
        <v>-0.2857142857142857</v>
      </c>
    </row>
    <row r="349" spans="1:35" ht="12.75" outlineLevel="1">
      <c r="A349" s="1" t="s">
        <v>857</v>
      </c>
      <c r="B349" s="16" t="s">
        <v>858</v>
      </c>
      <c r="C349" s="1" t="s">
        <v>1286</v>
      </c>
      <c r="E349" s="5">
        <v>448700.35</v>
      </c>
      <c r="G349" s="5">
        <v>442999.55</v>
      </c>
      <c r="I349" s="9">
        <f t="shared" si="112"/>
        <v>5700.799999999988</v>
      </c>
      <c r="K349" s="21">
        <f t="shared" si="113"/>
        <v>0.01286863609680865</v>
      </c>
      <c r="M349" s="9">
        <v>1357369.65</v>
      </c>
      <c r="O349" s="9">
        <v>1328851.35</v>
      </c>
      <c r="Q349" s="9">
        <f t="shared" si="114"/>
        <v>28518.299999999814</v>
      </c>
      <c r="S349" s="21">
        <f t="shared" si="115"/>
        <v>0.021460865430884962</v>
      </c>
      <c r="U349" s="9">
        <v>3147040.53</v>
      </c>
      <c r="W349" s="9">
        <v>3093802.32</v>
      </c>
      <c r="Y349" s="9">
        <f t="shared" si="116"/>
        <v>53238.20999999996</v>
      </c>
      <c r="AA349" s="21">
        <f t="shared" si="117"/>
        <v>0.017208019289351353</v>
      </c>
      <c r="AC349" s="9">
        <v>5371805.99</v>
      </c>
      <c r="AE349" s="9">
        <v>5285802.58</v>
      </c>
      <c r="AG349" s="9">
        <f t="shared" si="118"/>
        <v>86003.41000000015</v>
      </c>
      <c r="AI349" s="21">
        <f t="shared" si="119"/>
        <v>0.01627064361529752</v>
      </c>
    </row>
    <row r="350" spans="1:35" ht="12.75" outlineLevel="1">
      <c r="A350" s="1" t="s">
        <v>859</v>
      </c>
      <c r="B350" s="16" t="s">
        <v>860</v>
      </c>
      <c r="C350" s="1" t="s">
        <v>1287</v>
      </c>
      <c r="E350" s="5">
        <v>304212.49</v>
      </c>
      <c r="G350" s="5">
        <v>366641.99</v>
      </c>
      <c r="I350" s="9">
        <f t="shared" si="112"/>
        <v>-62429.5</v>
      </c>
      <c r="K350" s="21">
        <f t="shared" si="113"/>
        <v>-0.17027373214944638</v>
      </c>
      <c r="M350" s="9">
        <v>904873.99</v>
      </c>
      <c r="O350" s="9">
        <v>1074362.69</v>
      </c>
      <c r="Q350" s="9">
        <f t="shared" si="114"/>
        <v>-169488.69999999995</v>
      </c>
      <c r="S350" s="21">
        <f t="shared" si="115"/>
        <v>-0.15775743292053446</v>
      </c>
      <c r="U350" s="9">
        <v>2382588.03</v>
      </c>
      <c r="W350" s="9">
        <v>2515055.52</v>
      </c>
      <c r="Y350" s="9">
        <f t="shared" si="116"/>
        <v>-132467.49000000022</v>
      </c>
      <c r="AA350" s="21">
        <f t="shared" si="117"/>
        <v>-0.052669807464131135</v>
      </c>
      <c r="AC350" s="9">
        <v>4249887.31</v>
      </c>
      <c r="AE350" s="9">
        <v>4333905.82</v>
      </c>
      <c r="AG350" s="9">
        <f t="shared" si="118"/>
        <v>-84018.51000000071</v>
      </c>
      <c r="AI350" s="21">
        <f t="shared" si="119"/>
        <v>-0.019386325750844466</v>
      </c>
    </row>
    <row r="351" spans="1:35" ht="12.75" outlineLevel="1">
      <c r="A351" s="1" t="s">
        <v>861</v>
      </c>
      <c r="B351" s="16" t="s">
        <v>862</v>
      </c>
      <c r="C351" s="1" t="s">
        <v>1288</v>
      </c>
      <c r="E351" s="5">
        <v>3218</v>
      </c>
      <c r="G351" s="5">
        <v>3218</v>
      </c>
      <c r="I351" s="9">
        <f t="shared" si="112"/>
        <v>0</v>
      </c>
      <c r="K351" s="21">
        <f t="shared" si="113"/>
        <v>0</v>
      </c>
      <c r="M351" s="9">
        <v>9654</v>
      </c>
      <c r="O351" s="9">
        <v>9654</v>
      </c>
      <c r="Q351" s="9">
        <f t="shared" si="114"/>
        <v>0</v>
      </c>
      <c r="S351" s="21">
        <f t="shared" si="115"/>
        <v>0</v>
      </c>
      <c r="U351" s="9">
        <v>22526</v>
      </c>
      <c r="W351" s="9">
        <v>22526</v>
      </c>
      <c r="Y351" s="9">
        <f t="shared" si="116"/>
        <v>0</v>
      </c>
      <c r="AA351" s="21">
        <f t="shared" si="117"/>
        <v>0</v>
      </c>
      <c r="AC351" s="9">
        <v>38616</v>
      </c>
      <c r="AE351" s="9">
        <v>38616</v>
      </c>
      <c r="AG351" s="9">
        <f t="shared" si="118"/>
        <v>0</v>
      </c>
      <c r="AI351" s="21">
        <f t="shared" si="119"/>
        <v>0</v>
      </c>
    </row>
    <row r="352" spans="1:35" ht="12.75" outlineLevel="1">
      <c r="A352" s="1" t="s">
        <v>863</v>
      </c>
      <c r="B352" s="16" t="s">
        <v>864</v>
      </c>
      <c r="C352" s="1" t="s">
        <v>1289</v>
      </c>
      <c r="E352" s="5">
        <v>68529.47</v>
      </c>
      <c r="G352" s="5">
        <v>68236.35</v>
      </c>
      <c r="I352" s="9">
        <f t="shared" si="112"/>
        <v>293.11999999999534</v>
      </c>
      <c r="K352" s="21">
        <f t="shared" si="113"/>
        <v>0.0042956576663317324</v>
      </c>
      <c r="M352" s="9">
        <v>205588.41</v>
      </c>
      <c r="O352" s="9">
        <v>195732.88</v>
      </c>
      <c r="Q352" s="9">
        <f t="shared" si="114"/>
        <v>9855.529999999999</v>
      </c>
      <c r="S352" s="21">
        <f t="shared" si="115"/>
        <v>0.050351938826016344</v>
      </c>
      <c r="U352" s="9">
        <v>479706.29</v>
      </c>
      <c r="W352" s="9">
        <v>470917.55</v>
      </c>
      <c r="Y352" s="9">
        <f t="shared" si="116"/>
        <v>8788.73999999999</v>
      </c>
      <c r="AA352" s="21">
        <f t="shared" si="117"/>
        <v>0.01866301224067778</v>
      </c>
      <c r="AC352" s="9">
        <v>822353.65</v>
      </c>
      <c r="AE352" s="9">
        <v>807232.55</v>
      </c>
      <c r="AG352" s="9">
        <f t="shared" si="118"/>
        <v>15121.099999999977</v>
      </c>
      <c r="AI352" s="21">
        <f t="shared" si="119"/>
        <v>0.018732024619175697</v>
      </c>
    </row>
    <row r="353" spans="1:35" ht="12.75" outlineLevel="1">
      <c r="A353" s="1" t="s">
        <v>865</v>
      </c>
      <c r="B353" s="16" t="s">
        <v>866</v>
      </c>
      <c r="C353" s="1" t="s">
        <v>1290</v>
      </c>
      <c r="E353" s="5">
        <v>0</v>
      </c>
      <c r="G353" s="5">
        <v>-7201.76</v>
      </c>
      <c r="I353" s="9">
        <f t="shared" si="112"/>
        <v>7201.76</v>
      </c>
      <c r="K353" s="21" t="str">
        <f t="shared" si="113"/>
        <v>N.M.</v>
      </c>
      <c r="M353" s="9">
        <v>0</v>
      </c>
      <c r="O353" s="9">
        <v>-21520.17</v>
      </c>
      <c r="Q353" s="9">
        <f t="shared" si="114"/>
        <v>21520.17</v>
      </c>
      <c r="S353" s="21" t="str">
        <f t="shared" si="115"/>
        <v>N.M.</v>
      </c>
      <c r="U353" s="9">
        <v>0</v>
      </c>
      <c r="W353" s="9">
        <v>-49926.86</v>
      </c>
      <c r="Y353" s="9">
        <f t="shared" si="116"/>
        <v>49926.86</v>
      </c>
      <c r="AA353" s="21" t="str">
        <f t="shared" si="117"/>
        <v>N.M.</v>
      </c>
      <c r="AC353" s="9">
        <v>-34795.17</v>
      </c>
      <c r="AE353" s="9">
        <v>-49926.86</v>
      </c>
      <c r="AG353" s="9">
        <f t="shared" si="118"/>
        <v>15131.690000000002</v>
      </c>
      <c r="AI353" s="21">
        <f t="shared" si="119"/>
        <v>0.30307714124220914</v>
      </c>
    </row>
    <row r="354" spans="1:68" s="90" customFormat="1" ht="12.75">
      <c r="A354" s="90" t="s">
        <v>37</v>
      </c>
      <c r="B354" s="91"/>
      <c r="C354" s="77" t="s">
        <v>1291</v>
      </c>
      <c r="D354" s="105"/>
      <c r="E354" s="105">
        <v>3896154.4</v>
      </c>
      <c r="F354" s="105"/>
      <c r="G354" s="105">
        <v>3847283.31</v>
      </c>
      <c r="H354" s="105"/>
      <c r="I354" s="9">
        <f>+E354-G354</f>
        <v>48871.08999999985</v>
      </c>
      <c r="J354" s="37" t="str">
        <f>IF((+E354-G354)=(I354),"  ",$AO$507)</f>
        <v>  </v>
      </c>
      <c r="K354" s="38">
        <f>IF(G354&lt;0,IF(I354=0,0,IF(OR(G354=0,E354=0),"N.M.",IF(ABS(I354/G354)&gt;=10,"N.M.",I354/(-G354)))),IF(I354=0,0,IF(OR(G354=0,E354=0),"N.M.",IF(ABS(I354/G354)&gt;=10,"N.M.",I354/G354))))</f>
        <v>0.012702753101902404</v>
      </c>
      <c r="L354" s="39"/>
      <c r="M354" s="5">
        <v>11722390.92</v>
      </c>
      <c r="N354" s="9"/>
      <c r="O354" s="5">
        <v>11600694.72</v>
      </c>
      <c r="P354" s="9"/>
      <c r="Q354" s="9">
        <f>(+M354-O354)</f>
        <v>121696.19999999925</v>
      </c>
      <c r="R354" s="37" t="str">
        <f>IF((+M354-O354)=(Q354),"  ",$AO$507)</f>
        <v>  </v>
      </c>
      <c r="S354" s="38">
        <f>IF(O354&lt;0,IF(Q354=0,0,IF(OR(O354=0,M354=0),"N.M.",IF(ABS(Q354/O354)&gt;=10,"N.M.",Q354/(-O354)))),IF(Q354=0,0,IF(OR(O354=0,M354=0),"N.M.",IF(ABS(Q354/O354)&gt;=10,"N.M.",Q354/O354))))</f>
        <v>0.010490423456294456</v>
      </c>
      <c r="T354" s="39"/>
      <c r="U354" s="9">
        <v>27422201.28</v>
      </c>
      <c r="V354" s="9"/>
      <c r="W354" s="9">
        <v>26876463.08</v>
      </c>
      <c r="X354" s="9"/>
      <c r="Y354" s="9">
        <f>(+U354-W354)</f>
        <v>545738.200000003</v>
      </c>
      <c r="Z354" s="37" t="str">
        <f>IF((+U354-W354)=(Y354),"  ",$AO$507)</f>
        <v>  </v>
      </c>
      <c r="AA354" s="38">
        <f>IF(W354&lt;0,IF(Y354=0,0,IF(OR(W354=0,U354=0),"N.M.",IF(ABS(Y354/W354)&gt;=10,"N.M.",Y354/(-W354)))),IF(Y354=0,0,IF(OR(W354=0,U354=0),"N.M.",IF(ABS(Y354/W354)&gt;=10,"N.M.",Y354/W354))))</f>
        <v>0.02030543224290966</v>
      </c>
      <c r="AB354" s="39"/>
      <c r="AC354" s="9">
        <v>46848610.13</v>
      </c>
      <c r="AD354" s="9"/>
      <c r="AE354" s="9">
        <v>45849291.84</v>
      </c>
      <c r="AF354" s="9"/>
      <c r="AG354" s="9">
        <f>(+AC354-AE354)</f>
        <v>999318.2899999991</v>
      </c>
      <c r="AH354" s="37" t="str">
        <f>IF((+AC354-AE354)=(AG354),"  ",$AO$507)</f>
        <v>  </v>
      </c>
      <c r="AI354" s="38">
        <f>IF(AE354&lt;0,IF(AG354=0,0,IF(OR(AE354=0,AC354=0),"N.M.",IF(ABS(AG354/AE354)&gt;=10,"N.M.",AG354/(-AE354)))),IF(AG354=0,0,IF(OR(AE354=0,AC354=0),"N.M.",IF(ABS(AG354/AE354)&gt;=10,"N.M.",AG354/AE354))))</f>
        <v>0.021795719189890962</v>
      </c>
      <c r="AJ354" s="105"/>
      <c r="AK354" s="105"/>
      <c r="AL354" s="105"/>
      <c r="AM354" s="105"/>
      <c r="AN354" s="105"/>
      <c r="AO354" s="105"/>
      <c r="AP354" s="106"/>
      <c r="AQ354" s="107"/>
      <c r="AR354" s="108"/>
      <c r="AS354" s="105"/>
      <c r="AT354" s="105"/>
      <c r="AU354" s="105"/>
      <c r="AV354" s="105"/>
      <c r="AW354" s="105"/>
      <c r="AX354" s="106"/>
      <c r="AY354" s="107"/>
      <c r="AZ354" s="108"/>
      <c r="BA354" s="105"/>
      <c r="BB354" s="105"/>
      <c r="BC354" s="105"/>
      <c r="BD354" s="106"/>
      <c r="BE354" s="107"/>
      <c r="BF354" s="108"/>
      <c r="BG354" s="105"/>
      <c r="BH354" s="109"/>
      <c r="BI354" s="105"/>
      <c r="BJ354" s="109"/>
      <c r="BK354" s="105"/>
      <c r="BL354" s="109"/>
      <c r="BM354" s="105"/>
      <c r="BN354" s="97"/>
      <c r="BO354" s="97"/>
      <c r="BP354" s="97"/>
    </row>
    <row r="355" spans="1:35" ht="12.75" outlineLevel="1">
      <c r="A355" s="1" t="s">
        <v>867</v>
      </c>
      <c r="B355" s="16" t="s">
        <v>868</v>
      </c>
      <c r="C355" s="1" t="s">
        <v>1292</v>
      </c>
      <c r="E355" s="5">
        <v>230080.787</v>
      </c>
      <c r="G355" s="5">
        <v>197055.918</v>
      </c>
      <c r="I355" s="9">
        <f aca="true" t="shared" si="120" ref="I355:I392">+E355-G355</f>
        <v>33024.869000000006</v>
      </c>
      <c r="K355" s="21">
        <f aca="true" t="shared" si="121" ref="K355:K392">IF(G355&lt;0,IF(I355=0,0,IF(OR(G355=0,E355=0),"N.M.",IF(ABS(I355/G355)&gt;=10,"N.M.",I355/(-G355)))),IF(I355=0,0,IF(OR(G355=0,E355=0),"N.M.",IF(ABS(I355/G355)&gt;=10,"N.M.",I355/G355))))</f>
        <v>0.1675913585097201</v>
      </c>
      <c r="M355" s="9">
        <v>711229.974</v>
      </c>
      <c r="O355" s="9">
        <v>662971.663</v>
      </c>
      <c r="Q355" s="9">
        <f aca="true" t="shared" si="122" ref="Q355:Q392">(+M355-O355)</f>
        <v>48258.3110000001</v>
      </c>
      <c r="S355" s="21">
        <f aca="true" t="shared" si="123" ref="S355:S392">IF(O355&lt;0,IF(Q355=0,0,IF(OR(O355=0,M355=0),"N.M.",IF(ABS(Q355/O355)&gt;=10,"N.M.",Q355/(-O355)))),IF(Q355=0,0,IF(OR(O355=0,M355=0),"N.M.",IF(ABS(Q355/O355)&gt;=10,"N.M.",Q355/O355))))</f>
        <v>0.0727909105219179</v>
      </c>
      <c r="U355" s="9">
        <v>1488716.744</v>
      </c>
      <c r="W355" s="9">
        <v>1465812.317</v>
      </c>
      <c r="Y355" s="9">
        <f aca="true" t="shared" si="124" ref="Y355:Y392">(+U355-W355)</f>
        <v>22904.42699999991</v>
      </c>
      <c r="AA355" s="21">
        <f aca="true" t="shared" si="125" ref="AA355:AA392">IF(W355&lt;0,IF(Y355=0,0,IF(OR(W355=0,U355=0),"N.M.",IF(ABS(Y355/W355)&gt;=10,"N.M.",Y355/(-W355)))),IF(Y355=0,0,IF(OR(W355=0,U355=0),"N.M.",IF(ABS(Y355/W355)&gt;=10,"N.M.",Y355/W355))))</f>
        <v>0.01562575695016479</v>
      </c>
      <c r="AC355" s="9">
        <v>2507779.275</v>
      </c>
      <c r="AE355" s="9">
        <v>2779145.683</v>
      </c>
      <c r="AG355" s="9">
        <f aca="true" t="shared" si="126" ref="AG355:AG392">(+AC355-AE355)</f>
        <v>-271366.4080000003</v>
      </c>
      <c r="AI355" s="21">
        <f aca="true" t="shared" si="127" ref="AI355:AI392">IF(AE355&lt;0,IF(AG355=0,0,IF(OR(AE355=0,AC355=0),"N.M.",IF(ABS(AG355/AE355)&gt;=10,"N.M.",AG355/(-AE355)))),IF(AG355=0,0,IF(OR(AE355=0,AC355=0),"N.M.",IF(ABS(AG355/AE355)&gt;=10,"N.M.",AG355/AE355))))</f>
        <v>-0.0976438225818622</v>
      </c>
    </row>
    <row r="356" spans="1:35" ht="12.75" outlineLevel="1">
      <c r="A356" s="1" t="s">
        <v>869</v>
      </c>
      <c r="B356" s="16" t="s">
        <v>870</v>
      </c>
      <c r="C356" s="1" t="s">
        <v>1293</v>
      </c>
      <c r="E356" s="5">
        <v>205.93200000000002</v>
      </c>
      <c r="G356" s="5">
        <v>80.68900000000001</v>
      </c>
      <c r="I356" s="9">
        <f t="shared" si="120"/>
        <v>125.24300000000001</v>
      </c>
      <c r="K356" s="21">
        <f t="shared" si="121"/>
        <v>1.5521694406920399</v>
      </c>
      <c r="M356" s="9">
        <v>746.77</v>
      </c>
      <c r="O356" s="9">
        <v>413.094</v>
      </c>
      <c r="Q356" s="9">
        <f t="shared" si="122"/>
        <v>333.676</v>
      </c>
      <c r="S356" s="21">
        <f t="shared" si="123"/>
        <v>0.807748357516691</v>
      </c>
      <c r="U356" s="9">
        <v>17687.842</v>
      </c>
      <c r="W356" s="9">
        <v>26332.729</v>
      </c>
      <c r="Y356" s="9">
        <f t="shared" si="124"/>
        <v>-8644.886999999999</v>
      </c>
      <c r="AA356" s="21">
        <f t="shared" si="125"/>
        <v>-0.32829438224955715</v>
      </c>
      <c r="AC356" s="9">
        <v>28657.813000000002</v>
      </c>
      <c r="AE356" s="9">
        <v>27156.009</v>
      </c>
      <c r="AG356" s="9">
        <f t="shared" si="126"/>
        <v>1501.8040000000037</v>
      </c>
      <c r="AI356" s="21">
        <f t="shared" si="127"/>
        <v>0.05530282450561877</v>
      </c>
    </row>
    <row r="357" spans="1:35" ht="12.75" outlineLevel="1">
      <c r="A357" s="1" t="s">
        <v>871</v>
      </c>
      <c r="B357" s="16" t="s">
        <v>872</v>
      </c>
      <c r="C357" s="1" t="s">
        <v>1294</v>
      </c>
      <c r="E357" s="5">
        <v>0</v>
      </c>
      <c r="G357" s="5">
        <v>0</v>
      </c>
      <c r="I357" s="9">
        <f t="shared" si="120"/>
        <v>0</v>
      </c>
      <c r="K357" s="21">
        <f t="shared" si="121"/>
        <v>0</v>
      </c>
      <c r="M357" s="9">
        <v>0</v>
      </c>
      <c r="O357" s="9">
        <v>0</v>
      </c>
      <c r="Q357" s="9">
        <f t="shared" si="122"/>
        <v>0</v>
      </c>
      <c r="S357" s="21">
        <f t="shared" si="123"/>
        <v>0</v>
      </c>
      <c r="U357" s="9">
        <v>0</v>
      </c>
      <c r="W357" s="9">
        <v>2196.34</v>
      </c>
      <c r="Y357" s="9">
        <f t="shared" si="124"/>
        <v>-2196.34</v>
      </c>
      <c r="AA357" s="21" t="str">
        <f t="shared" si="125"/>
        <v>N.M.</v>
      </c>
      <c r="AC357" s="9">
        <v>0</v>
      </c>
      <c r="AE357" s="9">
        <v>9887.52</v>
      </c>
      <c r="AG357" s="9">
        <f t="shared" si="126"/>
        <v>-9887.52</v>
      </c>
      <c r="AI357" s="21" t="str">
        <f t="shared" si="127"/>
        <v>N.M.</v>
      </c>
    </row>
    <row r="358" spans="1:35" ht="12.75" outlineLevel="1">
      <c r="A358" s="1" t="s">
        <v>873</v>
      </c>
      <c r="B358" s="16" t="s">
        <v>874</v>
      </c>
      <c r="C358" s="1" t="s">
        <v>1294</v>
      </c>
      <c r="E358" s="5">
        <v>0</v>
      </c>
      <c r="G358" s="5">
        <v>0</v>
      </c>
      <c r="I358" s="9">
        <f t="shared" si="120"/>
        <v>0</v>
      </c>
      <c r="K358" s="21">
        <f t="shared" si="121"/>
        <v>0</v>
      </c>
      <c r="M358" s="9">
        <v>607.79</v>
      </c>
      <c r="O358" s="9">
        <v>-40712.67</v>
      </c>
      <c r="Q358" s="9">
        <f t="shared" si="122"/>
        <v>41320.46</v>
      </c>
      <c r="S358" s="21">
        <f t="shared" si="123"/>
        <v>1.0149287678749637</v>
      </c>
      <c r="U358" s="9">
        <v>607.79</v>
      </c>
      <c r="W358" s="9">
        <v>-40712.67</v>
      </c>
      <c r="Y358" s="9">
        <f t="shared" si="124"/>
        <v>41320.46</v>
      </c>
      <c r="AA358" s="21">
        <f t="shared" si="125"/>
        <v>1.0149287678749637</v>
      </c>
      <c r="AC358" s="9">
        <v>607.79</v>
      </c>
      <c r="AE358" s="9">
        <v>3089696.85</v>
      </c>
      <c r="AG358" s="9">
        <f t="shared" si="126"/>
        <v>-3089089.06</v>
      </c>
      <c r="AI358" s="21">
        <f t="shared" si="127"/>
        <v>-0.9998032849080323</v>
      </c>
    </row>
    <row r="359" spans="1:35" ht="12.75" outlineLevel="1">
      <c r="A359" s="1" t="s">
        <v>875</v>
      </c>
      <c r="B359" s="16" t="s">
        <v>876</v>
      </c>
      <c r="C359" s="1" t="s">
        <v>1294</v>
      </c>
      <c r="E359" s="5">
        <v>0</v>
      </c>
      <c r="G359" s="5">
        <v>625659</v>
      </c>
      <c r="I359" s="9">
        <f t="shared" si="120"/>
        <v>-625659</v>
      </c>
      <c r="K359" s="21" t="str">
        <f t="shared" si="121"/>
        <v>N.M.</v>
      </c>
      <c r="M359" s="9">
        <v>0</v>
      </c>
      <c r="O359" s="9">
        <v>1876977</v>
      </c>
      <c r="Q359" s="9">
        <f t="shared" si="122"/>
        <v>-1876977</v>
      </c>
      <c r="S359" s="21" t="str">
        <f t="shared" si="123"/>
        <v>N.M.</v>
      </c>
      <c r="U359" s="9">
        <v>0</v>
      </c>
      <c r="W359" s="9">
        <v>4380200.84</v>
      </c>
      <c r="Y359" s="9">
        <f t="shared" si="124"/>
        <v>-4380200.84</v>
      </c>
      <c r="AA359" s="21" t="str">
        <f t="shared" si="125"/>
        <v>N.M.</v>
      </c>
      <c r="AC359" s="9">
        <v>3130277.58</v>
      </c>
      <c r="AE359" s="9">
        <v>4380200.84</v>
      </c>
      <c r="AG359" s="9">
        <f t="shared" si="126"/>
        <v>-1249923.2599999998</v>
      </c>
      <c r="AI359" s="21">
        <f t="shared" si="127"/>
        <v>-0.2853575225559748</v>
      </c>
    </row>
    <row r="360" spans="1:35" ht="12.75" outlineLevel="1">
      <c r="A360" s="1" t="s">
        <v>877</v>
      </c>
      <c r="B360" s="16" t="s">
        <v>878</v>
      </c>
      <c r="C360" s="1" t="s">
        <v>1294</v>
      </c>
      <c r="E360" s="5">
        <v>743870</v>
      </c>
      <c r="G360" s="5">
        <v>0</v>
      </c>
      <c r="I360" s="9">
        <f t="shared" si="120"/>
        <v>743870</v>
      </c>
      <c r="K360" s="21" t="str">
        <f t="shared" si="121"/>
        <v>N.M.</v>
      </c>
      <c r="M360" s="9">
        <v>2231610</v>
      </c>
      <c r="O360" s="9">
        <v>0</v>
      </c>
      <c r="Q360" s="9">
        <f t="shared" si="122"/>
        <v>2231610</v>
      </c>
      <c r="S360" s="21" t="str">
        <f t="shared" si="123"/>
        <v>N.M.</v>
      </c>
      <c r="U360" s="9">
        <v>5207289.91</v>
      </c>
      <c r="W360" s="9">
        <v>0</v>
      </c>
      <c r="Y360" s="9">
        <f t="shared" si="124"/>
        <v>5207289.91</v>
      </c>
      <c r="AA360" s="21" t="str">
        <f t="shared" si="125"/>
        <v>N.M.</v>
      </c>
      <c r="AC360" s="9">
        <v>5207289.91</v>
      </c>
      <c r="AE360" s="9">
        <v>0</v>
      </c>
      <c r="AG360" s="9">
        <f t="shared" si="126"/>
        <v>5207289.91</v>
      </c>
      <c r="AI360" s="21" t="str">
        <f t="shared" si="127"/>
        <v>N.M.</v>
      </c>
    </row>
    <row r="361" spans="1:35" ht="12.75" outlineLevel="1">
      <c r="A361" s="1" t="s">
        <v>879</v>
      </c>
      <c r="B361" s="16" t="s">
        <v>880</v>
      </c>
      <c r="C361" s="1" t="s">
        <v>1295</v>
      </c>
      <c r="E361" s="5">
        <v>0</v>
      </c>
      <c r="G361" s="5">
        <v>0</v>
      </c>
      <c r="I361" s="9">
        <f t="shared" si="120"/>
        <v>0</v>
      </c>
      <c r="K361" s="21">
        <f t="shared" si="121"/>
        <v>0</v>
      </c>
      <c r="M361" s="9">
        <v>0</v>
      </c>
      <c r="O361" s="9">
        <v>0</v>
      </c>
      <c r="Q361" s="9">
        <f t="shared" si="122"/>
        <v>0</v>
      </c>
      <c r="S361" s="21">
        <f t="shared" si="123"/>
        <v>0</v>
      </c>
      <c r="U361" s="9">
        <v>0</v>
      </c>
      <c r="W361" s="9">
        <v>40779</v>
      </c>
      <c r="Y361" s="9">
        <f t="shared" si="124"/>
        <v>-40779</v>
      </c>
      <c r="AA361" s="21" t="str">
        <f t="shared" si="125"/>
        <v>N.M.</v>
      </c>
      <c r="AC361" s="9">
        <v>0</v>
      </c>
      <c r="AE361" s="9">
        <v>40779</v>
      </c>
      <c r="AG361" s="9">
        <f t="shared" si="126"/>
        <v>-40779</v>
      </c>
      <c r="AI361" s="21" t="str">
        <f t="shared" si="127"/>
        <v>N.M.</v>
      </c>
    </row>
    <row r="362" spans="1:35" ht="12.75" outlineLevel="1">
      <c r="A362" s="1" t="s">
        <v>881</v>
      </c>
      <c r="B362" s="16" t="s">
        <v>882</v>
      </c>
      <c r="C362" s="1" t="s">
        <v>1295</v>
      </c>
      <c r="E362" s="5">
        <v>0</v>
      </c>
      <c r="G362" s="5">
        <v>4500</v>
      </c>
      <c r="I362" s="9">
        <f t="shared" si="120"/>
        <v>-4500</v>
      </c>
      <c r="K362" s="21" t="str">
        <f t="shared" si="121"/>
        <v>N.M.</v>
      </c>
      <c r="M362" s="9">
        <v>0</v>
      </c>
      <c r="O362" s="9">
        <v>-4644</v>
      </c>
      <c r="Q362" s="9">
        <f t="shared" si="122"/>
        <v>4644</v>
      </c>
      <c r="S362" s="21" t="str">
        <f t="shared" si="123"/>
        <v>N.M.</v>
      </c>
      <c r="U362" s="9">
        <v>-11685</v>
      </c>
      <c r="W362" s="9">
        <v>43135</v>
      </c>
      <c r="Y362" s="9">
        <f t="shared" si="124"/>
        <v>-54820</v>
      </c>
      <c r="AA362" s="21">
        <f t="shared" si="125"/>
        <v>-1.270893705807349</v>
      </c>
      <c r="AC362" s="9">
        <v>23092</v>
      </c>
      <c r="AE362" s="9">
        <v>43135</v>
      </c>
      <c r="AG362" s="9">
        <f t="shared" si="126"/>
        <v>-20043</v>
      </c>
      <c r="AI362" s="21">
        <f t="shared" si="127"/>
        <v>-0.4646574707314246</v>
      </c>
    </row>
    <row r="363" spans="1:35" ht="12.75" outlineLevel="1">
      <c r="A363" s="1" t="s">
        <v>883</v>
      </c>
      <c r="B363" s="16" t="s">
        <v>884</v>
      </c>
      <c r="C363" s="1" t="s">
        <v>1295</v>
      </c>
      <c r="E363" s="5">
        <v>14000</v>
      </c>
      <c r="G363" s="5">
        <v>0</v>
      </c>
      <c r="I363" s="9">
        <f t="shared" si="120"/>
        <v>14000</v>
      </c>
      <c r="K363" s="21" t="str">
        <f t="shared" si="121"/>
        <v>N.M.</v>
      </c>
      <c r="M363" s="9">
        <v>29660</v>
      </c>
      <c r="O363" s="9">
        <v>0</v>
      </c>
      <c r="Q363" s="9">
        <f t="shared" si="122"/>
        <v>29660</v>
      </c>
      <c r="S363" s="21" t="str">
        <f t="shared" si="123"/>
        <v>N.M.</v>
      </c>
      <c r="U363" s="9">
        <v>70660</v>
      </c>
      <c r="W363" s="9">
        <v>0</v>
      </c>
      <c r="Y363" s="9">
        <f t="shared" si="124"/>
        <v>70660</v>
      </c>
      <c r="AA363" s="21" t="str">
        <f t="shared" si="125"/>
        <v>N.M.</v>
      </c>
      <c r="AC363" s="9">
        <v>70660</v>
      </c>
      <c r="AE363" s="9">
        <v>0</v>
      </c>
      <c r="AG363" s="9">
        <f t="shared" si="126"/>
        <v>70660</v>
      </c>
      <c r="AI363" s="21" t="str">
        <f t="shared" si="127"/>
        <v>N.M.</v>
      </c>
    </row>
    <row r="364" spans="1:35" ht="12.75" outlineLevel="1">
      <c r="A364" s="1" t="s">
        <v>885</v>
      </c>
      <c r="B364" s="16" t="s">
        <v>886</v>
      </c>
      <c r="C364" s="1" t="s">
        <v>1296</v>
      </c>
      <c r="E364" s="5">
        <v>137.814</v>
      </c>
      <c r="G364" s="5">
        <v>75.19</v>
      </c>
      <c r="I364" s="9">
        <f t="shared" si="120"/>
        <v>62.623999999999995</v>
      </c>
      <c r="K364" s="21">
        <f t="shared" si="121"/>
        <v>0.832876712328767</v>
      </c>
      <c r="M364" s="9">
        <v>512.198</v>
      </c>
      <c r="O364" s="9">
        <v>294.08</v>
      </c>
      <c r="Q364" s="9">
        <f t="shared" si="122"/>
        <v>218.118</v>
      </c>
      <c r="S364" s="21">
        <f t="shared" si="123"/>
        <v>0.7416961371055495</v>
      </c>
      <c r="U364" s="9">
        <v>13427.394</v>
      </c>
      <c r="W364" s="9">
        <v>19483.3</v>
      </c>
      <c r="Y364" s="9">
        <f t="shared" si="124"/>
        <v>-6055.905999999999</v>
      </c>
      <c r="AA364" s="21">
        <f t="shared" si="125"/>
        <v>-0.3108254761770336</v>
      </c>
      <c r="AC364" s="9">
        <v>21137.674</v>
      </c>
      <c r="AE364" s="9">
        <v>20063.02</v>
      </c>
      <c r="AG364" s="9">
        <f t="shared" si="126"/>
        <v>1074.6539999999986</v>
      </c>
      <c r="AI364" s="21">
        <f t="shared" si="127"/>
        <v>0.053563920087803266</v>
      </c>
    </row>
    <row r="365" spans="1:35" ht="12.75" outlineLevel="1">
      <c r="A365" s="1" t="s">
        <v>887</v>
      </c>
      <c r="B365" s="16" t="s">
        <v>888</v>
      </c>
      <c r="C365" s="1" t="s">
        <v>1297</v>
      </c>
      <c r="E365" s="5">
        <v>0</v>
      </c>
      <c r="G365" s="5">
        <v>0</v>
      </c>
      <c r="I365" s="9">
        <f t="shared" si="120"/>
        <v>0</v>
      </c>
      <c r="K365" s="21">
        <f t="shared" si="121"/>
        <v>0</v>
      </c>
      <c r="M365" s="9">
        <v>0</v>
      </c>
      <c r="O365" s="9">
        <v>0</v>
      </c>
      <c r="Q365" s="9">
        <f t="shared" si="122"/>
        <v>0</v>
      </c>
      <c r="S365" s="21">
        <f t="shared" si="123"/>
        <v>0</v>
      </c>
      <c r="U365" s="9">
        <v>0</v>
      </c>
      <c r="W365" s="9">
        <v>0</v>
      </c>
      <c r="Y365" s="9">
        <f t="shared" si="124"/>
        <v>0</v>
      </c>
      <c r="AA365" s="21">
        <f t="shared" si="125"/>
        <v>0</v>
      </c>
      <c r="AC365" s="9">
        <v>0</v>
      </c>
      <c r="AE365" s="9">
        <v>13884</v>
      </c>
      <c r="AG365" s="9">
        <f t="shared" si="126"/>
        <v>-13884</v>
      </c>
      <c r="AI365" s="21" t="str">
        <f t="shared" si="127"/>
        <v>N.M.</v>
      </c>
    </row>
    <row r="366" spans="1:35" ht="12.75" outlineLevel="1">
      <c r="A366" s="1" t="s">
        <v>889</v>
      </c>
      <c r="B366" s="16" t="s">
        <v>890</v>
      </c>
      <c r="C366" s="1" t="s">
        <v>1297</v>
      </c>
      <c r="E366" s="5">
        <v>0</v>
      </c>
      <c r="G366" s="5">
        <v>0</v>
      </c>
      <c r="I366" s="9">
        <f t="shared" si="120"/>
        <v>0</v>
      </c>
      <c r="K366" s="21">
        <f t="shared" si="121"/>
        <v>0</v>
      </c>
      <c r="M366" s="9">
        <v>0</v>
      </c>
      <c r="O366" s="9">
        <v>0</v>
      </c>
      <c r="Q366" s="9">
        <f t="shared" si="122"/>
        <v>0</v>
      </c>
      <c r="S366" s="21">
        <f t="shared" si="123"/>
        <v>0</v>
      </c>
      <c r="U366" s="9">
        <v>0</v>
      </c>
      <c r="W366" s="9">
        <v>165</v>
      </c>
      <c r="Y366" s="9">
        <f t="shared" si="124"/>
        <v>-165</v>
      </c>
      <c r="AA366" s="21" t="str">
        <f t="shared" si="125"/>
        <v>N.M.</v>
      </c>
      <c r="AC366" s="9">
        <v>82269</v>
      </c>
      <c r="AE366" s="9">
        <v>115465</v>
      </c>
      <c r="AG366" s="9">
        <f t="shared" si="126"/>
        <v>-33196</v>
      </c>
      <c r="AI366" s="21">
        <f t="shared" si="127"/>
        <v>-0.2874983761312952</v>
      </c>
    </row>
    <row r="367" spans="1:35" ht="12.75" outlineLevel="1">
      <c r="A367" s="1" t="s">
        <v>891</v>
      </c>
      <c r="B367" s="16" t="s">
        <v>892</v>
      </c>
      <c r="C367" s="1" t="s">
        <v>1297</v>
      </c>
      <c r="E367" s="5">
        <v>0</v>
      </c>
      <c r="G367" s="5">
        <v>11900</v>
      </c>
      <c r="I367" s="9">
        <f t="shared" si="120"/>
        <v>-11900</v>
      </c>
      <c r="K367" s="21" t="str">
        <f t="shared" si="121"/>
        <v>N.M.</v>
      </c>
      <c r="M367" s="9">
        <v>0</v>
      </c>
      <c r="O367" s="9">
        <v>36000</v>
      </c>
      <c r="Q367" s="9">
        <f t="shared" si="122"/>
        <v>-36000</v>
      </c>
      <c r="S367" s="21" t="str">
        <f t="shared" si="123"/>
        <v>N.M.</v>
      </c>
      <c r="U367" s="9">
        <v>0</v>
      </c>
      <c r="W367" s="9">
        <v>83800</v>
      </c>
      <c r="Y367" s="9">
        <f t="shared" si="124"/>
        <v>-83800</v>
      </c>
      <c r="AA367" s="21" t="str">
        <f t="shared" si="125"/>
        <v>N.M.</v>
      </c>
      <c r="AC367" s="9">
        <v>111631</v>
      </c>
      <c r="AE367" s="9">
        <v>83800</v>
      </c>
      <c r="AG367" s="9">
        <f t="shared" si="126"/>
        <v>27831</v>
      </c>
      <c r="AI367" s="21">
        <f t="shared" si="127"/>
        <v>0.3321121718377088</v>
      </c>
    </row>
    <row r="368" spans="1:35" ht="12.75" outlineLevel="1">
      <c r="A368" s="1" t="s">
        <v>893</v>
      </c>
      <c r="B368" s="16" t="s">
        <v>894</v>
      </c>
      <c r="C368" s="1" t="s">
        <v>1297</v>
      </c>
      <c r="E368" s="5">
        <v>14900</v>
      </c>
      <c r="G368" s="5">
        <v>0</v>
      </c>
      <c r="I368" s="9">
        <f t="shared" si="120"/>
        <v>14900</v>
      </c>
      <c r="K368" s="21" t="str">
        <f t="shared" si="121"/>
        <v>N.M.</v>
      </c>
      <c r="M368" s="9">
        <v>48100</v>
      </c>
      <c r="O368" s="9">
        <v>0</v>
      </c>
      <c r="Q368" s="9">
        <f t="shared" si="122"/>
        <v>48100</v>
      </c>
      <c r="S368" s="21" t="str">
        <f t="shared" si="123"/>
        <v>N.M.</v>
      </c>
      <c r="U368" s="9">
        <v>105400</v>
      </c>
      <c r="W368" s="9">
        <v>0</v>
      </c>
      <c r="Y368" s="9">
        <f t="shared" si="124"/>
        <v>105400</v>
      </c>
      <c r="AA368" s="21" t="str">
        <f t="shared" si="125"/>
        <v>N.M.</v>
      </c>
      <c r="AC368" s="9">
        <v>105400</v>
      </c>
      <c r="AE368" s="9">
        <v>0</v>
      </c>
      <c r="AG368" s="9">
        <f t="shared" si="126"/>
        <v>105400</v>
      </c>
      <c r="AI368" s="21" t="str">
        <f t="shared" si="127"/>
        <v>N.M.</v>
      </c>
    </row>
    <row r="369" spans="1:35" ht="12.75" outlineLevel="1">
      <c r="A369" s="1" t="s">
        <v>895</v>
      </c>
      <c r="B369" s="16" t="s">
        <v>896</v>
      </c>
      <c r="C369" s="1" t="s">
        <v>1298</v>
      </c>
      <c r="E369" s="5">
        <v>0</v>
      </c>
      <c r="G369" s="5">
        <v>2838</v>
      </c>
      <c r="I369" s="9">
        <f t="shared" si="120"/>
        <v>-2838</v>
      </c>
      <c r="K369" s="21" t="str">
        <f t="shared" si="121"/>
        <v>N.M.</v>
      </c>
      <c r="M369" s="9">
        <v>0</v>
      </c>
      <c r="O369" s="9">
        <v>3700</v>
      </c>
      <c r="Q369" s="9">
        <f t="shared" si="122"/>
        <v>-3700</v>
      </c>
      <c r="S369" s="21" t="str">
        <f t="shared" si="123"/>
        <v>N.M.</v>
      </c>
      <c r="U369" s="9">
        <v>74.56</v>
      </c>
      <c r="W369" s="9">
        <v>3700</v>
      </c>
      <c r="Y369" s="9">
        <f t="shared" si="124"/>
        <v>-3625.44</v>
      </c>
      <c r="AA369" s="21">
        <f t="shared" si="125"/>
        <v>-0.9798486486486486</v>
      </c>
      <c r="AC369" s="9">
        <v>4472.56</v>
      </c>
      <c r="AE369" s="9">
        <v>3700</v>
      </c>
      <c r="AG369" s="9">
        <f t="shared" si="126"/>
        <v>772.5600000000004</v>
      </c>
      <c r="AI369" s="21">
        <f t="shared" si="127"/>
        <v>0.2088000000000001</v>
      </c>
    </row>
    <row r="370" spans="1:35" ht="12.75" outlineLevel="1">
      <c r="A370" s="1" t="s">
        <v>897</v>
      </c>
      <c r="B370" s="16" t="s">
        <v>898</v>
      </c>
      <c r="C370" s="1" t="s">
        <v>1298</v>
      </c>
      <c r="E370" s="5">
        <v>0</v>
      </c>
      <c r="G370" s="5">
        <v>0</v>
      </c>
      <c r="I370" s="9">
        <f t="shared" si="120"/>
        <v>0</v>
      </c>
      <c r="K370" s="21">
        <f t="shared" si="121"/>
        <v>0</v>
      </c>
      <c r="M370" s="9">
        <v>0</v>
      </c>
      <c r="O370" s="9">
        <v>0</v>
      </c>
      <c r="Q370" s="9">
        <f t="shared" si="122"/>
        <v>0</v>
      </c>
      <c r="S370" s="21">
        <f t="shared" si="123"/>
        <v>0</v>
      </c>
      <c r="U370" s="9">
        <v>4926.84</v>
      </c>
      <c r="W370" s="9">
        <v>0</v>
      </c>
      <c r="Y370" s="9">
        <f t="shared" si="124"/>
        <v>4926.84</v>
      </c>
      <c r="AA370" s="21" t="str">
        <f t="shared" si="125"/>
        <v>N.M.</v>
      </c>
      <c r="AC370" s="9">
        <v>4926.84</v>
      </c>
      <c r="AE370" s="9">
        <v>0</v>
      </c>
      <c r="AG370" s="9">
        <f t="shared" si="126"/>
        <v>4926.84</v>
      </c>
      <c r="AI370" s="21" t="str">
        <f t="shared" si="127"/>
        <v>N.M.</v>
      </c>
    </row>
    <row r="371" spans="1:35" ht="12.75" outlineLevel="1">
      <c r="A371" s="1" t="s">
        <v>899</v>
      </c>
      <c r="B371" s="16" t="s">
        <v>900</v>
      </c>
      <c r="C371" s="1" t="s">
        <v>1299</v>
      </c>
      <c r="E371" s="5">
        <v>0</v>
      </c>
      <c r="G371" s="5">
        <v>0</v>
      </c>
      <c r="I371" s="9">
        <f t="shared" si="120"/>
        <v>0</v>
      </c>
      <c r="K371" s="21">
        <f t="shared" si="121"/>
        <v>0</v>
      </c>
      <c r="M371" s="9">
        <v>0</v>
      </c>
      <c r="O371" s="9">
        <v>0</v>
      </c>
      <c r="Q371" s="9">
        <f t="shared" si="122"/>
        <v>0</v>
      </c>
      <c r="S371" s="21">
        <f t="shared" si="123"/>
        <v>0</v>
      </c>
      <c r="U371" s="9">
        <v>0</v>
      </c>
      <c r="W371" s="9">
        <v>295</v>
      </c>
      <c r="Y371" s="9">
        <f t="shared" si="124"/>
        <v>-295</v>
      </c>
      <c r="AA371" s="21" t="str">
        <f t="shared" si="125"/>
        <v>N.M.</v>
      </c>
      <c r="AC371" s="9">
        <v>0</v>
      </c>
      <c r="AE371" s="9">
        <v>704.04</v>
      </c>
      <c r="AG371" s="9">
        <f t="shared" si="126"/>
        <v>-704.04</v>
      </c>
      <c r="AI371" s="21" t="str">
        <f t="shared" si="127"/>
        <v>N.M.</v>
      </c>
    </row>
    <row r="372" spans="1:35" ht="12.75" outlineLevel="1">
      <c r="A372" s="1" t="s">
        <v>901</v>
      </c>
      <c r="B372" s="16" t="s">
        <v>902</v>
      </c>
      <c r="C372" s="1" t="s">
        <v>1299</v>
      </c>
      <c r="E372" s="5">
        <v>0</v>
      </c>
      <c r="G372" s="5">
        <v>275</v>
      </c>
      <c r="I372" s="9">
        <f t="shared" si="120"/>
        <v>-275</v>
      </c>
      <c r="K372" s="21" t="str">
        <f t="shared" si="121"/>
        <v>N.M.</v>
      </c>
      <c r="M372" s="9">
        <v>0</v>
      </c>
      <c r="O372" s="9">
        <v>275</v>
      </c>
      <c r="Q372" s="9">
        <f t="shared" si="122"/>
        <v>-275</v>
      </c>
      <c r="S372" s="21" t="str">
        <f t="shared" si="123"/>
        <v>N.M.</v>
      </c>
      <c r="U372" s="9">
        <v>0</v>
      </c>
      <c r="W372" s="9">
        <v>552</v>
      </c>
      <c r="Y372" s="9">
        <f t="shared" si="124"/>
        <v>-552</v>
      </c>
      <c r="AA372" s="21" t="str">
        <f t="shared" si="125"/>
        <v>N.M.</v>
      </c>
      <c r="AC372" s="9">
        <v>30</v>
      </c>
      <c r="AE372" s="9">
        <v>552</v>
      </c>
      <c r="AG372" s="9">
        <f t="shared" si="126"/>
        <v>-522</v>
      </c>
      <c r="AI372" s="21">
        <f t="shared" si="127"/>
        <v>-0.9456521739130435</v>
      </c>
    </row>
    <row r="373" spans="1:35" ht="12.75" outlineLevel="1">
      <c r="A373" s="1" t="s">
        <v>903</v>
      </c>
      <c r="B373" s="16" t="s">
        <v>904</v>
      </c>
      <c r="C373" s="1" t="s">
        <v>1299</v>
      </c>
      <c r="E373" s="5">
        <v>0</v>
      </c>
      <c r="G373" s="5">
        <v>0</v>
      </c>
      <c r="I373" s="9">
        <f t="shared" si="120"/>
        <v>0</v>
      </c>
      <c r="K373" s="21">
        <f t="shared" si="121"/>
        <v>0</v>
      </c>
      <c r="M373" s="9">
        <v>430</v>
      </c>
      <c r="O373" s="9">
        <v>0</v>
      </c>
      <c r="Q373" s="9">
        <f t="shared" si="122"/>
        <v>430</v>
      </c>
      <c r="S373" s="21" t="str">
        <f t="shared" si="123"/>
        <v>N.M.</v>
      </c>
      <c r="U373" s="9">
        <v>430</v>
      </c>
      <c r="W373" s="9">
        <v>0</v>
      </c>
      <c r="Y373" s="9">
        <f t="shared" si="124"/>
        <v>430</v>
      </c>
      <c r="AA373" s="21" t="str">
        <f t="shared" si="125"/>
        <v>N.M.</v>
      </c>
      <c r="AC373" s="9">
        <v>430</v>
      </c>
      <c r="AE373" s="9">
        <v>0</v>
      </c>
      <c r="AG373" s="9">
        <f t="shared" si="126"/>
        <v>430</v>
      </c>
      <c r="AI373" s="21" t="str">
        <f t="shared" si="127"/>
        <v>N.M.</v>
      </c>
    </row>
    <row r="374" spans="1:35" ht="12.75" outlineLevel="1">
      <c r="A374" s="1" t="s">
        <v>905</v>
      </c>
      <c r="B374" s="16" t="s">
        <v>906</v>
      </c>
      <c r="C374" s="1" t="s">
        <v>1300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0</v>
      </c>
      <c r="O374" s="9">
        <v>89181.01</v>
      </c>
      <c r="Q374" s="9">
        <f t="shared" si="122"/>
        <v>-89181.01</v>
      </c>
      <c r="S374" s="21" t="str">
        <f t="shared" si="123"/>
        <v>N.M.</v>
      </c>
      <c r="U374" s="9">
        <v>0</v>
      </c>
      <c r="W374" s="9">
        <v>267545.01</v>
      </c>
      <c r="Y374" s="9">
        <f t="shared" si="124"/>
        <v>-267545.01</v>
      </c>
      <c r="AA374" s="21" t="str">
        <f t="shared" si="125"/>
        <v>N.M.</v>
      </c>
      <c r="AC374" s="9">
        <v>0</v>
      </c>
      <c r="AE374" s="9">
        <v>535091.01</v>
      </c>
      <c r="AG374" s="9">
        <f t="shared" si="126"/>
        <v>-535091.01</v>
      </c>
      <c r="AI374" s="21" t="str">
        <f t="shared" si="127"/>
        <v>N.M.</v>
      </c>
    </row>
    <row r="375" spans="1:35" ht="12.75" outlineLevel="1">
      <c r="A375" s="1" t="s">
        <v>907</v>
      </c>
      <c r="B375" s="16" t="s">
        <v>908</v>
      </c>
      <c r="C375" s="1" t="s">
        <v>1300</v>
      </c>
      <c r="E375" s="5">
        <v>0</v>
      </c>
      <c r="G375" s="5">
        <v>49035</v>
      </c>
      <c r="I375" s="9">
        <f t="shared" si="120"/>
        <v>-49035</v>
      </c>
      <c r="K375" s="21" t="str">
        <f t="shared" si="121"/>
        <v>N.M.</v>
      </c>
      <c r="M375" s="9">
        <v>98059.37</v>
      </c>
      <c r="O375" s="9">
        <v>49035</v>
      </c>
      <c r="Q375" s="9">
        <f t="shared" si="122"/>
        <v>49024.369999999995</v>
      </c>
      <c r="S375" s="21">
        <f t="shared" si="123"/>
        <v>0.9997832160701539</v>
      </c>
      <c r="U375" s="9">
        <v>294199.37</v>
      </c>
      <c r="W375" s="9">
        <v>49035</v>
      </c>
      <c r="Y375" s="9">
        <f t="shared" si="124"/>
        <v>245164.37</v>
      </c>
      <c r="AA375" s="21">
        <f t="shared" si="125"/>
        <v>4.999783216070154</v>
      </c>
      <c r="AC375" s="9">
        <v>539374.37</v>
      </c>
      <c r="AE375" s="9">
        <v>49035</v>
      </c>
      <c r="AG375" s="9">
        <f t="shared" si="126"/>
        <v>490339.37</v>
      </c>
      <c r="AI375" s="21">
        <f t="shared" si="127"/>
        <v>9.999783216070155</v>
      </c>
    </row>
    <row r="376" spans="1:35" ht="12.75" outlineLevel="1">
      <c r="A376" s="1" t="s">
        <v>909</v>
      </c>
      <c r="B376" s="16" t="s">
        <v>910</v>
      </c>
      <c r="C376" s="1" t="s">
        <v>1300</v>
      </c>
      <c r="E376" s="5">
        <v>56563.2</v>
      </c>
      <c r="G376" s="5">
        <v>0</v>
      </c>
      <c r="I376" s="9">
        <f t="shared" si="120"/>
        <v>56563.2</v>
      </c>
      <c r="K376" s="21" t="str">
        <f t="shared" si="121"/>
        <v>N.M.</v>
      </c>
      <c r="M376" s="9">
        <v>56563.2</v>
      </c>
      <c r="O376" s="9">
        <v>0</v>
      </c>
      <c r="Q376" s="9">
        <f t="shared" si="122"/>
        <v>56563.2</v>
      </c>
      <c r="S376" s="21" t="str">
        <f t="shared" si="123"/>
        <v>N.M.</v>
      </c>
      <c r="U376" s="9">
        <v>56563.2</v>
      </c>
      <c r="W376" s="9">
        <v>0</v>
      </c>
      <c r="Y376" s="9">
        <f t="shared" si="124"/>
        <v>56563.2</v>
      </c>
      <c r="AA376" s="21" t="str">
        <f t="shared" si="125"/>
        <v>N.M.</v>
      </c>
      <c r="AC376" s="9">
        <v>56563.2</v>
      </c>
      <c r="AE376" s="9">
        <v>0</v>
      </c>
      <c r="AG376" s="9">
        <f t="shared" si="126"/>
        <v>56563.2</v>
      </c>
      <c r="AI376" s="21" t="str">
        <f t="shared" si="127"/>
        <v>N.M.</v>
      </c>
    </row>
    <row r="377" spans="1:35" ht="12.75" outlineLevel="1">
      <c r="A377" s="1" t="s">
        <v>911</v>
      </c>
      <c r="B377" s="16" t="s">
        <v>912</v>
      </c>
      <c r="C377" s="1" t="s">
        <v>1301</v>
      </c>
      <c r="E377" s="5">
        <v>0</v>
      </c>
      <c r="G377" s="5">
        <v>0</v>
      </c>
      <c r="I377" s="9">
        <f t="shared" si="120"/>
        <v>0</v>
      </c>
      <c r="K377" s="21">
        <f t="shared" si="121"/>
        <v>0</v>
      </c>
      <c r="M377" s="9">
        <v>9250</v>
      </c>
      <c r="O377" s="9">
        <v>0</v>
      </c>
      <c r="Q377" s="9">
        <f t="shared" si="122"/>
        <v>9250</v>
      </c>
      <c r="S377" s="21" t="str">
        <f t="shared" si="123"/>
        <v>N.M.</v>
      </c>
      <c r="U377" s="9">
        <v>18250</v>
      </c>
      <c r="W377" s="9">
        <v>0</v>
      </c>
      <c r="Y377" s="9">
        <f t="shared" si="124"/>
        <v>18250</v>
      </c>
      <c r="AA377" s="21" t="str">
        <f t="shared" si="125"/>
        <v>N.M.</v>
      </c>
      <c r="AC377" s="9">
        <v>-1420150</v>
      </c>
      <c r="AE377" s="9">
        <v>0</v>
      </c>
      <c r="AG377" s="9">
        <f t="shared" si="126"/>
        <v>-1420150</v>
      </c>
      <c r="AI377" s="21" t="str">
        <f t="shared" si="127"/>
        <v>N.M.</v>
      </c>
    </row>
    <row r="378" spans="1:35" ht="12.75" outlineLevel="1">
      <c r="A378" s="1" t="s">
        <v>913</v>
      </c>
      <c r="B378" s="16" t="s">
        <v>914</v>
      </c>
      <c r="C378" s="1" t="s">
        <v>1301</v>
      </c>
      <c r="E378" s="5">
        <v>0</v>
      </c>
      <c r="G378" s="5">
        <v>0</v>
      </c>
      <c r="I378" s="9">
        <f t="shared" si="120"/>
        <v>0</v>
      </c>
      <c r="K378" s="21">
        <f t="shared" si="121"/>
        <v>0</v>
      </c>
      <c r="M378" s="9">
        <v>0</v>
      </c>
      <c r="O378" s="9">
        <v>0</v>
      </c>
      <c r="Q378" s="9">
        <f t="shared" si="122"/>
        <v>0</v>
      </c>
      <c r="S378" s="21">
        <f t="shared" si="123"/>
        <v>0</v>
      </c>
      <c r="U378" s="9">
        <v>0</v>
      </c>
      <c r="W378" s="9">
        <v>294.6</v>
      </c>
      <c r="Y378" s="9">
        <f t="shared" si="124"/>
        <v>-294.6</v>
      </c>
      <c r="AA378" s="21" t="str">
        <f t="shared" si="125"/>
        <v>N.M.</v>
      </c>
      <c r="AC378" s="9">
        <v>0</v>
      </c>
      <c r="AE378" s="9">
        <v>294.6</v>
      </c>
      <c r="AG378" s="9">
        <f t="shared" si="126"/>
        <v>-294.6</v>
      </c>
      <c r="AI378" s="21" t="str">
        <f t="shared" si="127"/>
        <v>N.M.</v>
      </c>
    </row>
    <row r="379" spans="1:35" ht="12.75" outlineLevel="1">
      <c r="A379" s="1" t="s">
        <v>915</v>
      </c>
      <c r="B379" s="16" t="s">
        <v>916</v>
      </c>
      <c r="C379" s="1" t="s">
        <v>1301</v>
      </c>
      <c r="E379" s="5">
        <v>0</v>
      </c>
      <c r="G379" s="5">
        <v>14991.54</v>
      </c>
      <c r="I379" s="9">
        <f t="shared" si="120"/>
        <v>-14991.54</v>
      </c>
      <c r="K379" s="21" t="str">
        <f t="shared" si="121"/>
        <v>N.M.</v>
      </c>
      <c r="M379" s="9">
        <v>0</v>
      </c>
      <c r="O379" s="9">
        <v>16971.79</v>
      </c>
      <c r="Q379" s="9">
        <f t="shared" si="122"/>
        <v>-16971.79</v>
      </c>
      <c r="S379" s="21" t="str">
        <f t="shared" si="123"/>
        <v>N.M.</v>
      </c>
      <c r="U379" s="9">
        <v>7355</v>
      </c>
      <c r="W379" s="9">
        <v>20974.98</v>
      </c>
      <c r="Y379" s="9">
        <f t="shared" si="124"/>
        <v>-13619.98</v>
      </c>
      <c r="AA379" s="21">
        <f t="shared" si="125"/>
        <v>-0.6493441233317028</v>
      </c>
      <c r="AC379" s="9">
        <v>33722.86</v>
      </c>
      <c r="AE379" s="9">
        <v>20974.98</v>
      </c>
      <c r="AG379" s="9">
        <f t="shared" si="126"/>
        <v>12747.880000000001</v>
      </c>
      <c r="AI379" s="21">
        <f t="shared" si="127"/>
        <v>0.6077660145563906</v>
      </c>
    </row>
    <row r="380" spans="1:35" ht="12.75" outlineLevel="1">
      <c r="A380" s="1" t="s">
        <v>917</v>
      </c>
      <c r="B380" s="16" t="s">
        <v>918</v>
      </c>
      <c r="C380" s="1" t="s">
        <v>1301</v>
      </c>
      <c r="E380" s="5">
        <v>6719.45</v>
      </c>
      <c r="G380" s="5">
        <v>0</v>
      </c>
      <c r="I380" s="9">
        <f t="shared" si="120"/>
        <v>6719.45</v>
      </c>
      <c r="K380" s="21" t="str">
        <f t="shared" si="121"/>
        <v>N.M.</v>
      </c>
      <c r="M380" s="9">
        <v>33948.28</v>
      </c>
      <c r="O380" s="9">
        <v>0</v>
      </c>
      <c r="Q380" s="9">
        <f t="shared" si="122"/>
        <v>33948.28</v>
      </c>
      <c r="S380" s="21" t="str">
        <f t="shared" si="123"/>
        <v>N.M.</v>
      </c>
      <c r="U380" s="9">
        <v>49102.42</v>
      </c>
      <c r="W380" s="9">
        <v>0</v>
      </c>
      <c r="Y380" s="9">
        <f t="shared" si="124"/>
        <v>49102.42</v>
      </c>
      <c r="AA380" s="21" t="str">
        <f t="shared" si="125"/>
        <v>N.M.</v>
      </c>
      <c r="AC380" s="9">
        <v>49102.42</v>
      </c>
      <c r="AE380" s="9">
        <v>0</v>
      </c>
      <c r="AG380" s="9">
        <f t="shared" si="126"/>
        <v>49102.42</v>
      </c>
      <c r="AI380" s="21" t="str">
        <f t="shared" si="127"/>
        <v>N.M.</v>
      </c>
    </row>
    <row r="381" spans="1:35" ht="12.75" outlineLevel="1">
      <c r="A381" s="1" t="s">
        <v>919</v>
      </c>
      <c r="B381" s="16" t="s">
        <v>920</v>
      </c>
      <c r="C381" s="1" t="s">
        <v>1302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100</v>
      </c>
      <c r="W381" s="9">
        <v>0</v>
      </c>
      <c r="Y381" s="9">
        <f t="shared" si="124"/>
        <v>100</v>
      </c>
      <c r="AA381" s="21" t="str">
        <f t="shared" si="125"/>
        <v>N.M.</v>
      </c>
      <c r="AC381" s="9">
        <v>100</v>
      </c>
      <c r="AE381" s="9">
        <v>0</v>
      </c>
      <c r="AG381" s="9">
        <f t="shared" si="126"/>
        <v>100</v>
      </c>
      <c r="AI381" s="21" t="str">
        <f t="shared" si="127"/>
        <v>N.M.</v>
      </c>
    </row>
    <row r="382" spans="1:35" ht="12.75" outlineLevel="1">
      <c r="A382" s="1" t="s">
        <v>921</v>
      </c>
      <c r="B382" s="16" t="s">
        <v>922</v>
      </c>
      <c r="C382" s="1" t="s">
        <v>1303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106.77</v>
      </c>
      <c r="Q382" s="9">
        <f t="shared" si="122"/>
        <v>-106.77</v>
      </c>
      <c r="S382" s="21" t="str">
        <f t="shared" si="123"/>
        <v>N.M.</v>
      </c>
      <c r="U382" s="9">
        <v>0</v>
      </c>
      <c r="W382" s="9">
        <v>106.77</v>
      </c>
      <c r="Y382" s="9">
        <f t="shared" si="124"/>
        <v>-106.77</v>
      </c>
      <c r="AA382" s="21" t="str">
        <f t="shared" si="125"/>
        <v>N.M.</v>
      </c>
      <c r="AC382" s="9">
        <v>0</v>
      </c>
      <c r="AE382" s="9">
        <v>-135141.35</v>
      </c>
      <c r="AG382" s="9">
        <f t="shared" si="126"/>
        <v>135141.35</v>
      </c>
      <c r="AI382" s="21" t="str">
        <f t="shared" si="127"/>
        <v>N.M.</v>
      </c>
    </row>
    <row r="383" spans="1:35" ht="12.75" outlineLevel="1">
      <c r="A383" s="1" t="s">
        <v>923</v>
      </c>
      <c r="B383" s="16" t="s">
        <v>924</v>
      </c>
      <c r="C383" s="1" t="s">
        <v>1303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-472.46</v>
      </c>
      <c r="Q383" s="9">
        <f t="shared" si="122"/>
        <v>472.46</v>
      </c>
      <c r="S383" s="21" t="str">
        <f t="shared" si="123"/>
        <v>N.M.</v>
      </c>
      <c r="U383" s="9">
        <v>0</v>
      </c>
      <c r="W383" s="9">
        <v>-472.46</v>
      </c>
      <c r="Y383" s="9">
        <f t="shared" si="124"/>
        <v>472.46</v>
      </c>
      <c r="AA383" s="21" t="str">
        <f t="shared" si="125"/>
        <v>N.M.</v>
      </c>
      <c r="AC383" s="9">
        <v>556.32</v>
      </c>
      <c r="AE383" s="9">
        <v>-62566.81</v>
      </c>
      <c r="AG383" s="9">
        <f t="shared" si="126"/>
        <v>63123.13</v>
      </c>
      <c r="AI383" s="21">
        <f t="shared" si="127"/>
        <v>1.0088916152189955</v>
      </c>
    </row>
    <row r="384" spans="1:35" ht="12.75" outlineLevel="1">
      <c r="A384" s="1" t="s">
        <v>925</v>
      </c>
      <c r="B384" s="16" t="s">
        <v>926</v>
      </c>
      <c r="C384" s="1" t="s">
        <v>1303</v>
      </c>
      <c r="E384" s="5">
        <v>0</v>
      </c>
      <c r="G384" s="5">
        <v>3462</v>
      </c>
      <c r="I384" s="9">
        <f t="shared" si="120"/>
        <v>-3462</v>
      </c>
      <c r="K384" s="21" t="str">
        <f t="shared" si="121"/>
        <v>N.M.</v>
      </c>
      <c r="M384" s="9">
        <v>0</v>
      </c>
      <c r="O384" s="9">
        <v>10386</v>
      </c>
      <c r="Q384" s="9">
        <f t="shared" si="122"/>
        <v>-10386</v>
      </c>
      <c r="S384" s="21" t="str">
        <f t="shared" si="123"/>
        <v>N.M.</v>
      </c>
      <c r="U384" s="9">
        <v>0</v>
      </c>
      <c r="W384" s="9">
        <v>24234</v>
      </c>
      <c r="Y384" s="9">
        <f t="shared" si="124"/>
        <v>-24234</v>
      </c>
      <c r="AA384" s="21" t="str">
        <f t="shared" si="125"/>
        <v>N.M.</v>
      </c>
      <c r="AC384" s="9">
        <v>17306</v>
      </c>
      <c r="AE384" s="9">
        <v>24234</v>
      </c>
      <c r="AG384" s="9">
        <f t="shared" si="126"/>
        <v>-6928</v>
      </c>
      <c r="AI384" s="21">
        <f t="shared" si="127"/>
        <v>-0.2858793430717174</v>
      </c>
    </row>
    <row r="385" spans="1:35" ht="12.75" outlineLevel="1">
      <c r="A385" s="1" t="s">
        <v>927</v>
      </c>
      <c r="B385" s="16" t="s">
        <v>928</v>
      </c>
      <c r="C385" s="1" t="s">
        <v>1303</v>
      </c>
      <c r="E385" s="5">
        <v>3462</v>
      </c>
      <c r="G385" s="5">
        <v>0</v>
      </c>
      <c r="I385" s="9">
        <f t="shared" si="120"/>
        <v>3462</v>
      </c>
      <c r="K385" s="21" t="str">
        <f t="shared" si="121"/>
        <v>N.M.</v>
      </c>
      <c r="M385" s="9">
        <v>10386</v>
      </c>
      <c r="O385" s="9">
        <v>0</v>
      </c>
      <c r="Q385" s="9">
        <f t="shared" si="122"/>
        <v>10386</v>
      </c>
      <c r="S385" s="21" t="str">
        <f t="shared" si="123"/>
        <v>N.M.</v>
      </c>
      <c r="U385" s="9">
        <v>24234</v>
      </c>
      <c r="W385" s="9">
        <v>0</v>
      </c>
      <c r="Y385" s="9">
        <f t="shared" si="124"/>
        <v>24234</v>
      </c>
      <c r="AA385" s="21" t="str">
        <f t="shared" si="125"/>
        <v>N.M.</v>
      </c>
      <c r="AC385" s="9">
        <v>24234</v>
      </c>
      <c r="AE385" s="9">
        <v>0</v>
      </c>
      <c r="AG385" s="9">
        <f t="shared" si="126"/>
        <v>24234</v>
      </c>
      <c r="AI385" s="21" t="str">
        <f t="shared" si="127"/>
        <v>N.M.</v>
      </c>
    </row>
    <row r="386" spans="1:35" ht="12.75" outlineLevel="1">
      <c r="A386" s="1" t="s">
        <v>929</v>
      </c>
      <c r="B386" s="16" t="s">
        <v>930</v>
      </c>
      <c r="C386" s="1" t="s">
        <v>1304</v>
      </c>
      <c r="E386" s="5">
        <v>-87673.91</v>
      </c>
      <c r="G386" s="5">
        <v>-61505.417</v>
      </c>
      <c r="I386" s="9">
        <f t="shared" si="120"/>
        <v>-26168.493000000002</v>
      </c>
      <c r="K386" s="21">
        <f t="shared" si="121"/>
        <v>-0.4254664755788909</v>
      </c>
      <c r="M386" s="9">
        <v>-242745.502</v>
      </c>
      <c r="O386" s="9">
        <v>-242083.033</v>
      </c>
      <c r="Q386" s="9">
        <f t="shared" si="122"/>
        <v>-662.4690000000119</v>
      </c>
      <c r="S386" s="21">
        <f t="shared" si="123"/>
        <v>-0.0027365362693552004</v>
      </c>
      <c r="U386" s="9">
        <v>-586671.509</v>
      </c>
      <c r="W386" s="9">
        <v>-581922.675</v>
      </c>
      <c r="Y386" s="9">
        <f t="shared" si="124"/>
        <v>-4748.833999999915</v>
      </c>
      <c r="AA386" s="21">
        <f t="shared" si="125"/>
        <v>-0.008160592814156821</v>
      </c>
      <c r="AC386" s="9">
        <v>-1027165.878</v>
      </c>
      <c r="AE386" s="9">
        <v>-1121101.0219999999</v>
      </c>
      <c r="AG386" s="9">
        <f t="shared" si="126"/>
        <v>93935.14399999985</v>
      </c>
      <c r="AI386" s="21">
        <f t="shared" si="127"/>
        <v>0.08378829575270859</v>
      </c>
    </row>
    <row r="387" spans="1:35" ht="12.75" outlineLevel="1">
      <c r="A387" s="1" t="s">
        <v>931</v>
      </c>
      <c r="B387" s="16" t="s">
        <v>932</v>
      </c>
      <c r="C387" s="1" t="s">
        <v>1305</v>
      </c>
      <c r="E387" s="5">
        <v>-1501.268</v>
      </c>
      <c r="G387" s="5">
        <v>-738.264</v>
      </c>
      <c r="I387" s="9">
        <f t="shared" si="120"/>
        <v>-763.004</v>
      </c>
      <c r="K387" s="21">
        <f t="shared" si="121"/>
        <v>-1.0335110475385498</v>
      </c>
      <c r="M387" s="9">
        <v>-3454.032</v>
      </c>
      <c r="O387" s="9">
        <v>-2845.585</v>
      </c>
      <c r="Q387" s="9">
        <f t="shared" si="122"/>
        <v>-608.4470000000001</v>
      </c>
      <c r="S387" s="21">
        <f t="shared" si="123"/>
        <v>-0.21382141106310307</v>
      </c>
      <c r="U387" s="9">
        <v>-7150.412</v>
      </c>
      <c r="W387" s="9">
        <v>-6555.616</v>
      </c>
      <c r="Y387" s="9">
        <f t="shared" si="124"/>
        <v>-594.7960000000003</v>
      </c>
      <c r="AA387" s="21">
        <f t="shared" si="125"/>
        <v>-0.0907307566520065</v>
      </c>
      <c r="AC387" s="9">
        <v>-11833.312000000002</v>
      </c>
      <c r="AE387" s="9">
        <v>-12996.757000000001</v>
      </c>
      <c r="AG387" s="9">
        <f t="shared" si="126"/>
        <v>1163.4449999999997</v>
      </c>
      <c r="AI387" s="21">
        <f t="shared" si="127"/>
        <v>0.08951810055385352</v>
      </c>
    </row>
    <row r="388" spans="1:35" ht="12.75" outlineLevel="1">
      <c r="A388" s="1" t="s">
        <v>933</v>
      </c>
      <c r="B388" s="16" t="s">
        <v>934</v>
      </c>
      <c r="C388" s="1" t="s">
        <v>1306</v>
      </c>
      <c r="E388" s="5">
        <v>-1157.977</v>
      </c>
      <c r="G388" s="5">
        <v>-565.024</v>
      </c>
      <c r="I388" s="9">
        <f t="shared" si="120"/>
        <v>-592.9530000000001</v>
      </c>
      <c r="K388" s="21">
        <f t="shared" si="121"/>
        <v>-1.0494297587359123</v>
      </c>
      <c r="M388" s="9">
        <v>-2586.476</v>
      </c>
      <c r="O388" s="9">
        <v>-2143.4230000000002</v>
      </c>
      <c r="Q388" s="9">
        <f t="shared" si="122"/>
        <v>-443.0529999999999</v>
      </c>
      <c r="S388" s="21">
        <f t="shared" si="123"/>
        <v>-0.2067034831668783</v>
      </c>
      <c r="U388" s="9">
        <v>-5381.647</v>
      </c>
      <c r="W388" s="9">
        <v>-4992.885</v>
      </c>
      <c r="Y388" s="9">
        <f t="shared" si="124"/>
        <v>-388.7619999999997</v>
      </c>
      <c r="AA388" s="21">
        <f t="shared" si="125"/>
        <v>-0.0778631993326503</v>
      </c>
      <c r="AC388" s="9">
        <v>-8975.77</v>
      </c>
      <c r="AE388" s="9">
        <v>-9732.176</v>
      </c>
      <c r="AG388" s="9">
        <f t="shared" si="126"/>
        <v>756.405999999999</v>
      </c>
      <c r="AI388" s="21">
        <f t="shared" si="127"/>
        <v>0.07772218669288339</v>
      </c>
    </row>
    <row r="389" spans="1:35" ht="12.75" outlineLevel="1">
      <c r="A389" s="1" t="s">
        <v>935</v>
      </c>
      <c r="B389" s="16" t="s">
        <v>936</v>
      </c>
      <c r="C389" s="1" t="s">
        <v>1307</v>
      </c>
      <c r="E389" s="5">
        <v>0</v>
      </c>
      <c r="G389" s="5">
        <v>0</v>
      </c>
      <c r="I389" s="9">
        <f t="shared" si="120"/>
        <v>0</v>
      </c>
      <c r="K389" s="21">
        <f t="shared" si="121"/>
        <v>0</v>
      </c>
      <c r="M389" s="9">
        <v>0</v>
      </c>
      <c r="O389" s="9">
        <v>0</v>
      </c>
      <c r="Q389" s="9">
        <f t="shared" si="122"/>
        <v>0</v>
      </c>
      <c r="S389" s="21">
        <f t="shared" si="123"/>
        <v>0</v>
      </c>
      <c r="U389" s="9">
        <v>0</v>
      </c>
      <c r="W389" s="9">
        <v>0</v>
      </c>
      <c r="Y389" s="9">
        <f t="shared" si="124"/>
        <v>0</v>
      </c>
      <c r="AA389" s="21">
        <f t="shared" si="125"/>
        <v>0</v>
      </c>
      <c r="AC389" s="9">
        <v>0</v>
      </c>
      <c r="AE389" s="9">
        <v>3632.89</v>
      </c>
      <c r="AG389" s="9">
        <f t="shared" si="126"/>
        <v>-3632.89</v>
      </c>
      <c r="AI389" s="21" t="str">
        <f t="shared" si="127"/>
        <v>N.M.</v>
      </c>
    </row>
    <row r="390" spans="1:35" ht="12.75" outlineLevel="1">
      <c r="A390" s="1" t="s">
        <v>937</v>
      </c>
      <c r="B390" s="16" t="s">
        <v>938</v>
      </c>
      <c r="C390" s="1" t="s">
        <v>1307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0</v>
      </c>
      <c r="AE390" s="9">
        <v>7974.73</v>
      </c>
      <c r="AG390" s="9">
        <f t="shared" si="126"/>
        <v>-7974.73</v>
      </c>
      <c r="AI390" s="21" t="str">
        <f t="shared" si="127"/>
        <v>N.M.</v>
      </c>
    </row>
    <row r="391" spans="1:35" ht="12.75" outlineLevel="1">
      <c r="A391" s="1" t="s">
        <v>939</v>
      </c>
      <c r="B391" s="16" t="s">
        <v>940</v>
      </c>
      <c r="C391" s="1" t="s">
        <v>1307</v>
      </c>
      <c r="E391" s="5">
        <v>0</v>
      </c>
      <c r="G391" s="5">
        <v>1250</v>
      </c>
      <c r="I391" s="9">
        <f t="shared" si="120"/>
        <v>-1250</v>
      </c>
      <c r="K391" s="21" t="str">
        <f t="shared" si="121"/>
        <v>N.M.</v>
      </c>
      <c r="M391" s="9">
        <v>0</v>
      </c>
      <c r="O391" s="9">
        <v>3750</v>
      </c>
      <c r="Q391" s="9">
        <f t="shared" si="122"/>
        <v>-3750</v>
      </c>
      <c r="S391" s="21" t="str">
        <f t="shared" si="123"/>
        <v>N.M.</v>
      </c>
      <c r="U391" s="9">
        <v>0</v>
      </c>
      <c r="W391" s="9">
        <v>8750</v>
      </c>
      <c r="Y391" s="9">
        <f t="shared" si="124"/>
        <v>-8750</v>
      </c>
      <c r="AA391" s="21" t="str">
        <f t="shared" si="125"/>
        <v>N.M.</v>
      </c>
      <c r="AC391" s="9">
        <v>6250</v>
      </c>
      <c r="AE391" s="9">
        <v>8750</v>
      </c>
      <c r="AG391" s="9">
        <f t="shared" si="126"/>
        <v>-2500</v>
      </c>
      <c r="AI391" s="21">
        <f t="shared" si="127"/>
        <v>-0.2857142857142857</v>
      </c>
    </row>
    <row r="392" spans="1:35" ht="12.75" outlineLevel="1">
      <c r="A392" s="1" t="s">
        <v>941</v>
      </c>
      <c r="B392" s="16" t="s">
        <v>942</v>
      </c>
      <c r="C392" s="1" t="s">
        <v>1307</v>
      </c>
      <c r="E392" s="5">
        <v>1250</v>
      </c>
      <c r="G392" s="5">
        <v>0</v>
      </c>
      <c r="I392" s="9">
        <f t="shared" si="120"/>
        <v>1250</v>
      </c>
      <c r="K392" s="21" t="str">
        <f t="shared" si="121"/>
        <v>N.M.</v>
      </c>
      <c r="M392" s="9">
        <v>3750</v>
      </c>
      <c r="O392" s="9">
        <v>0</v>
      </c>
      <c r="Q392" s="9">
        <f t="shared" si="122"/>
        <v>3750</v>
      </c>
      <c r="S392" s="21" t="str">
        <f t="shared" si="123"/>
        <v>N.M.</v>
      </c>
      <c r="U392" s="9">
        <v>8750</v>
      </c>
      <c r="W392" s="9">
        <v>0</v>
      </c>
      <c r="Y392" s="9">
        <f t="shared" si="124"/>
        <v>8750</v>
      </c>
      <c r="AA392" s="21" t="str">
        <f t="shared" si="125"/>
        <v>N.M.</v>
      </c>
      <c r="AC392" s="9">
        <v>8750</v>
      </c>
      <c r="AE392" s="9">
        <v>0</v>
      </c>
      <c r="AG392" s="9">
        <f t="shared" si="126"/>
        <v>8750</v>
      </c>
      <c r="AI392" s="21" t="str">
        <f t="shared" si="127"/>
        <v>N.M.</v>
      </c>
    </row>
    <row r="393" spans="1:68" s="16" customFormat="1" ht="12.75">
      <c r="A393" s="16" t="s">
        <v>38</v>
      </c>
      <c r="B393" s="114"/>
      <c r="C393" s="16" t="s">
        <v>39</v>
      </c>
      <c r="D393" s="9"/>
      <c r="E393" s="9">
        <v>980856.0279999999</v>
      </c>
      <c r="F393" s="9"/>
      <c r="G393" s="9">
        <v>848313.6320000001</v>
      </c>
      <c r="H393" s="9"/>
      <c r="I393" s="9">
        <f aca="true" t="shared" si="128" ref="I393:I405">+E393-G393</f>
        <v>132542.39599999983</v>
      </c>
      <c r="J393" s="44" t="str">
        <f>IF((+E393-G393)=(I393),"  ",$AO$507)</f>
        <v>  </v>
      </c>
      <c r="K393" s="38">
        <f aca="true" t="shared" si="129" ref="K393:K405">IF(G393&lt;0,IF(I393=0,0,IF(OR(G393=0,E393=0),"N.M.",IF(ABS(I393/G393)&gt;=10,"N.M.",I393/(-G393)))),IF(I393=0,0,IF(OR(G393=0,E393=0),"N.M.",IF(ABS(I393/G393)&gt;=10,"N.M.",I393/G393))))</f>
        <v>0.1562422092493261</v>
      </c>
      <c r="L393" s="45"/>
      <c r="M393" s="5">
        <v>2986067.572</v>
      </c>
      <c r="N393" s="9"/>
      <c r="O393" s="5">
        <v>2457160.236</v>
      </c>
      <c r="P393" s="9"/>
      <c r="Q393" s="9">
        <f aca="true" t="shared" si="130" ref="Q393:Q405">(+M393-O393)</f>
        <v>528907.3360000001</v>
      </c>
      <c r="R393" s="44" t="str">
        <f>IF((+M393-O393)=(Q393),"  ",$AO$507)</f>
        <v>  </v>
      </c>
      <c r="S393" s="38">
        <f aca="true" t="shared" si="131" ref="S393:S405">IF(O393&lt;0,IF(Q393=0,0,IF(OR(O393=0,M393=0),"N.M.",IF(ABS(Q393/O393)&gt;=10,"N.M.",Q393/(-O393)))),IF(Q393=0,0,IF(OR(O393=0,M393=0),"N.M.",IF(ABS(Q393/O393)&gt;=10,"N.M.",Q393/O393))))</f>
        <v>0.21525146315284915</v>
      </c>
      <c r="T393" s="45"/>
      <c r="U393" s="9">
        <v>6756886.502000001</v>
      </c>
      <c r="V393" s="9"/>
      <c r="W393" s="9">
        <v>5802735.579999999</v>
      </c>
      <c r="X393" s="9"/>
      <c r="Y393" s="9">
        <f aca="true" t="shared" si="132" ref="Y393:Y405">(+U393-W393)</f>
        <v>954150.9220000021</v>
      </c>
      <c r="Z393" s="44" t="str">
        <f>IF((+U393-W393)=(Y393),"  ",$AO$507)</f>
        <v>  </v>
      </c>
      <c r="AA393" s="38">
        <f aca="true" t="shared" si="133" ref="AA393:AA405">IF(W393&lt;0,IF(Y393=0,0,IF(OR(W393=0,U393=0),"N.M.",IF(ABS(Y393/W393)&gt;=10,"N.M.",Y393/(-W393)))),IF(Y393=0,0,IF(OR(W393=0,U393=0),"N.M.",IF(ABS(Y393/W393)&gt;=10,"N.M.",Y393/W393))))</f>
        <v>0.16443122538421823</v>
      </c>
      <c r="AB393" s="45"/>
      <c r="AC393" s="9">
        <v>9566495.651999999</v>
      </c>
      <c r="AD393" s="9"/>
      <c r="AE393" s="9">
        <v>9916618.056999998</v>
      </c>
      <c r="AF393" s="9"/>
      <c r="AG393" s="9">
        <f aca="true" t="shared" si="134" ref="AG393:AG405">(+AC393-AE393)</f>
        <v>-350122.40499999933</v>
      </c>
      <c r="AH393" s="44" t="str">
        <f>IF((+AC393-AE393)=(AG393),"  ",$AO$507)</f>
        <v>  </v>
      </c>
      <c r="AI393" s="38">
        <f aca="true" t="shared" si="135" ref="AI393:AI405">IF(AE393&lt;0,IF(AG393=0,0,IF(OR(AE393=0,AC393=0),"N.M.",IF(ABS(AG393/AE393)&gt;=10,"N.M.",AG393/(-AE393)))),IF(AG393=0,0,IF(OR(AE393=0,AC393=0),"N.M.",IF(ABS(AG393/AE393)&gt;=10,"N.M.",AG393/AE393))))</f>
        <v>-0.035306634074996256</v>
      </c>
      <c r="AJ393" s="9"/>
      <c r="AK393" s="9"/>
      <c r="AL393" s="9"/>
      <c r="AM393" s="9"/>
      <c r="AN393" s="9"/>
      <c r="AO393" s="9"/>
      <c r="AP393" s="115"/>
      <c r="AQ393" s="116"/>
      <c r="AR393" s="45"/>
      <c r="AS393" s="9"/>
      <c r="AT393" s="9"/>
      <c r="AU393" s="9"/>
      <c r="AV393" s="9"/>
      <c r="AW393" s="9"/>
      <c r="AX393" s="115"/>
      <c r="AY393" s="116"/>
      <c r="AZ393" s="45"/>
      <c r="BA393" s="9"/>
      <c r="BB393" s="9"/>
      <c r="BC393" s="9"/>
      <c r="BD393" s="115"/>
      <c r="BE393" s="116"/>
      <c r="BF393" s="45"/>
      <c r="BG393" s="9"/>
      <c r="BH393" s="86"/>
      <c r="BI393" s="9"/>
      <c r="BJ393" s="86"/>
      <c r="BK393" s="9"/>
      <c r="BL393" s="86"/>
      <c r="BM393" s="9"/>
      <c r="BN393" s="86"/>
      <c r="BO393" s="86"/>
      <c r="BP393" s="86"/>
    </row>
    <row r="394" spans="1:35" ht="12.75" outlineLevel="1">
      <c r="A394" s="1" t="s">
        <v>943</v>
      </c>
      <c r="B394" s="16" t="s">
        <v>944</v>
      </c>
      <c r="C394" s="1" t="s">
        <v>1308</v>
      </c>
      <c r="E394" s="5">
        <v>0</v>
      </c>
      <c r="G394" s="5">
        <v>0</v>
      </c>
      <c r="I394" s="9">
        <f t="shared" si="128"/>
        <v>0</v>
      </c>
      <c r="K394" s="21">
        <f t="shared" si="129"/>
        <v>0</v>
      </c>
      <c r="M394" s="9">
        <v>0</v>
      </c>
      <c r="O394" s="9">
        <v>0</v>
      </c>
      <c r="Q394" s="9">
        <f t="shared" si="130"/>
        <v>0</v>
      </c>
      <c r="S394" s="21">
        <f t="shared" si="131"/>
        <v>0</v>
      </c>
      <c r="U394" s="9">
        <v>0</v>
      </c>
      <c r="W394" s="9">
        <v>0</v>
      </c>
      <c r="Y394" s="9">
        <f t="shared" si="132"/>
        <v>0</v>
      </c>
      <c r="AA394" s="21">
        <f t="shared" si="133"/>
        <v>0</v>
      </c>
      <c r="AC394" s="9">
        <v>191322</v>
      </c>
      <c r="AE394" s="9">
        <v>0</v>
      </c>
      <c r="AG394" s="9">
        <f t="shared" si="134"/>
        <v>191322</v>
      </c>
      <c r="AI394" s="21" t="str">
        <f t="shared" si="135"/>
        <v>N.M.</v>
      </c>
    </row>
    <row r="395" spans="1:35" ht="12.75" outlineLevel="1">
      <c r="A395" s="1" t="s">
        <v>945</v>
      </c>
      <c r="B395" s="16" t="s">
        <v>946</v>
      </c>
      <c r="C395" s="1" t="s">
        <v>1308</v>
      </c>
      <c r="E395" s="5">
        <v>0</v>
      </c>
      <c r="G395" s="5">
        <v>0</v>
      </c>
      <c r="I395" s="9">
        <f t="shared" si="128"/>
        <v>0</v>
      </c>
      <c r="K395" s="21">
        <f t="shared" si="129"/>
        <v>0</v>
      </c>
      <c r="M395" s="9">
        <v>0</v>
      </c>
      <c r="O395" s="9">
        <v>0</v>
      </c>
      <c r="Q395" s="9">
        <f t="shared" si="130"/>
        <v>0</v>
      </c>
      <c r="S395" s="21">
        <f t="shared" si="131"/>
        <v>0</v>
      </c>
      <c r="U395" s="9">
        <v>0</v>
      </c>
      <c r="W395" s="9">
        <v>0</v>
      </c>
      <c r="Y395" s="9">
        <f t="shared" si="132"/>
        <v>0</v>
      </c>
      <c r="AA395" s="21">
        <f t="shared" si="133"/>
        <v>0</v>
      </c>
      <c r="AC395" s="9">
        <v>0</v>
      </c>
      <c r="AE395" s="9">
        <v>-110805</v>
      </c>
      <c r="AG395" s="9">
        <f t="shared" si="134"/>
        <v>110805</v>
      </c>
      <c r="AI395" s="21" t="str">
        <f t="shared" si="135"/>
        <v>N.M.</v>
      </c>
    </row>
    <row r="396" spans="1:35" ht="12.75" outlineLevel="1">
      <c r="A396" s="1" t="s">
        <v>947</v>
      </c>
      <c r="B396" s="16" t="s">
        <v>948</v>
      </c>
      <c r="C396" s="1" t="s">
        <v>1308</v>
      </c>
      <c r="E396" s="5">
        <v>0</v>
      </c>
      <c r="G396" s="5">
        <v>0</v>
      </c>
      <c r="I396" s="9">
        <f t="shared" si="128"/>
        <v>0</v>
      </c>
      <c r="K396" s="21">
        <f t="shared" si="129"/>
        <v>0</v>
      </c>
      <c r="M396" s="9">
        <v>0</v>
      </c>
      <c r="O396" s="9">
        <v>0</v>
      </c>
      <c r="Q396" s="9">
        <f t="shared" si="130"/>
        <v>0</v>
      </c>
      <c r="S396" s="21">
        <f t="shared" si="131"/>
        <v>0</v>
      </c>
      <c r="U396" s="9">
        <v>0</v>
      </c>
      <c r="W396" s="9">
        <v>0</v>
      </c>
      <c r="Y396" s="9">
        <f t="shared" si="132"/>
        <v>0</v>
      </c>
      <c r="AA396" s="21">
        <f t="shared" si="133"/>
        <v>0</v>
      </c>
      <c r="AC396" s="9">
        <v>-533560</v>
      </c>
      <c r="AE396" s="9">
        <v>741613</v>
      </c>
      <c r="AG396" s="9">
        <f t="shared" si="134"/>
        <v>-1275173</v>
      </c>
      <c r="AI396" s="21">
        <f t="shared" si="135"/>
        <v>-1.7194588012885428</v>
      </c>
    </row>
    <row r="397" spans="1:35" ht="12.75" outlineLevel="1">
      <c r="A397" s="1" t="s">
        <v>949</v>
      </c>
      <c r="B397" s="16" t="s">
        <v>950</v>
      </c>
      <c r="C397" s="1" t="s">
        <v>1308</v>
      </c>
      <c r="E397" s="5">
        <v>0</v>
      </c>
      <c r="G397" s="5">
        <v>120730</v>
      </c>
      <c r="I397" s="9">
        <f t="shared" si="128"/>
        <v>-120730</v>
      </c>
      <c r="K397" s="21" t="str">
        <f t="shared" si="129"/>
        <v>N.M.</v>
      </c>
      <c r="M397" s="9">
        <v>0</v>
      </c>
      <c r="O397" s="9">
        <v>-79064</v>
      </c>
      <c r="Q397" s="9">
        <f t="shared" si="130"/>
        <v>79064</v>
      </c>
      <c r="S397" s="21" t="str">
        <f t="shared" si="131"/>
        <v>N.M.</v>
      </c>
      <c r="U397" s="9">
        <v>0</v>
      </c>
      <c r="W397" s="9">
        <v>827096</v>
      </c>
      <c r="Y397" s="9">
        <f t="shared" si="132"/>
        <v>-827096</v>
      </c>
      <c r="AA397" s="21" t="str">
        <f t="shared" si="133"/>
        <v>N.M.</v>
      </c>
      <c r="AC397" s="9">
        <v>1161704</v>
      </c>
      <c r="AE397" s="9">
        <v>827096</v>
      </c>
      <c r="AG397" s="9">
        <f t="shared" si="134"/>
        <v>334608</v>
      </c>
      <c r="AI397" s="21">
        <f t="shared" si="135"/>
        <v>0.4045576329712633</v>
      </c>
    </row>
    <row r="398" spans="1:35" ht="12.75" outlineLevel="1">
      <c r="A398" s="1" t="s">
        <v>951</v>
      </c>
      <c r="B398" s="16" t="s">
        <v>952</v>
      </c>
      <c r="C398" s="1" t="s">
        <v>1308</v>
      </c>
      <c r="E398" s="5">
        <v>252600</v>
      </c>
      <c r="G398" s="5">
        <v>0</v>
      </c>
      <c r="I398" s="9">
        <f t="shared" si="128"/>
        <v>252600</v>
      </c>
      <c r="K398" s="21" t="str">
        <f t="shared" si="129"/>
        <v>N.M.</v>
      </c>
      <c r="M398" s="9">
        <v>-9200</v>
      </c>
      <c r="O398" s="9">
        <v>0</v>
      </c>
      <c r="Q398" s="9">
        <f t="shared" si="130"/>
        <v>-9200</v>
      </c>
      <c r="S398" s="21" t="str">
        <f t="shared" si="131"/>
        <v>N.M.</v>
      </c>
      <c r="U398" s="9">
        <v>1019500</v>
      </c>
      <c r="W398" s="9">
        <v>0</v>
      </c>
      <c r="Y398" s="9">
        <f t="shared" si="132"/>
        <v>1019500</v>
      </c>
      <c r="AA398" s="21" t="str">
        <f t="shared" si="133"/>
        <v>N.M.</v>
      </c>
      <c r="AC398" s="9">
        <v>1019500</v>
      </c>
      <c r="AE398" s="9">
        <v>0</v>
      </c>
      <c r="AG398" s="9">
        <f t="shared" si="134"/>
        <v>1019500</v>
      </c>
      <c r="AI398" s="21" t="str">
        <f t="shared" si="135"/>
        <v>N.M.</v>
      </c>
    </row>
    <row r="399" spans="1:68" s="16" customFormat="1" ht="12.75">
      <c r="A399" s="16" t="s">
        <v>40</v>
      </c>
      <c r="B399" s="114"/>
      <c r="C399" s="16" t="s">
        <v>94</v>
      </c>
      <c r="D399" s="9"/>
      <c r="E399" s="9">
        <v>252600</v>
      </c>
      <c r="F399" s="9"/>
      <c r="G399" s="9">
        <v>120730</v>
      </c>
      <c r="H399" s="9"/>
      <c r="I399" s="9">
        <f t="shared" si="128"/>
        <v>131870</v>
      </c>
      <c r="J399" s="44" t="str">
        <f>IF((+E399-G399)=(I399),"  ",$AO$507)</f>
        <v>  </v>
      </c>
      <c r="K399" s="38">
        <f t="shared" si="129"/>
        <v>1.0922720119274414</v>
      </c>
      <c r="L399" s="45"/>
      <c r="M399" s="5">
        <v>-9200</v>
      </c>
      <c r="N399" s="9"/>
      <c r="O399" s="5">
        <v>-79064</v>
      </c>
      <c r="P399" s="9"/>
      <c r="Q399" s="9">
        <f t="shared" si="130"/>
        <v>69864</v>
      </c>
      <c r="R399" s="44" t="str">
        <f>IF((+M399-O399)=(Q399),"  ",$AO$507)</f>
        <v>  </v>
      </c>
      <c r="S399" s="38">
        <f t="shared" si="131"/>
        <v>0.8836385712840231</v>
      </c>
      <c r="T399" s="45"/>
      <c r="U399" s="9">
        <v>1019500</v>
      </c>
      <c r="V399" s="9"/>
      <c r="W399" s="9">
        <v>827096</v>
      </c>
      <c r="X399" s="9"/>
      <c r="Y399" s="9">
        <f t="shared" si="132"/>
        <v>192404</v>
      </c>
      <c r="Z399" s="44" t="str">
        <f>IF((+U399-W399)=(Y399),"  ",$AO$507)</f>
        <v>  </v>
      </c>
      <c r="AA399" s="38">
        <f t="shared" si="133"/>
        <v>0.23262595877624848</v>
      </c>
      <c r="AB399" s="45"/>
      <c r="AC399" s="9">
        <v>1838966</v>
      </c>
      <c r="AD399" s="9"/>
      <c r="AE399" s="9">
        <v>1457904</v>
      </c>
      <c r="AF399" s="9"/>
      <c r="AG399" s="9">
        <f t="shared" si="134"/>
        <v>381062</v>
      </c>
      <c r="AH399" s="44" t="str">
        <f>IF((+AC399-AE399)=(AG399),"  ",$AO$507)</f>
        <v>  </v>
      </c>
      <c r="AI399" s="38">
        <f t="shared" si="135"/>
        <v>0.261376606415786</v>
      </c>
      <c r="AJ399" s="9"/>
      <c r="AK399" s="9"/>
      <c r="AL399" s="9"/>
      <c r="AM399" s="9"/>
      <c r="AN399" s="9"/>
      <c r="AO399" s="9"/>
      <c r="AP399" s="115"/>
      <c r="AQ399" s="116"/>
      <c r="AR399" s="45"/>
      <c r="AS399" s="9"/>
      <c r="AT399" s="9"/>
      <c r="AU399" s="9"/>
      <c r="AV399" s="9"/>
      <c r="AW399" s="9"/>
      <c r="AX399" s="115"/>
      <c r="AY399" s="116"/>
      <c r="AZ399" s="45"/>
      <c r="BA399" s="9"/>
      <c r="BB399" s="9"/>
      <c r="BC399" s="9"/>
      <c r="BD399" s="115"/>
      <c r="BE399" s="116"/>
      <c r="BF399" s="45"/>
      <c r="BG399" s="9"/>
      <c r="BH399" s="86"/>
      <c r="BI399" s="9"/>
      <c r="BJ399" s="86"/>
      <c r="BK399" s="9"/>
      <c r="BL399" s="86"/>
      <c r="BM399" s="9"/>
      <c r="BN399" s="86"/>
      <c r="BO399" s="86"/>
      <c r="BP399" s="86"/>
    </row>
    <row r="400" spans="1:35" ht="12.75" outlineLevel="1">
      <c r="A400" s="1" t="s">
        <v>953</v>
      </c>
      <c r="B400" s="16" t="s">
        <v>954</v>
      </c>
      <c r="C400" s="1" t="s">
        <v>1309</v>
      </c>
      <c r="E400" s="5">
        <v>4563187.8</v>
      </c>
      <c r="G400" s="5">
        <v>4342258.85</v>
      </c>
      <c r="I400" s="9">
        <f t="shared" si="128"/>
        <v>220928.9500000002</v>
      </c>
      <c r="K400" s="21">
        <f t="shared" si="129"/>
        <v>0.0508788070061738</v>
      </c>
      <c r="M400" s="9">
        <v>5995203.84</v>
      </c>
      <c r="O400" s="9">
        <v>6317110.25</v>
      </c>
      <c r="Q400" s="9">
        <f t="shared" si="130"/>
        <v>-321906.41000000015</v>
      </c>
      <c r="S400" s="21">
        <f t="shared" si="131"/>
        <v>-0.0509578584606783</v>
      </c>
      <c r="U400" s="9">
        <v>13711850.42</v>
      </c>
      <c r="W400" s="9">
        <v>9260329.56</v>
      </c>
      <c r="Y400" s="9">
        <f t="shared" si="132"/>
        <v>4451520.859999999</v>
      </c>
      <c r="AA400" s="21">
        <f t="shared" si="133"/>
        <v>0.48070868657076166</v>
      </c>
      <c r="AC400" s="9">
        <v>20732136.7</v>
      </c>
      <c r="AE400" s="9">
        <v>6260153.08</v>
      </c>
      <c r="AG400" s="9">
        <f t="shared" si="134"/>
        <v>14471983.62</v>
      </c>
      <c r="AI400" s="21">
        <f t="shared" si="135"/>
        <v>2.31176193857547</v>
      </c>
    </row>
    <row r="401" spans="1:35" ht="12.75" outlineLevel="1">
      <c r="A401" s="1" t="s">
        <v>955</v>
      </c>
      <c r="B401" s="16" t="s">
        <v>956</v>
      </c>
      <c r="C401" s="1" t="s">
        <v>1310</v>
      </c>
      <c r="E401" s="5">
        <v>2010221.64</v>
      </c>
      <c r="G401" s="5">
        <v>1765783.95</v>
      </c>
      <c r="I401" s="9">
        <f t="shared" si="128"/>
        <v>244437.68999999994</v>
      </c>
      <c r="K401" s="21">
        <f t="shared" si="129"/>
        <v>0.1384301233454976</v>
      </c>
      <c r="M401" s="9">
        <v>8217256.29</v>
      </c>
      <c r="O401" s="9">
        <v>6948593.84</v>
      </c>
      <c r="Q401" s="9">
        <f t="shared" si="130"/>
        <v>1268662.4500000002</v>
      </c>
      <c r="S401" s="21">
        <f t="shared" si="131"/>
        <v>0.18257829989959526</v>
      </c>
      <c r="U401" s="9">
        <v>16488328.32</v>
      </c>
      <c r="W401" s="9">
        <v>15082732.71</v>
      </c>
      <c r="Y401" s="9">
        <f t="shared" si="132"/>
        <v>1405595.6099999994</v>
      </c>
      <c r="AA401" s="21">
        <f t="shared" si="133"/>
        <v>0.09319237017759226</v>
      </c>
      <c r="AC401" s="9">
        <v>27695964.490000002</v>
      </c>
      <c r="AE401" s="9">
        <v>36786937.85</v>
      </c>
      <c r="AG401" s="9">
        <f t="shared" si="134"/>
        <v>-9090973.36</v>
      </c>
      <c r="AI401" s="21">
        <f t="shared" si="135"/>
        <v>-0.24712503652978007</v>
      </c>
    </row>
    <row r="402" spans="1:35" ht="12.75" outlineLevel="1">
      <c r="A402" s="1" t="s">
        <v>957</v>
      </c>
      <c r="B402" s="16" t="s">
        <v>958</v>
      </c>
      <c r="C402" s="1" t="s">
        <v>1311</v>
      </c>
      <c r="E402" s="5">
        <v>-3884386.7</v>
      </c>
      <c r="G402" s="5">
        <v>-3214639.21</v>
      </c>
      <c r="I402" s="9">
        <f t="shared" si="128"/>
        <v>-669747.4900000002</v>
      </c>
      <c r="K402" s="21">
        <f t="shared" si="129"/>
        <v>-0.2083429729583869</v>
      </c>
      <c r="M402" s="9">
        <v>-12356655.6</v>
      </c>
      <c r="O402" s="9">
        <v>-9065777.9</v>
      </c>
      <c r="Q402" s="9">
        <f t="shared" si="130"/>
        <v>-3290877.6999999993</v>
      </c>
      <c r="S402" s="21">
        <f t="shared" si="131"/>
        <v>-0.36300003555127897</v>
      </c>
      <c r="U402" s="9">
        <v>-19878127.42</v>
      </c>
      <c r="W402" s="9">
        <v>-14561122.88</v>
      </c>
      <c r="Y402" s="9">
        <f t="shared" si="132"/>
        <v>-5317004.540000001</v>
      </c>
      <c r="AA402" s="21">
        <f t="shared" si="133"/>
        <v>-0.3651507224970277</v>
      </c>
      <c r="AC402" s="9">
        <v>-29235700.230000004</v>
      </c>
      <c r="AE402" s="9">
        <v>-27267500.8</v>
      </c>
      <c r="AG402" s="9">
        <f t="shared" si="134"/>
        <v>-1968199.4300000034</v>
      </c>
      <c r="AI402" s="21">
        <f t="shared" si="135"/>
        <v>-0.072181145035485</v>
      </c>
    </row>
    <row r="403" spans="1:35" ht="12.75" outlineLevel="1">
      <c r="A403" s="1" t="s">
        <v>959</v>
      </c>
      <c r="B403" s="16" t="s">
        <v>960</v>
      </c>
      <c r="C403" s="1" t="s">
        <v>1312</v>
      </c>
      <c r="E403" s="5">
        <v>-74202</v>
      </c>
      <c r="G403" s="5">
        <v>-90076</v>
      </c>
      <c r="I403" s="9">
        <f t="shared" si="128"/>
        <v>15874</v>
      </c>
      <c r="K403" s="21">
        <f t="shared" si="129"/>
        <v>0.1762289622096896</v>
      </c>
      <c r="M403" s="9">
        <v>-222606</v>
      </c>
      <c r="O403" s="9">
        <v>-270228</v>
      </c>
      <c r="Q403" s="9">
        <f t="shared" si="130"/>
        <v>47622</v>
      </c>
      <c r="S403" s="21">
        <f t="shared" si="131"/>
        <v>0.1762289622096896</v>
      </c>
      <c r="U403" s="9">
        <v>-635530</v>
      </c>
      <c r="W403" s="9">
        <v>-630531.24</v>
      </c>
      <c r="Y403" s="9">
        <f t="shared" si="132"/>
        <v>-4998.760000000009</v>
      </c>
      <c r="AA403" s="21">
        <f t="shared" si="133"/>
        <v>-0.007927854613516071</v>
      </c>
      <c r="AC403" s="9">
        <v>-1085908.76</v>
      </c>
      <c r="AE403" s="9">
        <v>-1117410.43</v>
      </c>
      <c r="AG403" s="9">
        <f t="shared" si="134"/>
        <v>31501.669999999925</v>
      </c>
      <c r="AI403" s="21">
        <f t="shared" si="135"/>
        <v>0.02819167349279166</v>
      </c>
    </row>
    <row r="404" spans="1:68" s="90" customFormat="1" ht="12.75">
      <c r="A404" s="90" t="s">
        <v>41</v>
      </c>
      <c r="B404" s="91"/>
      <c r="C404" s="77" t="s">
        <v>1313</v>
      </c>
      <c r="D404" s="105"/>
      <c r="E404" s="105">
        <v>2614820.74</v>
      </c>
      <c r="F404" s="105"/>
      <c r="G404" s="105">
        <v>2803327.59</v>
      </c>
      <c r="H404" s="105"/>
      <c r="I404" s="9">
        <f t="shared" si="128"/>
        <v>-188506.84999999963</v>
      </c>
      <c r="J404" s="37" t="str">
        <f>IF((+E404-G404)=(I404),"  ",$AO$507)</f>
        <v>  </v>
      </c>
      <c r="K404" s="38">
        <f t="shared" si="129"/>
        <v>-0.06724396059612842</v>
      </c>
      <c r="L404" s="39"/>
      <c r="M404" s="5">
        <v>1633198.53</v>
      </c>
      <c r="N404" s="9"/>
      <c r="O404" s="5">
        <v>3929698.19</v>
      </c>
      <c r="P404" s="9"/>
      <c r="Q404" s="9">
        <f t="shared" si="130"/>
        <v>-2296499.66</v>
      </c>
      <c r="R404" s="37" t="str">
        <f>IF((+M404-O404)=(Q404),"  ",$AO$507)</f>
        <v>  </v>
      </c>
      <c r="S404" s="38">
        <f t="shared" si="131"/>
        <v>-0.5843959380503978</v>
      </c>
      <c r="T404" s="39"/>
      <c r="U404" s="9">
        <v>9686521.32</v>
      </c>
      <c r="V404" s="9"/>
      <c r="W404" s="9">
        <v>9151408.150000002</v>
      </c>
      <c r="X404" s="9"/>
      <c r="Y404" s="9">
        <f t="shared" si="132"/>
        <v>535113.1699999981</v>
      </c>
      <c r="Z404" s="37" t="str">
        <f>IF((+U404-W404)=(Y404),"  ",$AO$507)</f>
        <v>  </v>
      </c>
      <c r="AA404" s="38">
        <f t="shared" si="133"/>
        <v>0.05847331484171624</v>
      </c>
      <c r="AB404" s="39"/>
      <c r="AC404" s="9">
        <v>18106492.199999996</v>
      </c>
      <c r="AD404" s="9"/>
      <c r="AE404" s="9">
        <v>14662179.7</v>
      </c>
      <c r="AF404" s="9"/>
      <c r="AG404" s="9">
        <f t="shared" si="134"/>
        <v>3444312.4999999963</v>
      </c>
      <c r="AH404" s="37" t="str">
        <f>IF((+AC404-AE404)=(AG404),"  ",$AO$507)</f>
        <v>  </v>
      </c>
      <c r="AI404" s="38">
        <f t="shared" si="135"/>
        <v>0.23491135496040855</v>
      </c>
      <c r="AJ404" s="105"/>
      <c r="AK404" s="105"/>
      <c r="AL404" s="105"/>
      <c r="AM404" s="105"/>
      <c r="AN404" s="105"/>
      <c r="AO404" s="105"/>
      <c r="AP404" s="106"/>
      <c r="AQ404" s="107"/>
      <c r="AR404" s="108"/>
      <c r="AS404" s="105"/>
      <c r="AT404" s="105"/>
      <c r="AU404" s="105"/>
      <c r="AV404" s="105"/>
      <c r="AW404" s="105"/>
      <c r="AX404" s="106"/>
      <c r="AY404" s="107"/>
      <c r="AZ404" s="108"/>
      <c r="BA404" s="105"/>
      <c r="BB404" s="105"/>
      <c r="BC404" s="105"/>
      <c r="BD404" s="106"/>
      <c r="BE404" s="107"/>
      <c r="BF404" s="108"/>
      <c r="BG404" s="105"/>
      <c r="BH404" s="109"/>
      <c r="BI404" s="105"/>
      <c r="BJ404" s="109"/>
      <c r="BK404" s="105"/>
      <c r="BL404" s="109"/>
      <c r="BM404" s="105"/>
      <c r="BN404" s="97"/>
      <c r="BO404" s="97"/>
      <c r="BP404" s="97"/>
    </row>
    <row r="405" spans="1:68" s="17" customFormat="1" ht="12.75">
      <c r="A405" s="17" t="s">
        <v>42</v>
      </c>
      <c r="B405" s="98"/>
      <c r="C405" s="17" t="s">
        <v>43</v>
      </c>
      <c r="D405" s="18"/>
      <c r="E405" s="18">
        <v>45298417.335</v>
      </c>
      <c r="F405" s="18"/>
      <c r="G405" s="18">
        <v>51629008.86</v>
      </c>
      <c r="H405" s="18"/>
      <c r="I405" s="18">
        <f t="shared" si="128"/>
        <v>-6330591.5249999985</v>
      </c>
      <c r="J405" s="37" t="str">
        <f>IF((+E405-G405)=(I405),"  ",$AO$507)</f>
        <v>  </v>
      </c>
      <c r="K405" s="40">
        <f t="shared" si="129"/>
        <v>-0.12261694858730238</v>
      </c>
      <c r="L405" s="39"/>
      <c r="M405" s="8">
        <v>133713858.96700005</v>
      </c>
      <c r="N405" s="18"/>
      <c r="O405" s="8">
        <v>135817386.912</v>
      </c>
      <c r="P405" s="18"/>
      <c r="Q405" s="18">
        <f t="shared" si="130"/>
        <v>-2103527.944999948</v>
      </c>
      <c r="R405" s="37" t="str">
        <f>IF((+M405-O405)=(Q405),"  ",$AO$507)</f>
        <v>  </v>
      </c>
      <c r="S405" s="40">
        <f t="shared" si="131"/>
        <v>-0.01548791353468525</v>
      </c>
      <c r="T405" s="39"/>
      <c r="U405" s="18">
        <v>307063825.60599995</v>
      </c>
      <c r="V405" s="18"/>
      <c r="W405" s="18">
        <v>309478670.7009999</v>
      </c>
      <c r="X405" s="18"/>
      <c r="Y405" s="18">
        <f t="shared" si="132"/>
        <v>-2414845.094999969</v>
      </c>
      <c r="Z405" s="37" t="str">
        <f>IF((+U405-W405)=(Y405),"  ",$AO$507)</f>
        <v>  </v>
      </c>
      <c r="AA405" s="40">
        <f t="shared" si="133"/>
        <v>-0.0078029451578362575</v>
      </c>
      <c r="AB405" s="39"/>
      <c r="AC405" s="18">
        <v>523401052.12000024</v>
      </c>
      <c r="AD405" s="18"/>
      <c r="AE405" s="18">
        <v>523787143.8069996</v>
      </c>
      <c r="AF405" s="18"/>
      <c r="AG405" s="18">
        <f t="shared" si="134"/>
        <v>-386091.6869993806</v>
      </c>
      <c r="AH405" s="37" t="str">
        <f>IF((+AC405-AE405)=(AG405),"  ",$AO$507)</f>
        <v>  </v>
      </c>
      <c r="AI405" s="40">
        <f t="shared" si="135"/>
        <v>-0.0007371156233297016</v>
      </c>
      <c r="AJ405" s="18"/>
      <c r="AK405" s="18"/>
      <c r="AL405" s="18"/>
      <c r="AM405" s="18"/>
      <c r="AN405" s="18"/>
      <c r="AO405" s="18"/>
      <c r="AP405" s="85"/>
      <c r="AQ405" s="117"/>
      <c r="AR405" s="39"/>
      <c r="AS405" s="18"/>
      <c r="AT405" s="18"/>
      <c r="AU405" s="18"/>
      <c r="AV405" s="18"/>
      <c r="AW405" s="18"/>
      <c r="AX405" s="85"/>
      <c r="AY405" s="117"/>
      <c r="AZ405" s="39"/>
      <c r="BA405" s="18"/>
      <c r="BB405" s="18"/>
      <c r="BC405" s="18"/>
      <c r="BD405" s="85"/>
      <c r="BE405" s="117"/>
      <c r="BF405" s="39"/>
      <c r="BG405" s="18"/>
      <c r="BH405" s="104"/>
      <c r="BI405" s="18"/>
      <c r="BJ405" s="104"/>
      <c r="BK405" s="18"/>
      <c r="BL405" s="104"/>
      <c r="BM405" s="18"/>
      <c r="BN405" s="104"/>
      <c r="BO405" s="104"/>
      <c r="BP405" s="104"/>
    </row>
    <row r="406" spans="5:53" ht="12.75">
      <c r="E406" s="41" t="str">
        <f>IF(ABS(E131+E156+E163+E313+E345+E354+E393+E399+E404-E405)&gt;$AO$503,$AO$506," ")</f>
        <v> </v>
      </c>
      <c r="F406" s="27"/>
      <c r="G406" s="41" t="str">
        <f>IF(ABS(G131+G156+G163+G313+G345+G354+G393+G399+G404-G405)&gt;$AO$503,$AO$506," ")</f>
        <v> </v>
      </c>
      <c r="H406" s="42"/>
      <c r="I406" s="41" t="str">
        <f>IF(ABS(I131+I156+I163+I313+I345+I354+I393+I399+I404-I405)&gt;$AO$503,$AO$506," ")</f>
        <v> </v>
      </c>
      <c r="M406" s="41" t="str">
        <f>IF(ABS(M131+M156+M163+M313+M345+M354+M393+M399+M404-M405)&gt;$AO$503,$AO$506," ")</f>
        <v> </v>
      </c>
      <c r="N406" s="42"/>
      <c r="O406" s="41" t="str">
        <f>IF(ABS(O131+O156+O163+O313+O345+O354+O393+O399+O404-O405)&gt;$AO$503,$AO$506," ")</f>
        <v> </v>
      </c>
      <c r="P406" s="28"/>
      <c r="Q406" s="41" t="str">
        <f>IF(ABS(Q131+Q156+Q163+Q313+Q345+Q354+Q393+Q399+Q404-Q405)&gt;$AO$503,$AO$506," ")</f>
        <v> </v>
      </c>
      <c r="U406" s="41" t="str">
        <f>IF(ABS(U131+U156+U163+U313+U345+U354+U393+U399+U404-U405)&gt;$AO$503,$AO$506," ")</f>
        <v> </v>
      </c>
      <c r="V406" s="28"/>
      <c r="W406" s="41" t="str">
        <f>IF(ABS(W131+W156+W163+W313+W345+W354+W393+W399+W404-W405)&gt;$AO$503,$AO$506," ")</f>
        <v> </v>
      </c>
      <c r="X406" s="28"/>
      <c r="Y406" s="41" t="str">
        <f>IF(ABS(Y131+Y156+Y163+Y313+Y345+Y354+Y393+Y399+Y404-Y405)&gt;$AO$503,$AO$506," ")</f>
        <v> </v>
      </c>
      <c r="AC406" s="41" t="str">
        <f>IF(ABS(AC131+AC156+AC163+AC313+AC345+AC354+AC393+AC399+AC404-AC405)&gt;$AO$503,$AO$506," ")</f>
        <v> </v>
      </c>
      <c r="AD406" s="28"/>
      <c r="AE406" s="41" t="str">
        <f>IF(ABS(AE131+AE156+AE163+AE313+AE345+AE354+AE393+AE399+AE404-AE405)&gt;$AO$503,$AO$506," ")</f>
        <v> </v>
      </c>
      <c r="AF406" s="42"/>
      <c r="AG406" s="41" t="str">
        <f>IF(ABS(AG131+AG156+AG163+AG313+AG345+AG354+AG393+AG399+AG404-AG405)&gt;$AO$503,$AO$506," ")</f>
        <v> </v>
      </c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</row>
    <row r="407" spans="1:53" ht="12.75">
      <c r="A407" s="76" t="s">
        <v>44</v>
      </c>
      <c r="C407" s="2" t="s">
        <v>45</v>
      </c>
      <c r="D407" s="8"/>
      <c r="E407" s="8">
        <v>7654144.645999998</v>
      </c>
      <c r="F407" s="8"/>
      <c r="G407" s="8">
        <v>7936948.345999995</v>
      </c>
      <c r="H407" s="18"/>
      <c r="I407" s="18">
        <f>(+E407-G407)</f>
        <v>-282803.6999999974</v>
      </c>
      <c r="J407" s="37" t="str">
        <f>IF((+E407-G407)=(I407),"  ",$AO$507)</f>
        <v>  </v>
      </c>
      <c r="K407" s="40">
        <f>IF(G407&lt;0,IF(I407=0,0,IF(OR(G407=0,E407=0),"N.M.",IF(ABS(I407/G407)&gt;=10,"N.M.",I407/(-G407)))),IF(I407=0,0,IF(OR(G407=0,E407=0),"N.M.",IF(ABS(I407/G407)&gt;=10,"N.M.",I407/G407))))</f>
        <v>-0.035631288962907605</v>
      </c>
      <c r="L407" s="39"/>
      <c r="M407" s="8">
        <v>12064126.807000052</v>
      </c>
      <c r="N407" s="18"/>
      <c r="O407" s="8">
        <v>16752604.111000026</v>
      </c>
      <c r="P407" s="18"/>
      <c r="Q407" s="18">
        <f>(+M407-O407)</f>
        <v>-4688477.303999973</v>
      </c>
      <c r="R407" s="37" t="str">
        <f>IF((+M407-O407)=(Q407),"  ",$AO$507)</f>
        <v>  </v>
      </c>
      <c r="S407" s="40">
        <f>IF(O407&lt;0,IF(Q407=0,0,IF(OR(O407=0,M407=0),"N.M.",IF(ABS(Q407/O407)&gt;=10,"N.M.",Q407/(-O407)))),IF(Q407=0,0,IF(OR(O407=0,M407=0),"N.M.",IF(ABS(Q407/O407)&gt;=10,"N.M.",Q407/O407))))</f>
        <v>-0.27986558226618896</v>
      </c>
      <c r="T407" s="39"/>
      <c r="U407" s="18">
        <v>38705663.892999955</v>
      </c>
      <c r="V407" s="18"/>
      <c r="W407" s="18">
        <v>38023745.80999991</v>
      </c>
      <c r="X407" s="18"/>
      <c r="Y407" s="18">
        <f>(+U407-W407)</f>
        <v>681918.0830000415</v>
      </c>
      <c r="Z407" s="37" t="str">
        <f>IF((+U407-W407)=(Y407),"  ",$AO$507)</f>
        <v>  </v>
      </c>
      <c r="AA407" s="40">
        <f>IF(W407&lt;0,IF(Y407=0,0,IF(OR(W407=0,U407=0),"N.M.",IF(ABS(Y407/W407)&gt;=10,"N.M.",Y407/(-W407)))),IF(Y407=0,0,IF(OR(W407=0,U407=0),"N.M.",IF(ABS(Y407/W407)&gt;=10,"N.M.",Y407/W407))))</f>
        <v>0.017934005934278654</v>
      </c>
      <c r="AB407" s="39"/>
      <c r="AC407" s="18">
        <v>65354102.36799989</v>
      </c>
      <c r="AD407" s="18"/>
      <c r="AE407" s="18">
        <v>55085378.02600005</v>
      </c>
      <c r="AF407" s="18"/>
      <c r="AG407" s="18">
        <f>(+AC407-AE407)</f>
        <v>10268724.341999836</v>
      </c>
      <c r="AH407" s="37" t="str">
        <f>IF((+AC407-AE407)=(AG407),"  ",$AO$507)</f>
        <v>  </v>
      </c>
      <c r="AI407" s="40">
        <f>IF(AE407&lt;0,IF(AG407=0,0,IF(OR(AE407=0,AC407=0),"N.M.",IF(ABS(AG407/AE407)&gt;=10,"N.M.",AG407/(-AE407)))),IF(AG407=0,0,IF(OR(AE407=0,AC407=0),"N.M.",IF(ABS(AG407/AE407)&gt;=10,"N.M.",AG407/AE407))))</f>
        <v>0.18641470223101753</v>
      </c>
      <c r="AJ407" s="39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</row>
    <row r="408" spans="3:53" ht="12.75">
      <c r="C408" s="2"/>
      <c r="D408" s="8"/>
      <c r="E408" s="41" t="str">
        <f>IF(ABS(E121-E405-E407)&gt;$AO$503,$AO$506," ")</f>
        <v> </v>
      </c>
      <c r="F408" s="27"/>
      <c r="G408" s="41" t="str">
        <f>IF(ABS(G121-G405-G407)&gt;$AO$503,$AO$506," ")</f>
        <v> </v>
      </c>
      <c r="H408" s="42"/>
      <c r="I408" s="41" t="str">
        <f>IF(ABS(I121-I405-I407)&gt;$AO$503,$AO$506," ")</f>
        <v> </v>
      </c>
      <c r="M408" s="41" t="str">
        <f>IF(ABS(M121-M405-M407)&gt;$AO$503,$AO$506," ")</f>
        <v> </v>
      </c>
      <c r="N408" s="42"/>
      <c r="O408" s="41" t="str">
        <f>IF(ABS(O121-O405-O407)&gt;$AO$503,$AO$506," ")</f>
        <v> </v>
      </c>
      <c r="P408" s="42"/>
      <c r="Q408" s="41" t="str">
        <f>IF(ABS(Q121-Q405-Q407)&gt;$AO$503,$AO$506," ")</f>
        <v> </v>
      </c>
      <c r="U408" s="41" t="str">
        <f>IF(ABS(U121-U405-U407)&gt;$AO$503,$AO$506," ")</f>
        <v> </v>
      </c>
      <c r="V408" s="28"/>
      <c r="W408" s="41" t="str">
        <f>IF(ABS(W121-W405-W407)&gt;$AO$503,$AO$506," ")</f>
        <v> </v>
      </c>
      <c r="X408" s="42"/>
      <c r="Y408" s="41" t="str">
        <f>IF(ABS(Y121-Y405-Y407)&gt;$AO$503,$AO$506," ")</f>
        <v> </v>
      </c>
      <c r="AC408" s="41" t="str">
        <f>IF(ABS(AC121-AC405-AC407)&gt;$AO$503,$AO$506," ")</f>
        <v> </v>
      </c>
      <c r="AD408" s="28"/>
      <c r="AE408" s="41" t="str">
        <f>IF(ABS(AE121-AE405-AE407)&gt;$AO$503,$AO$506," ")</f>
        <v> </v>
      </c>
      <c r="AF408" s="42"/>
      <c r="AG408" s="41" t="str">
        <f>IF(ABS(AG121-AG405-AG407)&gt;$AO$503,$AO$506," ")</f>
        <v> </v>
      </c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</row>
    <row r="409" spans="3:53" ht="13.5" customHeight="1">
      <c r="C409" s="2" t="s">
        <v>46</v>
      </c>
      <c r="D409" s="8"/>
      <c r="E409" s="31"/>
      <c r="F409" s="31"/>
      <c r="G409" s="31"/>
      <c r="H409" s="18"/>
      <c r="M409" s="5"/>
      <c r="N409" s="18"/>
      <c r="O409" s="5"/>
      <c r="P409" s="9"/>
      <c r="U409" s="31"/>
      <c r="V409" s="31"/>
      <c r="W409" s="31"/>
      <c r="AC409" s="31"/>
      <c r="AD409" s="31"/>
      <c r="AE409" s="31"/>
      <c r="AF409" s="18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1:35" ht="12.75" outlineLevel="1">
      <c r="A410" s="1" t="s">
        <v>961</v>
      </c>
      <c r="B410" s="16" t="s">
        <v>962</v>
      </c>
      <c r="C410" s="1" t="s">
        <v>1314</v>
      </c>
      <c r="E410" s="5">
        <v>0</v>
      </c>
      <c r="G410" s="5">
        <v>-8.55</v>
      </c>
      <c r="I410" s="9">
        <f aca="true" t="shared" si="136" ref="I410:I442">+E410-G410</f>
        <v>8.55</v>
      </c>
      <c r="K410" s="21" t="str">
        <f aca="true" t="shared" si="137" ref="K410:K442">IF(G410&lt;0,IF(I410=0,0,IF(OR(G410=0,E410=0),"N.M.",IF(ABS(I410/G410)&gt;=10,"N.M.",I410/(-G410)))),IF(I410=0,0,IF(OR(G410=0,E410=0),"N.M.",IF(ABS(I410/G410)&gt;=10,"N.M.",I410/G410))))</f>
        <v>N.M.</v>
      </c>
      <c r="M410" s="9">
        <v>0</v>
      </c>
      <c r="O410" s="9">
        <v>-10.11</v>
      </c>
      <c r="Q410" s="9">
        <f aca="true" t="shared" si="138" ref="Q410:Q442">+M410-O410</f>
        <v>10.11</v>
      </c>
      <c r="S410" s="21" t="str">
        <f aca="true" t="shared" si="139" ref="S410:S442">IF(O410&lt;0,IF(Q410=0,0,IF(OR(O410=0,M410=0),"N.M.",IF(ABS(Q410/O410)&gt;=10,"N.M.",Q410/(-O410)))),IF(Q410=0,0,IF(OR(O410=0,M410=0),"N.M.",IF(ABS(Q410/O410)&gt;=10,"N.M.",Q410/O410))))</f>
        <v>N.M.</v>
      </c>
      <c r="U410" s="9">
        <v>0</v>
      </c>
      <c r="W410" s="9">
        <v>-13.58</v>
      </c>
      <c r="Y410" s="9">
        <f aca="true" t="shared" si="140" ref="Y410:Y442">+U410-W410</f>
        <v>13.58</v>
      </c>
      <c r="AA410" s="21" t="str">
        <f aca="true" t="shared" si="141" ref="AA410:AA442">IF(W410&lt;0,IF(Y410=0,0,IF(OR(W410=0,U410=0),"N.M.",IF(ABS(Y410/W410)&gt;=10,"N.M.",Y410/(-W410)))),IF(Y410=0,0,IF(OR(W410=0,U410=0),"N.M.",IF(ABS(Y410/W410)&gt;=10,"N.M.",Y410/W410))))</f>
        <v>N.M.</v>
      </c>
      <c r="AC410" s="9">
        <v>-2.24</v>
      </c>
      <c r="AE410" s="9">
        <v>-13.58</v>
      </c>
      <c r="AG410" s="9">
        <f aca="true" t="shared" si="142" ref="AG410:AG442">+AC410-AE410</f>
        <v>11.34</v>
      </c>
      <c r="AI410" s="21">
        <f aca="true" t="shared" si="143" ref="AI410:AI442">IF(AE410&lt;0,IF(AG410=0,0,IF(OR(AE410=0,AC410=0),"N.M.",IF(ABS(AG410/AE410)&gt;=10,"N.M.",AG410/(-AE410)))),IF(AG410=0,0,IF(OR(AE410=0,AC410=0),"N.M.",IF(ABS(AG410/AE410)&gt;=10,"N.M.",AG410/AE410))))</f>
        <v>0.8350515463917526</v>
      </c>
    </row>
    <row r="411" spans="1:35" ht="12.75" outlineLevel="1">
      <c r="A411" s="1" t="s">
        <v>963</v>
      </c>
      <c r="B411" s="16" t="s">
        <v>964</v>
      </c>
      <c r="C411" s="1" t="s">
        <v>1315</v>
      </c>
      <c r="E411" s="5">
        <v>4475</v>
      </c>
      <c r="G411" s="5">
        <v>4475</v>
      </c>
      <c r="I411" s="9">
        <f t="shared" si="136"/>
        <v>0</v>
      </c>
      <c r="K411" s="21">
        <f t="shared" si="137"/>
        <v>0</v>
      </c>
      <c r="M411" s="9">
        <v>12925</v>
      </c>
      <c r="O411" s="9">
        <v>12925</v>
      </c>
      <c r="Q411" s="9">
        <f t="shared" si="138"/>
        <v>0</v>
      </c>
      <c r="S411" s="21">
        <f t="shared" si="139"/>
        <v>0</v>
      </c>
      <c r="U411" s="9">
        <v>30800</v>
      </c>
      <c r="W411" s="9">
        <v>30800</v>
      </c>
      <c r="Y411" s="9">
        <f t="shared" si="140"/>
        <v>0</v>
      </c>
      <c r="AA411" s="21">
        <f t="shared" si="141"/>
        <v>0</v>
      </c>
      <c r="AC411" s="9">
        <v>51925</v>
      </c>
      <c r="AE411" s="9">
        <v>52175</v>
      </c>
      <c r="AG411" s="9">
        <f t="shared" si="142"/>
        <v>-250</v>
      </c>
      <c r="AI411" s="21">
        <f t="shared" si="143"/>
        <v>-0.004791566842357451</v>
      </c>
    </row>
    <row r="412" spans="1:35" ht="12.75" outlineLevel="1">
      <c r="A412" s="1" t="s">
        <v>965</v>
      </c>
      <c r="B412" s="16" t="s">
        <v>966</v>
      </c>
      <c r="C412" s="1" t="s">
        <v>1316</v>
      </c>
      <c r="E412" s="5">
        <v>-555.81</v>
      </c>
      <c r="G412" s="5">
        <v>-555.81</v>
      </c>
      <c r="I412" s="9">
        <f t="shared" si="136"/>
        <v>0</v>
      </c>
      <c r="K412" s="21">
        <f t="shared" si="137"/>
        <v>0</v>
      </c>
      <c r="M412" s="9">
        <v>-1667.43</v>
      </c>
      <c r="O412" s="9">
        <v>-1667.43</v>
      </c>
      <c r="Q412" s="9">
        <f t="shared" si="138"/>
        <v>0</v>
      </c>
      <c r="S412" s="21">
        <f t="shared" si="139"/>
        <v>0</v>
      </c>
      <c r="U412" s="9">
        <v>-3890.67</v>
      </c>
      <c r="W412" s="9">
        <v>-3890.67</v>
      </c>
      <c r="Y412" s="9">
        <f t="shared" si="140"/>
        <v>0</v>
      </c>
      <c r="AA412" s="21">
        <f t="shared" si="141"/>
        <v>0</v>
      </c>
      <c r="AC412" s="9">
        <v>-6669.72</v>
      </c>
      <c r="AE412" s="9">
        <v>-6669.72</v>
      </c>
      <c r="AG412" s="9">
        <f t="shared" si="142"/>
        <v>0</v>
      </c>
      <c r="AI412" s="21">
        <f t="shared" si="143"/>
        <v>0</v>
      </c>
    </row>
    <row r="413" spans="1:35" ht="12.75" outlineLevel="1">
      <c r="A413" s="1" t="s">
        <v>967</v>
      </c>
      <c r="B413" s="16" t="s">
        <v>968</v>
      </c>
      <c r="C413" s="1" t="s">
        <v>1317</v>
      </c>
      <c r="E413" s="5">
        <v>10821.43</v>
      </c>
      <c r="G413" s="5">
        <v>34279.09</v>
      </c>
      <c r="I413" s="9">
        <f t="shared" si="136"/>
        <v>-23457.659999999996</v>
      </c>
      <c r="K413" s="21">
        <f t="shared" si="137"/>
        <v>-0.6843139651606854</v>
      </c>
      <c r="M413" s="9">
        <v>26923.42</v>
      </c>
      <c r="O413" s="9">
        <v>97185.723</v>
      </c>
      <c r="Q413" s="9">
        <f t="shared" si="138"/>
        <v>-70262.303</v>
      </c>
      <c r="S413" s="21">
        <f t="shared" si="139"/>
        <v>-0.7229693912962916</v>
      </c>
      <c r="U413" s="9">
        <v>96540.96</v>
      </c>
      <c r="W413" s="9">
        <v>267585.276</v>
      </c>
      <c r="Y413" s="9">
        <f t="shared" si="140"/>
        <v>-171044.316</v>
      </c>
      <c r="AA413" s="21">
        <f t="shared" si="141"/>
        <v>-0.6392142294107392</v>
      </c>
      <c r="AC413" s="9">
        <v>252403.79</v>
      </c>
      <c r="AE413" s="9">
        <v>420904.83900000004</v>
      </c>
      <c r="AG413" s="9">
        <f t="shared" si="142"/>
        <v>-168501.04900000003</v>
      </c>
      <c r="AI413" s="21">
        <f t="shared" si="143"/>
        <v>-0.4003305103365657</v>
      </c>
    </row>
    <row r="414" spans="1:35" ht="12.75" outlineLevel="1">
      <c r="A414" s="1" t="s">
        <v>969</v>
      </c>
      <c r="B414" s="16" t="s">
        <v>970</v>
      </c>
      <c r="C414" s="1" t="s">
        <v>1318</v>
      </c>
      <c r="E414" s="5">
        <v>0</v>
      </c>
      <c r="G414" s="5">
        <v>4777.75</v>
      </c>
      <c r="I414" s="9">
        <f t="shared" si="136"/>
        <v>-4777.75</v>
      </c>
      <c r="K414" s="21" t="str">
        <f t="shared" si="137"/>
        <v>N.M.</v>
      </c>
      <c r="M414" s="9">
        <v>119.87</v>
      </c>
      <c r="O414" s="9">
        <v>34101.13</v>
      </c>
      <c r="Q414" s="9">
        <f t="shared" si="138"/>
        <v>-33981.259999999995</v>
      </c>
      <c r="S414" s="21">
        <f t="shared" si="139"/>
        <v>-0.99648486721701</v>
      </c>
      <c r="U414" s="9">
        <v>4773.96</v>
      </c>
      <c r="W414" s="9">
        <v>60470.83</v>
      </c>
      <c r="Y414" s="9">
        <f t="shared" si="140"/>
        <v>-55696.87</v>
      </c>
      <c r="AA414" s="21">
        <f t="shared" si="141"/>
        <v>-0.9210535062938611</v>
      </c>
      <c r="AC414" s="9">
        <v>11002.01</v>
      </c>
      <c r="AE414" s="9">
        <v>419568.01</v>
      </c>
      <c r="AG414" s="9">
        <f t="shared" si="142"/>
        <v>-408566</v>
      </c>
      <c r="AI414" s="21">
        <f t="shared" si="143"/>
        <v>-0.973777767280208</v>
      </c>
    </row>
    <row r="415" spans="1:35" ht="12.75" outlineLevel="1">
      <c r="A415" s="1" t="s">
        <v>971</v>
      </c>
      <c r="B415" s="16" t="s">
        <v>972</v>
      </c>
      <c r="C415" s="1" t="s">
        <v>1319</v>
      </c>
      <c r="E415" s="5">
        <v>2418.81</v>
      </c>
      <c r="G415" s="5">
        <v>-5819.87</v>
      </c>
      <c r="I415" s="9">
        <f t="shared" si="136"/>
        <v>8238.68</v>
      </c>
      <c r="K415" s="21">
        <f t="shared" si="137"/>
        <v>1.415612376221462</v>
      </c>
      <c r="M415" s="9">
        <v>6447.6</v>
      </c>
      <c r="O415" s="9">
        <v>65029.4</v>
      </c>
      <c r="Q415" s="9">
        <f t="shared" si="138"/>
        <v>-58581.8</v>
      </c>
      <c r="S415" s="21">
        <f t="shared" si="139"/>
        <v>-0.9008509997016734</v>
      </c>
      <c r="U415" s="9">
        <v>40412.1</v>
      </c>
      <c r="W415" s="9">
        <v>7294.92</v>
      </c>
      <c r="Y415" s="9">
        <f t="shared" si="140"/>
        <v>33117.18</v>
      </c>
      <c r="AA415" s="21">
        <f t="shared" si="141"/>
        <v>4.53975917487786</v>
      </c>
      <c r="AC415" s="9">
        <v>274017.09</v>
      </c>
      <c r="AE415" s="9">
        <v>99611.81</v>
      </c>
      <c r="AG415" s="9">
        <f t="shared" si="142"/>
        <v>174405.28000000003</v>
      </c>
      <c r="AI415" s="21">
        <f t="shared" si="143"/>
        <v>1.750849422372709</v>
      </c>
    </row>
    <row r="416" spans="1:35" ht="12.75" outlineLevel="1">
      <c r="A416" s="1" t="s">
        <v>973</v>
      </c>
      <c r="B416" s="16" t="s">
        <v>974</v>
      </c>
      <c r="C416" s="1" t="s">
        <v>1320</v>
      </c>
      <c r="E416" s="5">
        <v>0</v>
      </c>
      <c r="G416" s="5">
        <v>0</v>
      </c>
      <c r="I416" s="9">
        <f t="shared" si="136"/>
        <v>0</v>
      </c>
      <c r="K416" s="21">
        <f t="shared" si="137"/>
        <v>0</v>
      </c>
      <c r="M416" s="9">
        <v>0</v>
      </c>
      <c r="O416" s="9">
        <v>0</v>
      </c>
      <c r="Q416" s="9">
        <f t="shared" si="138"/>
        <v>0</v>
      </c>
      <c r="S416" s="21">
        <f t="shared" si="139"/>
        <v>0</v>
      </c>
      <c r="U416" s="9">
        <v>0</v>
      </c>
      <c r="W416" s="9">
        <v>0</v>
      </c>
      <c r="Y416" s="9">
        <f t="shared" si="140"/>
        <v>0</v>
      </c>
      <c r="AA416" s="21">
        <f t="shared" si="141"/>
        <v>0</v>
      </c>
      <c r="AC416" s="9">
        <v>0</v>
      </c>
      <c r="AE416" s="9">
        <v>238.58</v>
      </c>
      <c r="AG416" s="9">
        <f t="shared" si="142"/>
        <v>-238.58</v>
      </c>
      <c r="AI416" s="21" t="str">
        <f t="shared" si="143"/>
        <v>N.M.</v>
      </c>
    </row>
    <row r="417" spans="1:35" ht="12.75" outlineLevel="1">
      <c r="A417" s="1" t="s">
        <v>975</v>
      </c>
      <c r="B417" s="16" t="s">
        <v>976</v>
      </c>
      <c r="C417" s="1" t="s">
        <v>1321</v>
      </c>
      <c r="E417" s="5">
        <v>487</v>
      </c>
      <c r="G417" s="5">
        <v>487</v>
      </c>
      <c r="I417" s="9">
        <f t="shared" si="136"/>
        <v>0</v>
      </c>
      <c r="K417" s="21">
        <f t="shared" si="137"/>
        <v>0</v>
      </c>
      <c r="M417" s="9">
        <v>1461</v>
      </c>
      <c r="O417" s="9">
        <v>1561</v>
      </c>
      <c r="Q417" s="9">
        <f t="shared" si="138"/>
        <v>-100</v>
      </c>
      <c r="S417" s="21">
        <f t="shared" si="139"/>
        <v>-0.06406149903907751</v>
      </c>
      <c r="U417" s="9">
        <v>32592.45</v>
      </c>
      <c r="W417" s="9">
        <v>32682.45</v>
      </c>
      <c r="Y417" s="9">
        <f t="shared" si="140"/>
        <v>-90</v>
      </c>
      <c r="AA417" s="21">
        <f t="shared" si="141"/>
        <v>-0.0027537715195770206</v>
      </c>
      <c r="AC417" s="9">
        <v>65765.9</v>
      </c>
      <c r="AE417" s="9">
        <v>70278.35</v>
      </c>
      <c r="AG417" s="9">
        <f t="shared" si="142"/>
        <v>-4512.450000000012</v>
      </c>
      <c r="AI417" s="21">
        <f t="shared" si="143"/>
        <v>-0.06420825190119021</v>
      </c>
    </row>
    <row r="418" spans="1:35" ht="12.75" outlineLevel="1">
      <c r="A418" s="1" t="s">
        <v>977</v>
      </c>
      <c r="B418" s="16" t="s">
        <v>978</v>
      </c>
      <c r="C418" s="1" t="s">
        <v>1322</v>
      </c>
      <c r="E418" s="5">
        <v>2304.81</v>
      </c>
      <c r="G418" s="5">
        <v>4874.97</v>
      </c>
      <c r="I418" s="9">
        <f t="shared" si="136"/>
        <v>-2570.1600000000003</v>
      </c>
      <c r="K418" s="21">
        <f t="shared" si="137"/>
        <v>-0.5272155520957053</v>
      </c>
      <c r="M418" s="9">
        <v>27225.88</v>
      </c>
      <c r="O418" s="9">
        <v>126644.02</v>
      </c>
      <c r="Q418" s="9">
        <f t="shared" si="138"/>
        <v>-99418.14</v>
      </c>
      <c r="S418" s="21">
        <f t="shared" si="139"/>
        <v>-0.785020406016802</v>
      </c>
      <c r="U418" s="9">
        <v>43100.66</v>
      </c>
      <c r="W418" s="9">
        <v>576734.59</v>
      </c>
      <c r="Y418" s="9">
        <f t="shared" si="140"/>
        <v>-533633.9299999999</v>
      </c>
      <c r="AA418" s="21">
        <f t="shared" si="141"/>
        <v>-0.9252677735177978</v>
      </c>
      <c r="AC418" s="9">
        <v>91067.2</v>
      </c>
      <c r="AE418" s="9">
        <v>1415450.3</v>
      </c>
      <c r="AG418" s="9">
        <f t="shared" si="142"/>
        <v>-1324383.1</v>
      </c>
      <c r="AI418" s="21">
        <f t="shared" si="143"/>
        <v>-0.9356620292496317</v>
      </c>
    </row>
    <row r="419" spans="1:35" ht="12.75" outlineLevel="1">
      <c r="A419" s="1" t="s">
        <v>979</v>
      </c>
      <c r="B419" s="16" t="s">
        <v>980</v>
      </c>
      <c r="C419" s="1" t="s">
        <v>1323</v>
      </c>
      <c r="E419" s="5">
        <v>2100.2</v>
      </c>
      <c r="G419" s="5">
        <v>2157.69</v>
      </c>
      <c r="I419" s="9">
        <f t="shared" si="136"/>
        <v>-57.49000000000024</v>
      </c>
      <c r="K419" s="21">
        <f t="shared" si="137"/>
        <v>-0.026644235270126958</v>
      </c>
      <c r="M419" s="9">
        <v>6487.58</v>
      </c>
      <c r="O419" s="9">
        <v>6434.38</v>
      </c>
      <c r="Q419" s="9">
        <f t="shared" si="138"/>
        <v>53.19999999999982</v>
      </c>
      <c r="S419" s="21">
        <f t="shared" si="139"/>
        <v>0.008268084881527018</v>
      </c>
      <c r="U419" s="9">
        <v>15204.51</v>
      </c>
      <c r="W419" s="9">
        <v>14237.74</v>
      </c>
      <c r="Y419" s="9">
        <f t="shared" si="140"/>
        <v>966.7700000000004</v>
      </c>
      <c r="AA419" s="21">
        <f t="shared" si="141"/>
        <v>0.06790192825546754</v>
      </c>
      <c r="AC419" s="9">
        <v>25810.08</v>
      </c>
      <c r="AE419" s="9">
        <v>21963.16</v>
      </c>
      <c r="AG419" s="9">
        <f t="shared" si="142"/>
        <v>3846.920000000002</v>
      </c>
      <c r="AI419" s="21">
        <f t="shared" si="143"/>
        <v>0.1751533021659908</v>
      </c>
    </row>
    <row r="420" spans="1:35" ht="12.75" outlineLevel="1">
      <c r="A420" s="1" t="s">
        <v>981</v>
      </c>
      <c r="B420" s="16" t="s">
        <v>982</v>
      </c>
      <c r="C420" s="1" t="s">
        <v>1324</v>
      </c>
      <c r="E420" s="5">
        <v>0</v>
      </c>
      <c r="G420" s="5">
        <v>0</v>
      </c>
      <c r="I420" s="9">
        <f t="shared" si="136"/>
        <v>0</v>
      </c>
      <c r="K420" s="21">
        <f t="shared" si="137"/>
        <v>0</v>
      </c>
      <c r="M420" s="9">
        <v>-47201.8</v>
      </c>
      <c r="O420" s="9">
        <v>-18930.63</v>
      </c>
      <c r="Q420" s="9">
        <f t="shared" si="138"/>
        <v>-28271.170000000002</v>
      </c>
      <c r="S420" s="21">
        <f t="shared" si="139"/>
        <v>-1.493408830028372</v>
      </c>
      <c r="U420" s="9">
        <v>-47667.56</v>
      </c>
      <c r="W420" s="9">
        <v>-18930.63</v>
      </c>
      <c r="Y420" s="9">
        <f t="shared" si="140"/>
        <v>-28736.929999999997</v>
      </c>
      <c r="AA420" s="21">
        <f t="shared" si="141"/>
        <v>-1.5180123429595314</v>
      </c>
      <c r="AC420" s="9">
        <v>-47933.44</v>
      </c>
      <c r="AE420" s="9">
        <v>-155193.05</v>
      </c>
      <c r="AG420" s="9">
        <f t="shared" si="142"/>
        <v>107259.60999999999</v>
      </c>
      <c r="AI420" s="21">
        <f t="shared" si="143"/>
        <v>0.6911366842780653</v>
      </c>
    </row>
    <row r="421" spans="1:35" ht="12.75" outlineLevel="1">
      <c r="A421" s="1" t="s">
        <v>983</v>
      </c>
      <c r="B421" s="16" t="s">
        <v>984</v>
      </c>
      <c r="C421" s="1" t="s">
        <v>1325</v>
      </c>
      <c r="E421" s="5">
        <v>0</v>
      </c>
      <c r="G421" s="5">
        <v>0</v>
      </c>
      <c r="I421" s="9">
        <f t="shared" si="136"/>
        <v>0</v>
      </c>
      <c r="K421" s="21">
        <f t="shared" si="137"/>
        <v>0</v>
      </c>
      <c r="M421" s="9">
        <v>5541.63</v>
      </c>
      <c r="O421" s="9">
        <v>194876.7</v>
      </c>
      <c r="Q421" s="9">
        <f t="shared" si="138"/>
        <v>-189335.07</v>
      </c>
      <c r="S421" s="21">
        <f t="shared" si="139"/>
        <v>-0.9715634039369508</v>
      </c>
      <c r="U421" s="9">
        <v>-501131.44</v>
      </c>
      <c r="W421" s="9">
        <v>399887.74</v>
      </c>
      <c r="Y421" s="9">
        <f t="shared" si="140"/>
        <v>-901019.1799999999</v>
      </c>
      <c r="AA421" s="21">
        <f t="shared" si="141"/>
        <v>-2.253180305052613</v>
      </c>
      <c r="AC421" s="9">
        <v>-663453.03</v>
      </c>
      <c r="AE421" s="9">
        <v>1173346.73</v>
      </c>
      <c r="AG421" s="9">
        <f t="shared" si="142"/>
        <v>-1836799.76</v>
      </c>
      <c r="AI421" s="21">
        <f t="shared" si="143"/>
        <v>-1.5654364673603343</v>
      </c>
    </row>
    <row r="422" spans="1:35" ht="12.75" outlineLevel="1">
      <c r="A422" s="1" t="s">
        <v>985</v>
      </c>
      <c r="B422" s="16" t="s">
        <v>986</v>
      </c>
      <c r="C422" s="1" t="s">
        <v>1326</v>
      </c>
      <c r="E422" s="5">
        <v>8539.93</v>
      </c>
      <c r="G422" s="5">
        <v>889.13</v>
      </c>
      <c r="I422" s="9">
        <f t="shared" si="136"/>
        <v>7650.8</v>
      </c>
      <c r="K422" s="21">
        <f t="shared" si="137"/>
        <v>8.604815943675279</v>
      </c>
      <c r="M422" s="9">
        <v>-84358.96</v>
      </c>
      <c r="O422" s="9">
        <v>71224.83</v>
      </c>
      <c r="Q422" s="9">
        <f t="shared" si="138"/>
        <v>-155583.79</v>
      </c>
      <c r="S422" s="21">
        <f t="shared" si="139"/>
        <v>-2.1844038097388228</v>
      </c>
      <c r="U422" s="9">
        <v>-271760.14</v>
      </c>
      <c r="W422" s="9">
        <v>-134101.65</v>
      </c>
      <c r="Y422" s="9">
        <f t="shared" si="140"/>
        <v>-137658.49000000002</v>
      </c>
      <c r="AA422" s="21">
        <f t="shared" si="141"/>
        <v>-1.0265234618664276</v>
      </c>
      <c r="AC422" s="9">
        <v>-575967.85</v>
      </c>
      <c r="AE422" s="9">
        <v>-468033.65</v>
      </c>
      <c r="AG422" s="9">
        <f t="shared" si="142"/>
        <v>-107934.19999999995</v>
      </c>
      <c r="AI422" s="21">
        <f t="shared" si="143"/>
        <v>-0.23061205107795124</v>
      </c>
    </row>
    <row r="423" spans="1:35" ht="12.75" outlineLevel="1">
      <c r="A423" s="1" t="s">
        <v>987</v>
      </c>
      <c r="B423" s="16" t="s">
        <v>988</v>
      </c>
      <c r="C423" s="1" t="s">
        <v>1327</v>
      </c>
      <c r="E423" s="5">
        <v>0</v>
      </c>
      <c r="G423" s="5">
        <v>49190.19</v>
      </c>
      <c r="I423" s="9">
        <f t="shared" si="136"/>
        <v>-49190.19</v>
      </c>
      <c r="K423" s="21" t="str">
        <f t="shared" si="137"/>
        <v>N.M.</v>
      </c>
      <c r="M423" s="9">
        <v>0</v>
      </c>
      <c r="O423" s="9">
        <v>111252.21</v>
      </c>
      <c r="Q423" s="9">
        <f t="shared" si="138"/>
        <v>-111252.21</v>
      </c>
      <c r="S423" s="21" t="str">
        <f t="shared" si="139"/>
        <v>N.M.</v>
      </c>
      <c r="U423" s="9">
        <v>0</v>
      </c>
      <c r="W423" s="9">
        <v>205886.77</v>
      </c>
      <c r="Y423" s="9">
        <f t="shared" si="140"/>
        <v>-205886.77</v>
      </c>
      <c r="AA423" s="21" t="str">
        <f t="shared" si="141"/>
        <v>N.M.</v>
      </c>
      <c r="AC423" s="9">
        <v>124976.47</v>
      </c>
      <c r="AE423" s="9">
        <v>577125.93</v>
      </c>
      <c r="AG423" s="9">
        <f t="shared" si="142"/>
        <v>-452149.4600000001</v>
      </c>
      <c r="AI423" s="21">
        <f t="shared" si="143"/>
        <v>-0.7834502601537935</v>
      </c>
    </row>
    <row r="424" spans="1:35" ht="12.75" outlineLevel="1">
      <c r="A424" s="1" t="s">
        <v>989</v>
      </c>
      <c r="B424" s="16" t="s">
        <v>990</v>
      </c>
      <c r="C424" s="1" t="s">
        <v>1328</v>
      </c>
      <c r="E424" s="5">
        <v>81.93</v>
      </c>
      <c r="G424" s="5">
        <v>-3410.3</v>
      </c>
      <c r="I424" s="9">
        <f t="shared" si="136"/>
        <v>3492.23</v>
      </c>
      <c r="K424" s="21">
        <f t="shared" si="137"/>
        <v>1.02402427938891</v>
      </c>
      <c r="M424" s="9">
        <v>1591.83</v>
      </c>
      <c r="O424" s="9">
        <v>10337.96</v>
      </c>
      <c r="Q424" s="9">
        <f t="shared" si="138"/>
        <v>-8746.13</v>
      </c>
      <c r="S424" s="21">
        <f t="shared" si="139"/>
        <v>-0.846020878393803</v>
      </c>
      <c r="U424" s="9">
        <v>3953.67</v>
      </c>
      <c r="W424" s="9">
        <v>7350.74</v>
      </c>
      <c r="Y424" s="9">
        <f t="shared" si="140"/>
        <v>-3397.0699999999997</v>
      </c>
      <c r="AA424" s="21">
        <f t="shared" si="141"/>
        <v>-0.4621398661903427</v>
      </c>
      <c r="AC424" s="9">
        <v>8047.21</v>
      </c>
      <c r="AE424" s="9">
        <v>6234.36</v>
      </c>
      <c r="AG424" s="9">
        <f t="shared" si="142"/>
        <v>1812.8500000000004</v>
      </c>
      <c r="AI424" s="21">
        <f t="shared" si="143"/>
        <v>0.29078365702333525</v>
      </c>
    </row>
    <row r="425" spans="1:35" ht="12.75" outlineLevel="1">
      <c r="A425" s="1" t="s">
        <v>991</v>
      </c>
      <c r="B425" s="16" t="s">
        <v>992</v>
      </c>
      <c r="C425" s="1" t="s">
        <v>1329</v>
      </c>
      <c r="E425" s="5">
        <v>0</v>
      </c>
      <c r="G425" s="5">
        <v>4985.49</v>
      </c>
      <c r="I425" s="9">
        <f t="shared" si="136"/>
        <v>-4985.49</v>
      </c>
      <c r="K425" s="21" t="str">
        <f t="shared" si="137"/>
        <v>N.M.</v>
      </c>
      <c r="M425" s="9">
        <v>0</v>
      </c>
      <c r="O425" s="9">
        <v>6644.42</v>
      </c>
      <c r="Q425" s="9">
        <f t="shared" si="138"/>
        <v>-6644.42</v>
      </c>
      <c r="S425" s="21" t="str">
        <f t="shared" si="139"/>
        <v>N.M.</v>
      </c>
      <c r="U425" s="9">
        <v>0</v>
      </c>
      <c r="W425" s="9">
        <v>20971.03</v>
      </c>
      <c r="Y425" s="9">
        <f t="shared" si="140"/>
        <v>-20971.03</v>
      </c>
      <c r="AA425" s="21" t="str">
        <f t="shared" si="141"/>
        <v>N.M.</v>
      </c>
      <c r="AC425" s="9">
        <v>-5933.3</v>
      </c>
      <c r="AE425" s="9">
        <v>20449.87</v>
      </c>
      <c r="AG425" s="9">
        <f t="shared" si="142"/>
        <v>-26383.17</v>
      </c>
      <c r="AI425" s="21">
        <f t="shared" si="143"/>
        <v>-1.2901387637183024</v>
      </c>
    </row>
    <row r="426" spans="1:35" ht="12.75" outlineLevel="1">
      <c r="A426" s="1" t="s">
        <v>993</v>
      </c>
      <c r="B426" s="16" t="s">
        <v>994</v>
      </c>
      <c r="C426" s="1" t="s">
        <v>1330</v>
      </c>
      <c r="E426" s="5">
        <v>0</v>
      </c>
      <c r="G426" s="5">
        <v>-61636.27</v>
      </c>
      <c r="I426" s="9">
        <f t="shared" si="136"/>
        <v>61636.27</v>
      </c>
      <c r="K426" s="21" t="str">
        <f t="shared" si="137"/>
        <v>N.M.</v>
      </c>
      <c r="M426" s="9">
        <v>0</v>
      </c>
      <c r="O426" s="9">
        <v>-133702.14</v>
      </c>
      <c r="Q426" s="9">
        <f t="shared" si="138"/>
        <v>133702.14</v>
      </c>
      <c r="S426" s="21" t="str">
        <f t="shared" si="139"/>
        <v>N.M.</v>
      </c>
      <c r="U426" s="9">
        <v>0</v>
      </c>
      <c r="W426" s="9">
        <v>-266246.44</v>
      </c>
      <c r="Y426" s="9">
        <f t="shared" si="140"/>
        <v>266246.44</v>
      </c>
      <c r="AA426" s="21" t="str">
        <f t="shared" si="141"/>
        <v>N.M.</v>
      </c>
      <c r="AC426" s="9">
        <v>-163248.51</v>
      </c>
      <c r="AE426" s="9">
        <v>-725062.88</v>
      </c>
      <c r="AG426" s="9">
        <f t="shared" si="142"/>
        <v>561814.37</v>
      </c>
      <c r="AI426" s="21">
        <f t="shared" si="143"/>
        <v>0.7748491689438025</v>
      </c>
    </row>
    <row r="427" spans="1:35" ht="12.75" outlineLevel="1">
      <c r="A427" s="1" t="s">
        <v>995</v>
      </c>
      <c r="B427" s="16" t="s">
        <v>996</v>
      </c>
      <c r="C427" s="1" t="s">
        <v>1331</v>
      </c>
      <c r="E427" s="5">
        <v>-62538</v>
      </c>
      <c r="G427" s="5">
        <v>-767953</v>
      </c>
      <c r="I427" s="9">
        <f t="shared" si="136"/>
        <v>705415</v>
      </c>
      <c r="K427" s="21">
        <f t="shared" si="137"/>
        <v>0.9185653288677823</v>
      </c>
      <c r="M427" s="9">
        <v>1615035</v>
      </c>
      <c r="O427" s="9">
        <v>1069050</v>
      </c>
      <c r="Q427" s="9">
        <f t="shared" si="138"/>
        <v>545985</v>
      </c>
      <c r="S427" s="21">
        <f t="shared" si="139"/>
        <v>0.5107197979514522</v>
      </c>
      <c r="U427" s="9">
        <v>-2078700</v>
      </c>
      <c r="W427" s="9">
        <v>1012754</v>
      </c>
      <c r="Y427" s="9">
        <f t="shared" si="140"/>
        <v>-3091454</v>
      </c>
      <c r="AA427" s="21">
        <f t="shared" si="141"/>
        <v>-3.052522132719298</v>
      </c>
      <c r="AC427" s="9">
        <v>1975511</v>
      </c>
      <c r="AE427" s="9">
        <v>1888787</v>
      </c>
      <c r="AG427" s="9">
        <f t="shared" si="142"/>
        <v>86724</v>
      </c>
      <c r="AI427" s="21">
        <f t="shared" si="143"/>
        <v>0.04591518260132032</v>
      </c>
    </row>
    <row r="428" spans="1:35" ht="12.75" outlineLevel="1">
      <c r="A428" s="1" t="s">
        <v>997</v>
      </c>
      <c r="B428" s="16" t="s">
        <v>998</v>
      </c>
      <c r="C428" s="1" t="s">
        <v>1332</v>
      </c>
      <c r="E428" s="5">
        <v>121567</v>
      </c>
      <c r="G428" s="5">
        <v>780688</v>
      </c>
      <c r="I428" s="9">
        <f t="shared" si="136"/>
        <v>-659121</v>
      </c>
      <c r="K428" s="21">
        <f t="shared" si="137"/>
        <v>-0.8442822228598365</v>
      </c>
      <c r="M428" s="9">
        <v>-1275779</v>
      </c>
      <c r="O428" s="9">
        <v>-1031029</v>
      </c>
      <c r="Q428" s="9">
        <f t="shared" si="138"/>
        <v>-244750</v>
      </c>
      <c r="S428" s="21">
        <f t="shared" si="139"/>
        <v>-0.23738420548791547</v>
      </c>
      <c r="U428" s="9">
        <v>2552062</v>
      </c>
      <c r="W428" s="9">
        <v>-931753</v>
      </c>
      <c r="Y428" s="9">
        <f t="shared" si="140"/>
        <v>3483815</v>
      </c>
      <c r="AA428" s="21">
        <f t="shared" si="141"/>
        <v>3.7389898395819494</v>
      </c>
      <c r="AC428" s="9">
        <v>-1342997</v>
      </c>
      <c r="AE428" s="9">
        <v>-547867</v>
      </c>
      <c r="AG428" s="9">
        <f t="shared" si="142"/>
        <v>-795130</v>
      </c>
      <c r="AI428" s="21">
        <f t="shared" si="143"/>
        <v>-1.4513193895598748</v>
      </c>
    </row>
    <row r="429" spans="1:35" ht="12.75" outlineLevel="1">
      <c r="A429" s="1" t="s">
        <v>999</v>
      </c>
      <c r="B429" s="16" t="s">
        <v>1000</v>
      </c>
      <c r="C429" s="1" t="s">
        <v>1333</v>
      </c>
      <c r="E429" s="5">
        <v>-32125.98</v>
      </c>
      <c r="G429" s="5">
        <v>-38220.25</v>
      </c>
      <c r="I429" s="9">
        <f t="shared" si="136"/>
        <v>6094.27</v>
      </c>
      <c r="K429" s="21">
        <f t="shared" si="137"/>
        <v>0.15945133796874694</v>
      </c>
      <c r="M429" s="9">
        <v>-154528.47</v>
      </c>
      <c r="O429" s="9">
        <v>-99424</v>
      </c>
      <c r="Q429" s="9">
        <f t="shared" si="138"/>
        <v>-55104.47</v>
      </c>
      <c r="S429" s="21">
        <f t="shared" si="139"/>
        <v>-0.5542371057289991</v>
      </c>
      <c r="U429" s="9">
        <v>-508900.88</v>
      </c>
      <c r="W429" s="9">
        <v>-308693.04</v>
      </c>
      <c r="Y429" s="9">
        <f t="shared" si="140"/>
        <v>-200207.84000000003</v>
      </c>
      <c r="AA429" s="21">
        <f t="shared" si="141"/>
        <v>-0.6485660965987443</v>
      </c>
      <c r="AC429" s="9">
        <v>-568959.38</v>
      </c>
      <c r="AE429" s="9">
        <v>-7932824.34</v>
      </c>
      <c r="AG429" s="9">
        <f t="shared" si="142"/>
        <v>7363864.96</v>
      </c>
      <c r="AI429" s="21">
        <f t="shared" si="143"/>
        <v>0.9282778294823556</v>
      </c>
    </row>
    <row r="430" spans="1:35" ht="12.75" outlineLevel="1">
      <c r="A430" s="1" t="s">
        <v>1001</v>
      </c>
      <c r="B430" s="16" t="s">
        <v>1002</v>
      </c>
      <c r="C430" s="1" t="s">
        <v>1334</v>
      </c>
      <c r="E430" s="5">
        <v>-26903.02</v>
      </c>
      <c r="G430" s="5">
        <v>25485.25</v>
      </c>
      <c r="I430" s="9">
        <f t="shared" si="136"/>
        <v>-52388.270000000004</v>
      </c>
      <c r="K430" s="21">
        <f t="shared" si="137"/>
        <v>-2.0556310022463977</v>
      </c>
      <c r="M430" s="9">
        <v>-184727.53</v>
      </c>
      <c r="O430" s="9">
        <v>61403</v>
      </c>
      <c r="Q430" s="9">
        <f t="shared" si="138"/>
        <v>-246130.53</v>
      </c>
      <c r="S430" s="21">
        <f t="shared" si="139"/>
        <v>-4.008444701398955</v>
      </c>
      <c r="U430" s="9">
        <v>35538.88</v>
      </c>
      <c r="W430" s="9">
        <v>227692.04</v>
      </c>
      <c r="Y430" s="9">
        <f t="shared" si="140"/>
        <v>-192153.16</v>
      </c>
      <c r="AA430" s="21">
        <f t="shared" si="141"/>
        <v>-0.8439168975779742</v>
      </c>
      <c r="AC430" s="9">
        <v>-63554.62</v>
      </c>
      <c r="AE430" s="9">
        <v>6591904.34</v>
      </c>
      <c r="AG430" s="9">
        <f t="shared" si="142"/>
        <v>-6655458.96</v>
      </c>
      <c r="AI430" s="21">
        <f t="shared" si="143"/>
        <v>-1.0096413140606952</v>
      </c>
    </row>
    <row r="431" spans="1:35" ht="12.75" outlineLevel="1">
      <c r="A431" s="1" t="s">
        <v>1003</v>
      </c>
      <c r="B431" s="16" t="s">
        <v>1004</v>
      </c>
      <c r="C431" s="1" t="s">
        <v>1335</v>
      </c>
      <c r="E431" s="5">
        <v>881712.54</v>
      </c>
      <c r="G431" s="5">
        <v>9917194</v>
      </c>
      <c r="I431" s="9">
        <f t="shared" si="136"/>
        <v>-9035481.46</v>
      </c>
      <c r="K431" s="21">
        <f t="shared" si="137"/>
        <v>-0.9110925388774285</v>
      </c>
      <c r="M431" s="9">
        <v>2188142.27</v>
      </c>
      <c r="O431" s="9">
        <v>26283557</v>
      </c>
      <c r="Q431" s="9">
        <f t="shared" si="138"/>
        <v>-24095414.73</v>
      </c>
      <c r="S431" s="21">
        <f t="shared" si="139"/>
        <v>-0.9167486246248938</v>
      </c>
      <c r="U431" s="9">
        <v>6589820.56</v>
      </c>
      <c r="W431" s="9">
        <v>69016046</v>
      </c>
      <c r="Y431" s="9">
        <f t="shared" si="140"/>
        <v>-62426225.44</v>
      </c>
      <c r="AA431" s="21">
        <f t="shared" si="141"/>
        <v>-0.9045175587138098</v>
      </c>
      <c r="AC431" s="9">
        <v>47835272.56</v>
      </c>
      <c r="AE431" s="9">
        <v>130167332</v>
      </c>
      <c r="AG431" s="9">
        <f t="shared" si="142"/>
        <v>-82332059.44</v>
      </c>
      <c r="AI431" s="21">
        <f t="shared" si="143"/>
        <v>-0.6325093875320422</v>
      </c>
    </row>
    <row r="432" spans="1:35" ht="12.75" outlineLevel="1">
      <c r="A432" s="1" t="s">
        <v>1005</v>
      </c>
      <c r="B432" s="16" t="s">
        <v>1006</v>
      </c>
      <c r="C432" s="1" t="s">
        <v>1336</v>
      </c>
      <c r="E432" s="5">
        <v>-833741.78</v>
      </c>
      <c r="G432" s="5">
        <v>-9789360</v>
      </c>
      <c r="I432" s="9">
        <f t="shared" si="136"/>
        <v>8955618.22</v>
      </c>
      <c r="K432" s="21">
        <f t="shared" si="137"/>
        <v>0.9148318398751298</v>
      </c>
      <c r="M432" s="9">
        <v>-1924953.07</v>
      </c>
      <c r="O432" s="9">
        <v>-26802471</v>
      </c>
      <c r="Q432" s="9">
        <f t="shared" si="138"/>
        <v>24877517.93</v>
      </c>
      <c r="S432" s="21">
        <f t="shared" si="139"/>
        <v>0.9281800148202753</v>
      </c>
      <c r="U432" s="9">
        <v>-5824348.47</v>
      </c>
      <c r="W432" s="9">
        <v>-69533578</v>
      </c>
      <c r="Y432" s="9">
        <f t="shared" si="140"/>
        <v>63709229.53</v>
      </c>
      <c r="AA432" s="21">
        <f t="shared" si="141"/>
        <v>0.9162368939219553</v>
      </c>
      <c r="AC432" s="9">
        <v>-46613602.97</v>
      </c>
      <c r="AE432" s="9">
        <v>-130471057</v>
      </c>
      <c r="AG432" s="9">
        <f t="shared" si="142"/>
        <v>83857454.03</v>
      </c>
      <c r="AI432" s="21">
        <f t="shared" si="143"/>
        <v>0.6427284024379445</v>
      </c>
    </row>
    <row r="433" spans="1:35" ht="12.75" outlineLevel="1">
      <c r="A433" s="1" t="s">
        <v>1007</v>
      </c>
      <c r="B433" s="16" t="s">
        <v>1008</v>
      </c>
      <c r="C433" s="1" t="s">
        <v>1337</v>
      </c>
      <c r="E433" s="5">
        <v>-62591.58</v>
      </c>
      <c r="G433" s="5">
        <v>-102552</v>
      </c>
      <c r="I433" s="9">
        <f t="shared" si="136"/>
        <v>39960.42</v>
      </c>
      <c r="K433" s="21">
        <f t="shared" si="137"/>
        <v>0.38966007488883686</v>
      </c>
      <c r="M433" s="9">
        <v>-640896.54</v>
      </c>
      <c r="O433" s="9">
        <v>260231</v>
      </c>
      <c r="Q433" s="9">
        <f t="shared" si="138"/>
        <v>-901127.54</v>
      </c>
      <c r="S433" s="21">
        <f t="shared" si="139"/>
        <v>-3.462798590483071</v>
      </c>
      <c r="U433" s="9">
        <v>1235499.79</v>
      </c>
      <c r="W433" s="9">
        <v>-341872</v>
      </c>
      <c r="Y433" s="9">
        <f t="shared" si="140"/>
        <v>1577371.79</v>
      </c>
      <c r="AA433" s="21">
        <f t="shared" si="141"/>
        <v>4.613925065521599</v>
      </c>
      <c r="AC433" s="9">
        <v>782791.17</v>
      </c>
      <c r="AE433" s="9">
        <v>547645</v>
      </c>
      <c r="AG433" s="9">
        <f t="shared" si="142"/>
        <v>235146.17000000004</v>
      </c>
      <c r="AI433" s="21">
        <f t="shared" si="143"/>
        <v>0.4293770051767113</v>
      </c>
    </row>
    <row r="434" spans="1:35" ht="12.75" outlineLevel="1">
      <c r="A434" s="1" t="s">
        <v>1009</v>
      </c>
      <c r="B434" s="16" t="s">
        <v>1010</v>
      </c>
      <c r="C434" s="1" t="s">
        <v>1338</v>
      </c>
      <c r="E434" s="5">
        <v>-326.81</v>
      </c>
      <c r="G434" s="5">
        <v>42030.68</v>
      </c>
      <c r="I434" s="9">
        <f t="shared" si="136"/>
        <v>-42357.49</v>
      </c>
      <c r="K434" s="21">
        <f t="shared" si="137"/>
        <v>-1.0077755106507913</v>
      </c>
      <c r="M434" s="9">
        <v>-16295.04</v>
      </c>
      <c r="O434" s="9">
        <v>-29256.283</v>
      </c>
      <c r="Q434" s="9">
        <f t="shared" si="138"/>
        <v>12961.242999999999</v>
      </c>
      <c r="S434" s="21">
        <f t="shared" si="139"/>
        <v>0.44302425567868614</v>
      </c>
      <c r="U434" s="9">
        <v>89229.61</v>
      </c>
      <c r="W434" s="9">
        <v>383071.7</v>
      </c>
      <c r="Y434" s="9">
        <f t="shared" si="140"/>
        <v>-293842.09</v>
      </c>
      <c r="AA434" s="21">
        <f t="shared" si="141"/>
        <v>-0.767068123278227</v>
      </c>
      <c r="AC434" s="9">
        <v>60739.55</v>
      </c>
      <c r="AE434" s="9">
        <v>-5009.950000000012</v>
      </c>
      <c r="AG434" s="9">
        <f t="shared" si="142"/>
        <v>65749.50000000001</v>
      </c>
      <c r="AI434" s="21" t="str">
        <f t="shared" si="143"/>
        <v>N.M.</v>
      </c>
    </row>
    <row r="435" spans="1:35" ht="12.75" outlineLevel="1">
      <c r="A435" s="1" t="s">
        <v>1011</v>
      </c>
      <c r="B435" s="16" t="s">
        <v>1012</v>
      </c>
      <c r="C435" s="1" t="s">
        <v>1339</v>
      </c>
      <c r="E435" s="5">
        <v>0</v>
      </c>
      <c r="G435" s="5">
        <v>0</v>
      </c>
      <c r="I435" s="9">
        <f t="shared" si="136"/>
        <v>0</v>
      </c>
      <c r="K435" s="21">
        <f t="shared" si="137"/>
        <v>0</v>
      </c>
      <c r="M435" s="9">
        <v>18894.73</v>
      </c>
      <c r="O435" s="9">
        <v>-110344.51</v>
      </c>
      <c r="Q435" s="9">
        <f t="shared" si="138"/>
        <v>129239.23999999999</v>
      </c>
      <c r="S435" s="21">
        <f t="shared" si="139"/>
        <v>1.1712339834578087</v>
      </c>
      <c r="U435" s="9">
        <v>-111268.96</v>
      </c>
      <c r="W435" s="9">
        <v>21052.63</v>
      </c>
      <c r="Y435" s="9">
        <f t="shared" si="140"/>
        <v>-132321.59</v>
      </c>
      <c r="AA435" s="21">
        <f t="shared" si="141"/>
        <v>-6.2852759963957</v>
      </c>
      <c r="AC435" s="9">
        <v>-111268.96</v>
      </c>
      <c r="AE435" s="9">
        <v>338298.63</v>
      </c>
      <c r="AG435" s="9">
        <f t="shared" si="142"/>
        <v>-449567.59</v>
      </c>
      <c r="AI435" s="21">
        <f t="shared" si="143"/>
        <v>-1.3289075099121743</v>
      </c>
    </row>
    <row r="436" spans="1:35" ht="12.75" outlineLevel="1">
      <c r="A436" s="1" t="s">
        <v>1013</v>
      </c>
      <c r="B436" s="16" t="s">
        <v>1014</v>
      </c>
      <c r="C436" s="1" t="s">
        <v>1340</v>
      </c>
      <c r="E436" s="5">
        <v>-3164.3</v>
      </c>
      <c r="G436" s="5">
        <v>4339.39</v>
      </c>
      <c r="I436" s="9">
        <f t="shared" si="136"/>
        <v>-7503.6900000000005</v>
      </c>
      <c r="K436" s="21">
        <f t="shared" si="137"/>
        <v>-1.7292038742772602</v>
      </c>
      <c r="M436" s="9">
        <v>7617.35</v>
      </c>
      <c r="O436" s="9">
        <v>8282.65</v>
      </c>
      <c r="Q436" s="9">
        <f t="shared" si="138"/>
        <v>-665.2999999999993</v>
      </c>
      <c r="S436" s="21">
        <f t="shared" si="139"/>
        <v>-0.08032453381466068</v>
      </c>
      <c r="U436" s="9">
        <v>-140.45</v>
      </c>
      <c r="W436" s="9">
        <v>23595.28</v>
      </c>
      <c r="Y436" s="9">
        <f t="shared" si="140"/>
        <v>-23735.73</v>
      </c>
      <c r="AA436" s="21">
        <f t="shared" si="141"/>
        <v>-1.0059524616787765</v>
      </c>
      <c r="AC436" s="9">
        <v>-44173.08</v>
      </c>
      <c r="AE436" s="9">
        <v>22604.69</v>
      </c>
      <c r="AG436" s="9">
        <f t="shared" si="142"/>
        <v>-66777.77</v>
      </c>
      <c r="AI436" s="21">
        <f t="shared" si="143"/>
        <v>-2.9541555314405996</v>
      </c>
    </row>
    <row r="437" spans="1:35" ht="12.75" outlineLevel="1">
      <c r="A437" s="1" t="s">
        <v>1015</v>
      </c>
      <c r="B437" s="16" t="s">
        <v>1016</v>
      </c>
      <c r="C437" s="1" t="s">
        <v>1341</v>
      </c>
      <c r="E437" s="5">
        <v>15318.46</v>
      </c>
      <c r="G437" s="5">
        <v>16220.6</v>
      </c>
      <c r="I437" s="9">
        <f t="shared" si="136"/>
        <v>-902.1400000000012</v>
      </c>
      <c r="K437" s="21">
        <f t="shared" si="137"/>
        <v>-0.05561693155616939</v>
      </c>
      <c r="M437" s="9">
        <v>46188.25</v>
      </c>
      <c r="O437" s="9">
        <v>44717.04</v>
      </c>
      <c r="Q437" s="9">
        <f t="shared" si="138"/>
        <v>1471.2099999999991</v>
      </c>
      <c r="S437" s="21">
        <f t="shared" si="139"/>
        <v>0.03290043348128586</v>
      </c>
      <c r="U437" s="9">
        <v>108845.89</v>
      </c>
      <c r="W437" s="9">
        <v>86290.17</v>
      </c>
      <c r="Y437" s="9">
        <f t="shared" si="140"/>
        <v>22555.72</v>
      </c>
      <c r="AA437" s="21">
        <f t="shared" si="141"/>
        <v>0.2613938528571679</v>
      </c>
      <c r="AC437" s="9">
        <v>188850.38</v>
      </c>
      <c r="AE437" s="9">
        <v>135903.83</v>
      </c>
      <c r="AG437" s="9">
        <f t="shared" si="142"/>
        <v>52946.55000000002</v>
      </c>
      <c r="AI437" s="21">
        <f t="shared" si="143"/>
        <v>0.3895883581794569</v>
      </c>
    </row>
    <row r="438" spans="1:35" ht="12.75" outlineLevel="1">
      <c r="A438" s="1" t="s">
        <v>1017</v>
      </c>
      <c r="B438" s="16" t="s">
        <v>1018</v>
      </c>
      <c r="C438" s="1" t="s">
        <v>1342</v>
      </c>
      <c r="E438" s="5">
        <v>-1063</v>
      </c>
      <c r="G438" s="5">
        <v>0</v>
      </c>
      <c r="I438" s="9">
        <f t="shared" si="136"/>
        <v>-1063</v>
      </c>
      <c r="K438" s="21" t="str">
        <f t="shared" si="137"/>
        <v>N.M.</v>
      </c>
      <c r="M438" s="9">
        <v>-1867</v>
      </c>
      <c r="O438" s="9">
        <v>44</v>
      </c>
      <c r="Q438" s="9">
        <f t="shared" si="138"/>
        <v>-1911</v>
      </c>
      <c r="S438" s="21" t="str">
        <f t="shared" si="139"/>
        <v>N.M.</v>
      </c>
      <c r="U438" s="9">
        <v>-1867</v>
      </c>
      <c r="W438" s="9">
        <v>12446</v>
      </c>
      <c r="Y438" s="9">
        <f t="shared" si="140"/>
        <v>-14313</v>
      </c>
      <c r="AA438" s="21">
        <f t="shared" si="141"/>
        <v>-1.150008034709947</v>
      </c>
      <c r="AC438" s="9">
        <v>-7002</v>
      </c>
      <c r="AE438" s="9">
        <v>12446</v>
      </c>
      <c r="AG438" s="9">
        <f t="shared" si="142"/>
        <v>-19448</v>
      </c>
      <c r="AI438" s="21">
        <f t="shared" si="143"/>
        <v>-1.5625903904869034</v>
      </c>
    </row>
    <row r="439" spans="1:35" ht="12.75" outlineLevel="1">
      <c r="A439" s="1" t="s">
        <v>1019</v>
      </c>
      <c r="B439" s="16" t="s">
        <v>1020</v>
      </c>
      <c r="C439" s="1" t="s">
        <v>1343</v>
      </c>
      <c r="E439" s="5">
        <v>0</v>
      </c>
      <c r="G439" s="5">
        <v>0</v>
      </c>
      <c r="I439" s="9">
        <f t="shared" si="136"/>
        <v>0</v>
      </c>
      <c r="K439" s="21">
        <f t="shared" si="137"/>
        <v>0</v>
      </c>
      <c r="M439" s="9">
        <v>0</v>
      </c>
      <c r="O439" s="9">
        <v>160</v>
      </c>
      <c r="Q439" s="9">
        <f t="shared" si="138"/>
        <v>-160</v>
      </c>
      <c r="S439" s="21" t="str">
        <f t="shared" si="139"/>
        <v>N.M.</v>
      </c>
      <c r="U439" s="9">
        <v>0</v>
      </c>
      <c r="W439" s="9">
        <v>1209</v>
      </c>
      <c r="Y439" s="9">
        <f t="shared" si="140"/>
        <v>-1209</v>
      </c>
      <c r="AA439" s="21" t="str">
        <f t="shared" si="141"/>
        <v>N.M.</v>
      </c>
      <c r="AC439" s="9">
        <v>218</v>
      </c>
      <c r="AE439" s="9">
        <v>1209</v>
      </c>
      <c r="AG439" s="9">
        <f t="shared" si="142"/>
        <v>-991</v>
      </c>
      <c r="AI439" s="21">
        <f t="shared" si="143"/>
        <v>-0.8196856906534326</v>
      </c>
    </row>
    <row r="440" spans="1:35" ht="12.75" outlineLevel="1">
      <c r="A440" s="1" t="s">
        <v>1021</v>
      </c>
      <c r="B440" s="16" t="s">
        <v>1022</v>
      </c>
      <c r="C440" s="1" t="s">
        <v>1344</v>
      </c>
      <c r="E440" s="5">
        <v>41353</v>
      </c>
      <c r="G440" s="5">
        <v>0</v>
      </c>
      <c r="I440" s="9">
        <f t="shared" si="136"/>
        <v>41353</v>
      </c>
      <c r="K440" s="21" t="str">
        <f t="shared" si="137"/>
        <v>N.M.</v>
      </c>
      <c r="M440" s="9">
        <v>400348</v>
      </c>
      <c r="O440" s="9">
        <v>0</v>
      </c>
      <c r="Q440" s="9">
        <f t="shared" si="138"/>
        <v>400348</v>
      </c>
      <c r="S440" s="21" t="str">
        <f t="shared" si="139"/>
        <v>N.M.</v>
      </c>
      <c r="U440" s="9">
        <v>-1810479</v>
      </c>
      <c r="W440" s="9">
        <v>0</v>
      </c>
      <c r="Y440" s="9">
        <f t="shared" si="140"/>
        <v>-1810479</v>
      </c>
      <c r="AA440" s="21" t="str">
        <f t="shared" si="141"/>
        <v>N.M.</v>
      </c>
      <c r="AC440" s="9">
        <v>-1810479</v>
      </c>
      <c r="AE440" s="9">
        <v>0</v>
      </c>
      <c r="AG440" s="9">
        <f t="shared" si="142"/>
        <v>-1810479</v>
      </c>
      <c r="AI440" s="21" t="str">
        <f t="shared" si="143"/>
        <v>N.M.</v>
      </c>
    </row>
    <row r="441" spans="1:35" ht="12.75" outlineLevel="1">
      <c r="A441" s="1" t="s">
        <v>1023</v>
      </c>
      <c r="B441" s="16" t="s">
        <v>1024</v>
      </c>
      <c r="C441" s="1" t="s">
        <v>1345</v>
      </c>
      <c r="E441" s="5">
        <v>-27020.99</v>
      </c>
      <c r="G441" s="5">
        <v>0</v>
      </c>
      <c r="I441" s="9">
        <f t="shared" si="136"/>
        <v>-27020.99</v>
      </c>
      <c r="K441" s="21" t="str">
        <f t="shared" si="137"/>
        <v>N.M.</v>
      </c>
      <c r="M441" s="9">
        <v>-93564.67</v>
      </c>
      <c r="O441" s="9">
        <v>0</v>
      </c>
      <c r="Q441" s="9">
        <f t="shared" si="138"/>
        <v>-93564.67</v>
      </c>
      <c r="S441" s="21" t="str">
        <f t="shared" si="139"/>
        <v>N.M.</v>
      </c>
      <c r="U441" s="9">
        <v>-206727.93</v>
      </c>
      <c r="W441" s="9">
        <v>0</v>
      </c>
      <c r="Y441" s="9">
        <f t="shared" si="140"/>
        <v>-206727.93</v>
      </c>
      <c r="AA441" s="21" t="str">
        <f t="shared" si="141"/>
        <v>N.M.</v>
      </c>
      <c r="AC441" s="9">
        <v>-206727.93</v>
      </c>
      <c r="AE441" s="9">
        <v>0</v>
      </c>
      <c r="AG441" s="9">
        <f t="shared" si="142"/>
        <v>-206727.93</v>
      </c>
      <c r="AI441" s="21" t="str">
        <f t="shared" si="143"/>
        <v>N.M.</v>
      </c>
    </row>
    <row r="442" spans="1:35" ht="12.75" outlineLevel="1">
      <c r="A442" s="1" t="s">
        <v>1025</v>
      </c>
      <c r="B442" s="16" t="s">
        <v>1026</v>
      </c>
      <c r="C442" s="1" t="s">
        <v>1346</v>
      </c>
      <c r="E442" s="5">
        <v>0</v>
      </c>
      <c r="G442" s="5">
        <v>0</v>
      </c>
      <c r="I442" s="9">
        <f t="shared" si="136"/>
        <v>0</v>
      </c>
      <c r="K442" s="21">
        <f t="shared" si="137"/>
        <v>0</v>
      </c>
      <c r="M442" s="9">
        <v>0</v>
      </c>
      <c r="O442" s="9">
        <v>0</v>
      </c>
      <c r="Q442" s="9">
        <f t="shared" si="138"/>
        <v>0</v>
      </c>
      <c r="S442" s="21">
        <f t="shared" si="139"/>
        <v>0</v>
      </c>
      <c r="U442" s="9">
        <v>0</v>
      </c>
      <c r="W442" s="9">
        <v>0</v>
      </c>
      <c r="Y442" s="9">
        <f t="shared" si="140"/>
        <v>0</v>
      </c>
      <c r="AA442" s="21">
        <f t="shared" si="141"/>
        <v>0</v>
      </c>
      <c r="AC442" s="9">
        <v>89362.57</v>
      </c>
      <c r="AE442" s="9">
        <v>3641.8</v>
      </c>
      <c r="AG442" s="9">
        <f t="shared" si="142"/>
        <v>85720.77</v>
      </c>
      <c r="AI442" s="21" t="str">
        <f t="shared" si="143"/>
        <v>N.M.</v>
      </c>
    </row>
    <row r="443" spans="1:53" s="16" customFormat="1" ht="12.75">
      <c r="A443" s="16" t="s">
        <v>47</v>
      </c>
      <c r="C443" s="16" t="s">
        <v>1347</v>
      </c>
      <c r="D443" s="71"/>
      <c r="E443" s="71">
        <v>41148.84</v>
      </c>
      <c r="F443" s="71"/>
      <c r="G443" s="71">
        <v>122558.18</v>
      </c>
      <c r="H443" s="71"/>
      <c r="I443" s="71">
        <f>+E443-G443</f>
        <v>-81409.34</v>
      </c>
      <c r="J443" s="75" t="str">
        <f>IF((+E443-G443)=(I443),"  ",$AO$507)</f>
        <v>  </v>
      </c>
      <c r="K443" s="72">
        <f>IF(G443&lt;0,IF(I443=0,0,IF(OR(G443=0,E443=0),"N.M.",IF(ABS(I443/G443)&gt;=10,"N.M.",I443/(-G443)))),IF(I443=0,0,IF(OR(G443=0,E443=0),"N.M.",IF(ABS(I443/G443)&gt;=10,"N.M.",I443/G443))))</f>
        <v>-0.6642505624675562</v>
      </c>
      <c r="L443" s="73"/>
      <c r="M443" s="71">
        <v>-60890.1</v>
      </c>
      <c r="N443" s="71"/>
      <c r="O443" s="71">
        <v>238826.36</v>
      </c>
      <c r="P443" s="71"/>
      <c r="Q443" s="71">
        <f>+M443-O443</f>
        <v>-299716.45999999996</v>
      </c>
      <c r="R443" s="75" t="str">
        <f>IF((+M443-O443)=(Q443),"  ",$AO$507)</f>
        <v>  </v>
      </c>
      <c r="S443" s="72">
        <f>IF(O443&lt;0,IF(Q443=0,0,IF(OR(O443=0,M443=0),"N.M.",IF(ABS(Q443/O443)&gt;=10,"N.M.",Q443/(-O443)))),IF(Q443=0,0,IF(OR(O443=0,M443=0),"N.M.",IF(ABS(Q443/O443)&gt;=10,"N.M.",Q443/O443))))</f>
        <v>-1.2549555250098858</v>
      </c>
      <c r="T443" s="73"/>
      <c r="U443" s="71">
        <v>-488507.46</v>
      </c>
      <c r="V443" s="71"/>
      <c r="W443" s="71">
        <v>868979.8959999967</v>
      </c>
      <c r="X443" s="71"/>
      <c r="Y443" s="71">
        <f>+U443-W443</f>
        <v>-1357487.3559999967</v>
      </c>
      <c r="Z443" s="75" t="str">
        <f>IF((+U443-W443)=(Y443),"  ",$AO$507)</f>
        <v>  </v>
      </c>
      <c r="AA443" s="72">
        <f>IF(W443&lt;0,IF(Y443=0,0,IF(OR(W443=0,U443=0),"N.M.",IF(ABS(Y443/W443)&gt;=10,"N.M.",Y443/(-W443)))),IF(Y443=0,0,IF(OR(W443=0,U443=0),"N.M.",IF(ABS(Y443/W443)&gt;=10,"N.M.",Y443/W443))))</f>
        <v>-1.562161981247955</v>
      </c>
      <c r="AB443" s="73"/>
      <c r="AC443" s="71">
        <v>-394213.0500000036</v>
      </c>
      <c r="AD443" s="71"/>
      <c r="AE443" s="71">
        <v>3675388.058999999</v>
      </c>
      <c r="AF443" s="71"/>
      <c r="AG443" s="71">
        <f>+AC443-AE443</f>
        <v>-4069601.1090000025</v>
      </c>
      <c r="AH443" s="75" t="str">
        <f>IF((+AC443-AE443)=(AG443),"  ",$AO$507)</f>
        <v>  </v>
      </c>
      <c r="AI443" s="72">
        <f>IF(AE443&lt;0,IF(AG443=0,0,IF(OR(AE443=0,AC443=0),"N.M.",IF(ABS(AG443/AE443)&gt;=10,"N.M.",AG443/(-AE443)))),IF(AG443=0,0,IF(OR(AE443=0,AC443=0),"N.M.",IF(ABS(AG443/AE443)&gt;=10,"N.M.",AG443/AE443))))</f>
        <v>-1.1072575313604467</v>
      </c>
      <c r="AJ443" s="73"/>
      <c r="AK443" s="74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</row>
    <row r="444" spans="1:35" ht="12.75" outlineLevel="1">
      <c r="A444" s="1" t="s">
        <v>1027</v>
      </c>
      <c r="B444" s="16" t="s">
        <v>1028</v>
      </c>
      <c r="C444" s="1" t="s">
        <v>1299</v>
      </c>
      <c r="E444" s="5">
        <v>0</v>
      </c>
      <c r="G444" s="5">
        <v>0</v>
      </c>
      <c r="I444" s="9">
        <f aca="true" t="shared" si="144" ref="I444:I453">+E444-G444</f>
        <v>0</v>
      </c>
      <c r="K444" s="21">
        <f aca="true" t="shared" si="145" ref="K444:K453">IF(G444&lt;0,IF(I444=0,0,IF(OR(G444=0,E444=0),"N.M.",IF(ABS(I444/G444)&gt;=10,"N.M.",I444/(-G444)))),IF(I444=0,0,IF(OR(G444=0,E444=0),"N.M.",IF(ABS(I444/G444)&gt;=10,"N.M.",I444/G444))))</f>
        <v>0</v>
      </c>
      <c r="M444" s="9">
        <v>0</v>
      </c>
      <c r="O444" s="9">
        <v>0</v>
      </c>
      <c r="Q444" s="9">
        <f aca="true" t="shared" si="146" ref="Q444:Q453">+M444-O444</f>
        <v>0</v>
      </c>
      <c r="S444" s="21">
        <f aca="true" t="shared" si="147" ref="S444:S453">IF(O444&lt;0,IF(Q444=0,0,IF(OR(O444=0,M444=0),"N.M.",IF(ABS(Q444/O444)&gt;=10,"N.M.",Q444/(-O444)))),IF(Q444=0,0,IF(OR(O444=0,M444=0),"N.M.",IF(ABS(Q444/O444)&gt;=10,"N.M.",Q444/O444))))</f>
        <v>0</v>
      </c>
      <c r="U444" s="9">
        <v>0</v>
      </c>
      <c r="W444" s="9">
        <v>0</v>
      </c>
      <c r="Y444" s="9">
        <f aca="true" t="shared" si="148" ref="Y444:Y453">+U444-W444</f>
        <v>0</v>
      </c>
      <c r="AA444" s="21">
        <f aca="true" t="shared" si="149" ref="AA444:AA453">IF(W444&lt;0,IF(Y444=0,0,IF(OR(W444=0,U444=0),"N.M.",IF(ABS(Y444/W444)&gt;=10,"N.M.",Y444/(-W444)))),IF(Y444=0,0,IF(OR(W444=0,U444=0),"N.M.",IF(ABS(Y444/W444)&gt;=10,"N.M.",Y444/W444))))</f>
        <v>0</v>
      </c>
      <c r="AC444" s="9">
        <v>0</v>
      </c>
      <c r="AE444" s="9">
        <v>-100</v>
      </c>
      <c r="AG444" s="9">
        <f aca="true" t="shared" si="150" ref="AG444:AG453">+AC444-AE444</f>
        <v>100</v>
      </c>
      <c r="AI444" s="21" t="str">
        <f aca="true" t="shared" si="151" ref="AI444:AI453">IF(AE444&lt;0,IF(AG444=0,0,IF(OR(AE444=0,AC444=0),"N.M.",IF(ABS(AG444/AE444)&gt;=10,"N.M.",AG444/(-AE444)))),IF(AG444=0,0,IF(OR(AE444=0,AC444=0),"N.M.",IF(ABS(AG444/AE444)&gt;=10,"N.M.",AG444/AE444))))</f>
        <v>N.M.</v>
      </c>
    </row>
    <row r="445" spans="1:35" ht="12.75" outlineLevel="1">
      <c r="A445" s="1" t="s">
        <v>1029</v>
      </c>
      <c r="B445" s="16" t="s">
        <v>1030</v>
      </c>
      <c r="C445" s="1" t="s">
        <v>1299</v>
      </c>
      <c r="E445" s="5">
        <v>0</v>
      </c>
      <c r="G445" s="5">
        <v>0</v>
      </c>
      <c r="I445" s="9">
        <f t="shared" si="144"/>
        <v>0</v>
      </c>
      <c r="K445" s="21">
        <f t="shared" si="145"/>
        <v>0</v>
      </c>
      <c r="M445" s="9">
        <v>0</v>
      </c>
      <c r="O445" s="9">
        <v>0</v>
      </c>
      <c r="Q445" s="9">
        <f t="shared" si="146"/>
        <v>0</v>
      </c>
      <c r="S445" s="21">
        <f t="shared" si="147"/>
        <v>0</v>
      </c>
      <c r="U445" s="9">
        <v>0</v>
      </c>
      <c r="W445" s="9">
        <v>0</v>
      </c>
      <c r="Y445" s="9">
        <f t="shared" si="148"/>
        <v>0</v>
      </c>
      <c r="AA445" s="21">
        <f t="shared" si="149"/>
        <v>0</v>
      </c>
      <c r="AC445" s="9">
        <v>-25</v>
      </c>
      <c r="AE445" s="9">
        <v>0</v>
      </c>
      <c r="AG445" s="9">
        <f t="shared" si="150"/>
        <v>-25</v>
      </c>
      <c r="AI445" s="21" t="str">
        <f t="shared" si="151"/>
        <v>N.M.</v>
      </c>
    </row>
    <row r="446" spans="1:35" ht="12.75" outlineLevel="1">
      <c r="A446" s="1" t="s">
        <v>1031</v>
      </c>
      <c r="B446" s="16" t="s">
        <v>1032</v>
      </c>
      <c r="C446" s="1" t="s">
        <v>1348</v>
      </c>
      <c r="E446" s="5">
        <v>0</v>
      </c>
      <c r="G446" s="5">
        <v>0</v>
      </c>
      <c r="I446" s="9">
        <f t="shared" si="144"/>
        <v>0</v>
      </c>
      <c r="K446" s="21">
        <f t="shared" si="145"/>
        <v>0</v>
      </c>
      <c r="M446" s="9">
        <v>0</v>
      </c>
      <c r="O446" s="9">
        <v>0</v>
      </c>
      <c r="Q446" s="9">
        <f t="shared" si="146"/>
        <v>0</v>
      </c>
      <c r="S446" s="21">
        <f t="shared" si="147"/>
        <v>0</v>
      </c>
      <c r="U446" s="9">
        <v>0</v>
      </c>
      <c r="W446" s="9">
        <v>0</v>
      </c>
      <c r="Y446" s="9">
        <f t="shared" si="148"/>
        <v>0</v>
      </c>
      <c r="AA446" s="21">
        <f t="shared" si="149"/>
        <v>0</v>
      </c>
      <c r="AC446" s="9">
        <v>-2112.03</v>
      </c>
      <c r="AE446" s="9">
        <v>0</v>
      </c>
      <c r="AG446" s="9">
        <f t="shared" si="150"/>
        <v>-2112.03</v>
      </c>
      <c r="AI446" s="21" t="str">
        <f t="shared" si="151"/>
        <v>N.M.</v>
      </c>
    </row>
    <row r="447" spans="1:35" ht="12.75" outlineLevel="1">
      <c r="A447" s="1" t="s">
        <v>1033</v>
      </c>
      <c r="B447" s="16" t="s">
        <v>1034</v>
      </c>
      <c r="C447" s="1" t="s">
        <v>1349</v>
      </c>
      <c r="E447" s="5">
        <v>-19391.85</v>
      </c>
      <c r="G447" s="5">
        <v>-16553.78</v>
      </c>
      <c r="I447" s="9">
        <f t="shared" si="144"/>
        <v>-2838.0699999999997</v>
      </c>
      <c r="K447" s="21">
        <f t="shared" si="145"/>
        <v>-0.1714454342150252</v>
      </c>
      <c r="M447" s="9">
        <v>-70110.99</v>
      </c>
      <c r="O447" s="9">
        <v>-73778.74</v>
      </c>
      <c r="Q447" s="9">
        <f t="shared" si="146"/>
        <v>3667.75</v>
      </c>
      <c r="S447" s="21">
        <f t="shared" si="147"/>
        <v>0.04971283055254128</v>
      </c>
      <c r="U447" s="9">
        <v>-192182.43</v>
      </c>
      <c r="W447" s="9">
        <v>-146125.53</v>
      </c>
      <c r="Y447" s="9">
        <f t="shared" si="148"/>
        <v>-46056.899999999994</v>
      </c>
      <c r="AA447" s="21">
        <f t="shared" si="149"/>
        <v>-0.3151872229308595</v>
      </c>
      <c r="AC447" s="9">
        <v>-1035657.88</v>
      </c>
      <c r="AE447" s="9">
        <v>-1130981.4</v>
      </c>
      <c r="AG447" s="9">
        <f t="shared" si="150"/>
        <v>95323.5199999999</v>
      </c>
      <c r="AI447" s="21">
        <f t="shared" si="151"/>
        <v>0.08428389715339255</v>
      </c>
    </row>
    <row r="448" spans="1:35" ht="12.75" outlineLevel="1">
      <c r="A448" s="1" t="s">
        <v>1035</v>
      </c>
      <c r="B448" s="16" t="s">
        <v>1036</v>
      </c>
      <c r="C448" s="1" t="s">
        <v>1350</v>
      </c>
      <c r="E448" s="5">
        <v>0</v>
      </c>
      <c r="G448" s="5">
        <v>-83.98</v>
      </c>
      <c r="I448" s="9">
        <f t="shared" si="144"/>
        <v>83.98</v>
      </c>
      <c r="K448" s="21" t="str">
        <f t="shared" si="145"/>
        <v>N.M.</v>
      </c>
      <c r="M448" s="9">
        <v>-13.63</v>
      </c>
      <c r="O448" s="9">
        <v>-126.48</v>
      </c>
      <c r="Q448" s="9">
        <f t="shared" si="146"/>
        <v>112.85000000000001</v>
      </c>
      <c r="S448" s="21">
        <f t="shared" si="147"/>
        <v>0.8922359266287161</v>
      </c>
      <c r="U448" s="9">
        <v>-273.61</v>
      </c>
      <c r="W448" s="9">
        <v>-127.18</v>
      </c>
      <c r="Y448" s="9">
        <f t="shared" si="148"/>
        <v>-146.43</v>
      </c>
      <c r="AA448" s="21">
        <f t="shared" si="149"/>
        <v>-1.1513602767730775</v>
      </c>
      <c r="AC448" s="9">
        <v>-529.16</v>
      </c>
      <c r="AE448" s="9">
        <v>-127.18</v>
      </c>
      <c r="AG448" s="9">
        <f t="shared" si="150"/>
        <v>-401.97999999999996</v>
      </c>
      <c r="AI448" s="21">
        <f t="shared" si="151"/>
        <v>-3.1607170938826856</v>
      </c>
    </row>
    <row r="449" spans="1:35" ht="12.75" outlineLevel="1">
      <c r="A449" s="1" t="s">
        <v>1037</v>
      </c>
      <c r="B449" s="16" t="s">
        <v>1038</v>
      </c>
      <c r="C449" s="1" t="s">
        <v>1351</v>
      </c>
      <c r="E449" s="5">
        <v>-8124.446000000001</v>
      </c>
      <c r="G449" s="5">
        <v>-6163.7080000000005</v>
      </c>
      <c r="I449" s="9">
        <f t="shared" si="144"/>
        <v>-1960.7380000000003</v>
      </c>
      <c r="K449" s="21">
        <f t="shared" si="145"/>
        <v>-0.31811013759899076</v>
      </c>
      <c r="M449" s="9">
        <v>-15946.518</v>
      </c>
      <c r="O449" s="9">
        <v>-26917.156</v>
      </c>
      <c r="Q449" s="9">
        <f t="shared" si="146"/>
        <v>10970.637999999999</v>
      </c>
      <c r="S449" s="21">
        <f t="shared" si="147"/>
        <v>0.4075704728983998</v>
      </c>
      <c r="U449" s="9">
        <v>-87822.499</v>
      </c>
      <c r="W449" s="9">
        <v>-125544.153</v>
      </c>
      <c r="Y449" s="9">
        <f t="shared" si="148"/>
        <v>37721.65400000001</v>
      </c>
      <c r="AA449" s="21">
        <f t="shared" si="149"/>
        <v>0.3004652395082072</v>
      </c>
      <c r="AC449" s="9">
        <v>-133306.222</v>
      </c>
      <c r="AE449" s="9">
        <v>-166668.63400000002</v>
      </c>
      <c r="AG449" s="9">
        <f t="shared" si="150"/>
        <v>33362.41200000001</v>
      </c>
      <c r="AI449" s="21">
        <f t="shared" si="151"/>
        <v>0.20017210916842343</v>
      </c>
    </row>
    <row r="450" spans="1:35" ht="12.75" outlineLevel="1">
      <c r="A450" s="1" t="s">
        <v>1039</v>
      </c>
      <c r="B450" s="16" t="s">
        <v>1040</v>
      </c>
      <c r="C450" s="1" t="s">
        <v>1352</v>
      </c>
      <c r="E450" s="5">
        <v>-2300.26</v>
      </c>
      <c r="G450" s="5">
        <v>-341.78</v>
      </c>
      <c r="I450" s="9">
        <f t="shared" si="144"/>
        <v>-1958.4800000000002</v>
      </c>
      <c r="K450" s="21">
        <f t="shared" si="145"/>
        <v>-5.730235824214408</v>
      </c>
      <c r="M450" s="9">
        <v>-5607.53</v>
      </c>
      <c r="O450" s="9">
        <v>2188.635</v>
      </c>
      <c r="Q450" s="9">
        <f t="shared" si="146"/>
        <v>-7796.165</v>
      </c>
      <c r="S450" s="21">
        <f t="shared" si="147"/>
        <v>-3.562112915127465</v>
      </c>
      <c r="U450" s="9">
        <v>-10324.95</v>
      </c>
      <c r="W450" s="9">
        <v>-2675.045</v>
      </c>
      <c r="Y450" s="9">
        <f t="shared" si="148"/>
        <v>-7649.905000000001</v>
      </c>
      <c r="AA450" s="21">
        <f t="shared" si="149"/>
        <v>-2.859729462495024</v>
      </c>
      <c r="AC450" s="9">
        <v>-29466.65</v>
      </c>
      <c r="AE450" s="9">
        <v>5088.125</v>
      </c>
      <c r="AG450" s="9">
        <f t="shared" si="150"/>
        <v>-34554.775</v>
      </c>
      <c r="AI450" s="21">
        <f t="shared" si="151"/>
        <v>-6.791259059083651</v>
      </c>
    </row>
    <row r="451" spans="1:35" ht="12.75" outlineLevel="1">
      <c r="A451" s="1" t="s">
        <v>1041</v>
      </c>
      <c r="B451" s="16" t="s">
        <v>1042</v>
      </c>
      <c r="C451" s="1" t="s">
        <v>1353</v>
      </c>
      <c r="E451" s="5">
        <v>-841.01</v>
      </c>
      <c r="G451" s="5">
        <v>-3538.54</v>
      </c>
      <c r="I451" s="9">
        <f t="shared" si="144"/>
        <v>2697.5299999999997</v>
      </c>
      <c r="K451" s="21">
        <f t="shared" si="145"/>
        <v>0.7623285309760522</v>
      </c>
      <c r="M451" s="9">
        <v>-48673.13</v>
      </c>
      <c r="O451" s="9">
        <v>-239082.76</v>
      </c>
      <c r="Q451" s="9">
        <f t="shared" si="146"/>
        <v>190409.63</v>
      </c>
      <c r="S451" s="21">
        <f t="shared" si="147"/>
        <v>0.7964172322588211</v>
      </c>
      <c r="U451" s="9">
        <v>-83724.48</v>
      </c>
      <c r="W451" s="9">
        <v>-783329.92</v>
      </c>
      <c r="Y451" s="9">
        <f t="shared" si="148"/>
        <v>699605.4400000001</v>
      </c>
      <c r="AA451" s="21">
        <f t="shared" si="149"/>
        <v>0.8931172193703517</v>
      </c>
      <c r="AC451" s="9">
        <v>-179304.52</v>
      </c>
      <c r="AE451" s="9">
        <v>-1356046.52</v>
      </c>
      <c r="AG451" s="9">
        <f t="shared" si="150"/>
        <v>1176742</v>
      </c>
      <c r="AI451" s="21">
        <f t="shared" si="151"/>
        <v>0.8677740642703025</v>
      </c>
    </row>
    <row r="452" spans="1:35" ht="12.75" outlineLevel="1">
      <c r="A452" s="1" t="s">
        <v>1043</v>
      </c>
      <c r="B452" s="16" t="s">
        <v>1044</v>
      </c>
      <c r="C452" s="1" t="s">
        <v>1354</v>
      </c>
      <c r="E452" s="5">
        <v>-28495.43</v>
      </c>
      <c r="G452" s="5">
        <v>-9582.27</v>
      </c>
      <c r="I452" s="9">
        <f t="shared" si="144"/>
        <v>-18913.16</v>
      </c>
      <c r="K452" s="21">
        <f t="shared" si="145"/>
        <v>-1.973766132659589</v>
      </c>
      <c r="M452" s="9">
        <v>-54224.13</v>
      </c>
      <c r="O452" s="9">
        <v>-24165.33</v>
      </c>
      <c r="Q452" s="9">
        <f t="shared" si="146"/>
        <v>-30058.799999999996</v>
      </c>
      <c r="S452" s="21">
        <f t="shared" si="147"/>
        <v>-1.243881213291935</v>
      </c>
      <c r="U452" s="9">
        <v>-87221.71</v>
      </c>
      <c r="W452" s="9">
        <v>-67463.086</v>
      </c>
      <c r="Y452" s="9">
        <f t="shared" si="148"/>
        <v>-19758.62400000001</v>
      </c>
      <c r="AA452" s="21">
        <f t="shared" si="149"/>
        <v>-0.29288052432110817</v>
      </c>
      <c r="AC452" s="9">
        <v>-100063.39</v>
      </c>
      <c r="AE452" s="9">
        <v>-84440.17599999999</v>
      </c>
      <c r="AG452" s="9">
        <f t="shared" si="150"/>
        <v>-15623.214000000007</v>
      </c>
      <c r="AI452" s="21">
        <f t="shared" si="151"/>
        <v>-0.1850210970664013</v>
      </c>
    </row>
    <row r="453" spans="1:35" ht="12.75" outlineLevel="1">
      <c r="A453" s="1" t="s">
        <v>1045</v>
      </c>
      <c r="B453" s="16" t="s">
        <v>1046</v>
      </c>
      <c r="C453" s="1" t="s">
        <v>1355</v>
      </c>
      <c r="E453" s="5">
        <v>0</v>
      </c>
      <c r="G453" s="5">
        <v>0</v>
      </c>
      <c r="I453" s="9">
        <f t="shared" si="144"/>
        <v>0</v>
      </c>
      <c r="K453" s="21">
        <f t="shared" si="145"/>
        <v>0</v>
      </c>
      <c r="M453" s="9">
        <v>-5541.64</v>
      </c>
      <c r="O453" s="9">
        <v>-194876.7</v>
      </c>
      <c r="Q453" s="9">
        <f t="shared" si="146"/>
        <v>189335.06</v>
      </c>
      <c r="S453" s="21">
        <f t="shared" si="147"/>
        <v>0.971563352622453</v>
      </c>
      <c r="U453" s="9">
        <v>501131.44</v>
      </c>
      <c r="W453" s="9">
        <v>-399887.74</v>
      </c>
      <c r="Y453" s="9">
        <f t="shared" si="148"/>
        <v>901019.1799999999</v>
      </c>
      <c r="AA453" s="21">
        <f t="shared" si="149"/>
        <v>2.253180305052613</v>
      </c>
      <c r="AC453" s="9">
        <v>784985.03</v>
      </c>
      <c r="AE453" s="9">
        <v>-1173346.74</v>
      </c>
      <c r="AG453" s="9">
        <f t="shared" si="150"/>
        <v>1958331.77</v>
      </c>
      <c r="AI453" s="21">
        <f t="shared" si="151"/>
        <v>1.6690136881447337</v>
      </c>
    </row>
    <row r="454" spans="1:53" s="16" customFormat="1" ht="12.75">
      <c r="A454" s="16" t="s">
        <v>48</v>
      </c>
      <c r="C454" s="16" t="s">
        <v>1356</v>
      </c>
      <c r="D454" s="9"/>
      <c r="E454" s="9">
        <v>-59152.996</v>
      </c>
      <c r="F454" s="9"/>
      <c r="G454" s="9">
        <v>-36264.058000000005</v>
      </c>
      <c r="H454" s="9"/>
      <c r="I454" s="9">
        <f aca="true" t="shared" si="152" ref="I454:I460">+E454-G454</f>
        <v>-22888.937999999995</v>
      </c>
      <c r="J454" s="37" t="str">
        <f>IF((+E454-G454)=(I454),"  ",$AO$507)</f>
        <v>  </v>
      </c>
      <c r="K454" s="38">
        <f aca="true" t="shared" si="153" ref="K454:K460">IF(G454&lt;0,IF(I454=0,0,IF(OR(G454=0,E454=0),"N.M.",IF(ABS(I454/G454)&gt;=10,"N.M.",I454/(-G454)))),IF(I454=0,0,IF(OR(G454=0,E454=0),"N.M.",IF(ABS(I454/G454)&gt;=10,"N.M.",I454/G454))))</f>
        <v>-0.6311742056004872</v>
      </c>
      <c r="L454" s="39"/>
      <c r="M454" s="9">
        <v>-200117.56800000003</v>
      </c>
      <c r="N454" s="9"/>
      <c r="O454" s="9">
        <v>-556758.5310000001</v>
      </c>
      <c r="P454" s="9"/>
      <c r="Q454" s="9">
        <f aca="true" t="shared" si="154" ref="Q454:Q460">+M454-O454</f>
        <v>356640.96300000005</v>
      </c>
      <c r="R454" s="37" t="str">
        <f>IF((+M454-O454)=(Q454),"  ",$AO$507)</f>
        <v>  </v>
      </c>
      <c r="S454" s="38">
        <f aca="true" t="shared" si="155" ref="S454:S460">IF(O454&lt;0,IF(Q454=0,0,IF(OR(O454=0,M454=0),"N.M.",IF(ABS(Q454/O454)&gt;=10,"N.M.",Q454/(-O454)))),IF(Q454=0,0,IF(OR(O454=0,M454=0),"N.M.",IF(ABS(Q454/O454)&gt;=10,"N.M.",Q454/O454))))</f>
        <v>0.640566678627148</v>
      </c>
      <c r="T454" s="39"/>
      <c r="U454" s="9">
        <v>39581.761</v>
      </c>
      <c r="V454" s="9"/>
      <c r="W454" s="9">
        <v>-1525152.6539999999</v>
      </c>
      <c r="X454" s="9"/>
      <c r="Y454" s="9">
        <f aca="true" t="shared" si="156" ref="Y454:Y460">+U454-W454</f>
        <v>1564734.4149999998</v>
      </c>
      <c r="Z454" s="37" t="str">
        <f>IF((+U454-W454)=(Y454),"  ",$AO$507)</f>
        <v>  </v>
      </c>
      <c r="AA454" s="38">
        <f aca="true" t="shared" si="157" ref="AA454:AA460">IF(W454&lt;0,IF(Y454=0,0,IF(OR(W454=0,U454=0),"N.M.",IF(ABS(Y454/W454)&gt;=10,"N.M.",Y454/(-W454)))),IF(Y454=0,0,IF(OR(W454=0,U454=0),"N.M.",IF(ABS(Y454/W454)&gt;=10,"N.M.",Y454/W454))))</f>
        <v>1.0259526552284386</v>
      </c>
      <c r="AB454" s="39"/>
      <c r="AC454" s="9">
        <v>-695479.8219999999</v>
      </c>
      <c r="AD454" s="9"/>
      <c r="AE454" s="9">
        <v>-3906622.5250000004</v>
      </c>
      <c r="AF454" s="9"/>
      <c r="AG454" s="9">
        <f aca="true" t="shared" si="158" ref="AG454:AG460">+AC454-AE454</f>
        <v>3211142.7030000007</v>
      </c>
      <c r="AH454" s="37" t="str">
        <f>IF((+AC454-AE454)=(AG454),"  ",$AO$507)</f>
        <v>  </v>
      </c>
      <c r="AI454" s="38">
        <f aca="true" t="shared" si="159" ref="AI454:AI460">IF(AE454&lt;0,IF(AG454=0,0,IF(OR(AE454=0,AC454=0),"N.M.",IF(ABS(AG454/AE454)&gt;=10,"N.M.",AG454/(-AE454)))),IF(AG454=0,0,IF(OR(AE454=0,AC454=0),"N.M.",IF(ABS(AG454/AE454)&gt;=10,"N.M.",AG454/AE454))))</f>
        <v>0.821974143253065</v>
      </c>
      <c r="AJ454" s="39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</row>
    <row r="455" spans="1:35" ht="12.75" outlineLevel="1">
      <c r="A455" s="1" t="s">
        <v>1047</v>
      </c>
      <c r="B455" s="16" t="s">
        <v>1048</v>
      </c>
      <c r="C455" s="1" t="s">
        <v>1357</v>
      </c>
      <c r="E455" s="5">
        <v>-5189.16</v>
      </c>
      <c r="G455" s="5">
        <v>620207.49</v>
      </c>
      <c r="I455" s="9">
        <f t="shared" si="152"/>
        <v>-625396.65</v>
      </c>
      <c r="K455" s="21">
        <f t="shared" si="153"/>
        <v>-1.00836681285484</v>
      </c>
      <c r="M455" s="9">
        <v>-138686.29</v>
      </c>
      <c r="O455" s="9">
        <v>1057800.75</v>
      </c>
      <c r="Q455" s="9">
        <f t="shared" si="154"/>
        <v>-1196487.04</v>
      </c>
      <c r="S455" s="21">
        <f t="shared" si="155"/>
        <v>-1.1311081411125867</v>
      </c>
      <c r="U455" s="9">
        <v>617287.5</v>
      </c>
      <c r="W455" s="9">
        <v>1932576.35</v>
      </c>
      <c r="Y455" s="9">
        <f t="shared" si="156"/>
        <v>-1315288.85</v>
      </c>
      <c r="AA455" s="21">
        <f t="shared" si="157"/>
        <v>-0.6805882986201296</v>
      </c>
      <c r="AC455" s="9">
        <v>-572377.99</v>
      </c>
      <c r="AE455" s="9">
        <v>1520485.41</v>
      </c>
      <c r="AG455" s="9">
        <f t="shared" si="158"/>
        <v>-2092863.4</v>
      </c>
      <c r="AI455" s="21">
        <f t="shared" si="159"/>
        <v>-1.3764442501293057</v>
      </c>
    </row>
    <row r="456" spans="1:35" ht="12.75" outlineLevel="1">
      <c r="A456" s="1" t="s">
        <v>1049</v>
      </c>
      <c r="B456" s="16" t="s">
        <v>1050</v>
      </c>
      <c r="C456" s="1" t="s">
        <v>1358</v>
      </c>
      <c r="E456" s="5">
        <v>-3570.7</v>
      </c>
      <c r="G456" s="5">
        <v>-691843.3</v>
      </c>
      <c r="I456" s="9">
        <f t="shared" si="152"/>
        <v>688272.6000000001</v>
      </c>
      <c r="K456" s="21">
        <f t="shared" si="153"/>
        <v>0.9948388601869818</v>
      </c>
      <c r="M456" s="9">
        <v>-16848.3</v>
      </c>
      <c r="O456" s="9">
        <v>-1708885.41</v>
      </c>
      <c r="Q456" s="9">
        <f t="shared" si="154"/>
        <v>1692037.1099999999</v>
      </c>
      <c r="S456" s="21">
        <f t="shared" si="155"/>
        <v>0.9901407666649807</v>
      </c>
      <c r="U456" s="9">
        <v>-3218356.45</v>
      </c>
      <c r="W456" s="9">
        <v>-3699072.21</v>
      </c>
      <c r="Y456" s="9">
        <f t="shared" si="156"/>
        <v>480715.7599999998</v>
      </c>
      <c r="AA456" s="21">
        <f t="shared" si="157"/>
        <v>0.12995576531337835</v>
      </c>
      <c r="AC456" s="9">
        <v>-5087433.75</v>
      </c>
      <c r="AE456" s="9">
        <v>-6751519.51</v>
      </c>
      <c r="AG456" s="9">
        <f t="shared" si="158"/>
        <v>1664085.7599999998</v>
      </c>
      <c r="AI456" s="21">
        <f t="shared" si="159"/>
        <v>0.24647573891110622</v>
      </c>
    </row>
    <row r="457" spans="1:35" ht="12.75" outlineLevel="1">
      <c r="A457" s="1" t="s">
        <v>1051</v>
      </c>
      <c r="B457" s="16" t="s">
        <v>1052</v>
      </c>
      <c r="C457" s="1" t="s">
        <v>1359</v>
      </c>
      <c r="E457" s="5">
        <v>19094.6</v>
      </c>
      <c r="G457" s="5">
        <v>22064.7</v>
      </c>
      <c r="I457" s="9">
        <f t="shared" si="152"/>
        <v>-2970.100000000002</v>
      </c>
      <c r="K457" s="21">
        <f t="shared" si="153"/>
        <v>-0.134608673582691</v>
      </c>
      <c r="M457" s="9">
        <v>262218.25</v>
      </c>
      <c r="O457" s="9">
        <v>747718.3</v>
      </c>
      <c r="Q457" s="9">
        <f t="shared" si="154"/>
        <v>-485500.05000000005</v>
      </c>
      <c r="S457" s="21">
        <f t="shared" si="155"/>
        <v>-0.6493087704286494</v>
      </c>
      <c r="U457" s="9">
        <v>2760025.75</v>
      </c>
      <c r="W457" s="9">
        <v>1955906.95</v>
      </c>
      <c r="Y457" s="9">
        <f t="shared" si="156"/>
        <v>804118.8</v>
      </c>
      <c r="AA457" s="21">
        <f t="shared" si="157"/>
        <v>0.411123238761435</v>
      </c>
      <c r="AC457" s="9">
        <v>6147318.75</v>
      </c>
      <c r="AE457" s="9">
        <v>5334319.92</v>
      </c>
      <c r="AG457" s="9">
        <f t="shared" si="158"/>
        <v>812998.8300000001</v>
      </c>
      <c r="AI457" s="21">
        <f t="shared" si="159"/>
        <v>0.15240908722999877</v>
      </c>
    </row>
    <row r="458" spans="1:35" ht="12.75" outlineLevel="1">
      <c r="A458" s="1" t="s">
        <v>1053</v>
      </c>
      <c r="B458" s="16" t="s">
        <v>1054</v>
      </c>
      <c r="C458" s="1" t="s">
        <v>1360</v>
      </c>
      <c r="E458" s="5">
        <v>0</v>
      </c>
      <c r="G458" s="5">
        <v>0</v>
      </c>
      <c r="I458" s="9">
        <f t="shared" si="152"/>
        <v>0</v>
      </c>
      <c r="K458" s="21">
        <f t="shared" si="153"/>
        <v>0</v>
      </c>
      <c r="M458" s="9">
        <v>0</v>
      </c>
      <c r="O458" s="9">
        <v>0</v>
      </c>
      <c r="Q458" s="9">
        <f t="shared" si="154"/>
        <v>0</v>
      </c>
      <c r="S458" s="21">
        <f t="shared" si="155"/>
        <v>0</v>
      </c>
      <c r="U458" s="9">
        <v>-116114</v>
      </c>
      <c r="W458" s="9">
        <v>0</v>
      </c>
      <c r="Y458" s="9">
        <f t="shared" si="156"/>
        <v>-116114</v>
      </c>
      <c r="AA458" s="21" t="str">
        <f t="shared" si="157"/>
        <v>N.M.</v>
      </c>
      <c r="AC458" s="9">
        <v>-53025</v>
      </c>
      <c r="AE458" s="9">
        <v>53025</v>
      </c>
      <c r="AG458" s="9">
        <f t="shared" si="158"/>
        <v>-106050</v>
      </c>
      <c r="AI458" s="21">
        <f t="shared" si="159"/>
        <v>-2</v>
      </c>
    </row>
    <row r="459" spans="1:53" s="16" customFormat="1" ht="12.75">
      <c r="A459" s="16" t="s">
        <v>49</v>
      </c>
      <c r="C459" s="16" t="s">
        <v>1361</v>
      </c>
      <c r="D459" s="9"/>
      <c r="E459" s="9">
        <v>10334.74</v>
      </c>
      <c r="F459" s="9"/>
      <c r="G459" s="9">
        <v>-49571.11000000006</v>
      </c>
      <c r="H459" s="9"/>
      <c r="I459" s="9">
        <f t="shared" si="152"/>
        <v>59905.85000000006</v>
      </c>
      <c r="J459" s="37" t="str">
        <f>IF((+E459-G459)=(I459),"  ",$AO$507)</f>
        <v>  </v>
      </c>
      <c r="K459" s="38">
        <f t="shared" si="153"/>
        <v>1.208483126563032</v>
      </c>
      <c r="L459" s="39"/>
      <c r="M459" s="9">
        <v>106683.66</v>
      </c>
      <c r="N459" s="9"/>
      <c r="O459" s="9">
        <v>96633.64000000013</v>
      </c>
      <c r="P459" s="9"/>
      <c r="Q459" s="9">
        <f t="shared" si="154"/>
        <v>10050.019999999873</v>
      </c>
      <c r="R459" s="37" t="str">
        <f>IF((+M459-O459)=(Q459),"  ",$AO$507)</f>
        <v>  </v>
      </c>
      <c r="S459" s="38">
        <f t="shared" si="155"/>
        <v>0.10400125670522045</v>
      </c>
      <c r="T459" s="39"/>
      <c r="U459" s="9">
        <v>42842.799999999814</v>
      </c>
      <c r="V459" s="9"/>
      <c r="W459" s="9">
        <v>189411.09</v>
      </c>
      <c r="X459" s="9"/>
      <c r="Y459" s="9">
        <f t="shared" si="156"/>
        <v>-146568.29000000018</v>
      </c>
      <c r="Z459" s="37" t="str">
        <f>IF((+U459-W459)=(Y459),"  ",$AO$507)</f>
        <v>  </v>
      </c>
      <c r="AA459" s="38">
        <f t="shared" si="157"/>
        <v>-0.773810498635535</v>
      </c>
      <c r="AB459" s="39"/>
      <c r="AC459" s="9">
        <v>434482.01</v>
      </c>
      <c r="AD459" s="9"/>
      <c r="AE459" s="9">
        <v>156310.82000000053</v>
      </c>
      <c r="AF459" s="9"/>
      <c r="AG459" s="9">
        <f t="shared" si="158"/>
        <v>278171.1899999995</v>
      </c>
      <c r="AH459" s="37" t="str">
        <f>IF((+AC459-AE459)=(AG459),"  ",$AO$507)</f>
        <v>  </v>
      </c>
      <c r="AI459" s="38">
        <f t="shared" si="159"/>
        <v>1.7796029091268188</v>
      </c>
      <c r="AJ459" s="39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</row>
    <row r="460" spans="1:53" s="16" customFormat="1" ht="12.75">
      <c r="A460" s="77" t="s">
        <v>50</v>
      </c>
      <c r="C460" s="17" t="s">
        <v>51</v>
      </c>
      <c r="D460" s="18"/>
      <c r="E460" s="18">
        <v>-7669.4160000000065</v>
      </c>
      <c r="F460" s="18"/>
      <c r="G460" s="18">
        <v>36723.01199999999</v>
      </c>
      <c r="H460" s="18"/>
      <c r="I460" s="18">
        <f t="shared" si="152"/>
        <v>-44392.42799999999</v>
      </c>
      <c r="J460" s="37" t="str">
        <f>IF((+E460-G460)=(I460),"  ",$AO$507)</f>
        <v>  </v>
      </c>
      <c r="K460" s="40">
        <f t="shared" si="153"/>
        <v>-1.208844960756487</v>
      </c>
      <c r="L460" s="39"/>
      <c r="M460" s="18">
        <v>-154324.008</v>
      </c>
      <c r="N460" s="18"/>
      <c r="O460" s="18">
        <v>-221298.53100000002</v>
      </c>
      <c r="P460" s="18"/>
      <c r="Q460" s="18">
        <f t="shared" si="154"/>
        <v>66974.52300000002</v>
      </c>
      <c r="R460" s="37" t="str">
        <f>IF((+M460-O460)=(Q460),"  ",$AO$507)</f>
        <v>  </v>
      </c>
      <c r="S460" s="40">
        <f t="shared" si="155"/>
        <v>0.3026433239179523</v>
      </c>
      <c r="T460" s="39"/>
      <c r="U460" s="18">
        <v>-406082.8990000001</v>
      </c>
      <c r="V460" s="18"/>
      <c r="W460" s="18">
        <v>-466761.66800000006</v>
      </c>
      <c r="X460" s="18"/>
      <c r="Y460" s="18">
        <f t="shared" si="156"/>
        <v>60678.76899999997</v>
      </c>
      <c r="Z460" s="37" t="str">
        <f>IF((+U460-W460)=(Y460),"  ",$AO$507)</f>
        <v>  </v>
      </c>
      <c r="AA460" s="40">
        <f t="shared" si="157"/>
        <v>0.12999946902237902</v>
      </c>
      <c r="AB460" s="39"/>
      <c r="AC460" s="18">
        <v>-655210.862</v>
      </c>
      <c r="AD460" s="18"/>
      <c r="AE460" s="18">
        <v>-74923.64599999986</v>
      </c>
      <c r="AF460" s="18"/>
      <c r="AG460" s="18">
        <f t="shared" si="158"/>
        <v>-580287.2160000001</v>
      </c>
      <c r="AH460" s="37" t="str">
        <f>IF((+AC460-AE460)=(AG460),"  ",$AO$507)</f>
        <v>  </v>
      </c>
      <c r="AI460" s="40">
        <f t="shared" si="159"/>
        <v>-7.74504775168044</v>
      </c>
      <c r="AJ460" s="39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</row>
    <row r="461" spans="4:53" s="16" customFormat="1" ht="12.75">
      <c r="D461" s="9"/>
      <c r="E461" s="43" t="str">
        <f>IF(ABS(+E443+E454+E459-E460)&gt;$AO$503,$AO$506," ")</f>
        <v> </v>
      </c>
      <c r="F461" s="28"/>
      <c r="G461" s="43" t="str">
        <f>IF(ABS(+G443+G454+G459-G460)&gt;$AO$503,$AO$506," ")</f>
        <v> </v>
      </c>
      <c r="H461" s="42"/>
      <c r="I461" s="43" t="str">
        <f>IF(ABS(+I443+I454+I459-I460)&gt;$AO$503,$AO$506," ")</f>
        <v> </v>
      </c>
      <c r="J461" s="9"/>
      <c r="K461" s="21"/>
      <c r="L461" s="11"/>
      <c r="M461" s="43" t="str">
        <f>IF(ABS(+M443+M454+M459-M460)&gt;$AO$503,$AO$506," ")</f>
        <v> </v>
      </c>
      <c r="N461" s="42"/>
      <c r="O461" s="43" t="str">
        <f>IF(ABS(+O443+O454+O459-O460)&gt;$AO$503,$AO$506," ")</f>
        <v> </v>
      </c>
      <c r="P461" s="28"/>
      <c r="Q461" s="43" t="str">
        <f>IF(ABS(+Q443+Q454+Q459-Q460)&gt;$AO$503,$AO$506," ")</f>
        <v> </v>
      </c>
      <c r="R461" s="9"/>
      <c r="S461" s="21"/>
      <c r="T461" s="9"/>
      <c r="U461" s="43" t="str">
        <f>IF(ABS(+U443+U454+U459-U460)&gt;$AO$503,$AO$506," ")</f>
        <v> </v>
      </c>
      <c r="V461" s="28"/>
      <c r="W461" s="43" t="str">
        <f>IF(ABS(+W443+W454+W459-W460)&gt;$AO$503,$AO$506," ")</f>
        <v> </v>
      </c>
      <c r="X461" s="28"/>
      <c r="Y461" s="43" t="str">
        <f>IF(ABS(+Y443+Y454+Y459-Y460)&gt;$AO$503,$AO$506," ")</f>
        <v> </v>
      </c>
      <c r="Z461" s="9"/>
      <c r="AA461" s="21"/>
      <c r="AB461" s="9"/>
      <c r="AC461" s="43" t="str">
        <f>IF(ABS(+AC443+AC454+AC459-AC460)&gt;$AO$503,$AO$506," ")</f>
        <v> </v>
      </c>
      <c r="AD461" s="28"/>
      <c r="AE461" s="43" t="str">
        <f>IF(ABS(+AE443+AE454+AE459-AE460)&gt;$AO$503,$AO$506," ")</f>
        <v> </v>
      </c>
      <c r="AF461" s="42"/>
      <c r="AG461" s="43" t="str">
        <f>IF(ABS(+AG443+AG454+AG459-AG460)&gt;$AO$503,$AO$506," ")</f>
        <v> </v>
      </c>
      <c r="AH461" s="9"/>
      <c r="AI461" s="2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</row>
    <row r="462" spans="1:53" s="16" customFormat="1" ht="12.75">
      <c r="A462" s="77" t="s">
        <v>52</v>
      </c>
      <c r="C462" s="17" t="s">
        <v>53</v>
      </c>
      <c r="D462" s="18"/>
      <c r="E462" s="18">
        <v>7646475.229999998</v>
      </c>
      <c r="F462" s="18"/>
      <c r="G462" s="18">
        <v>7973671.357999996</v>
      </c>
      <c r="H462" s="18"/>
      <c r="I462" s="18">
        <f>+E462-G462</f>
        <v>-327196.1279999986</v>
      </c>
      <c r="J462" s="37" t="str">
        <f>IF((+E462-G462)=(I462),"  ",$AO$507)</f>
        <v>  </v>
      </c>
      <c r="K462" s="40">
        <f>IF(G462&lt;0,IF(I462=0,0,IF(OR(G462=0,E462=0),"N.M.",IF(ABS(I462/G462)&gt;=10,"N.M.",I462/(-G462)))),IF(I462=0,0,IF(OR(G462=0,E462=0),"N.M.",IF(ABS(I462/G462)&gt;=10,"N.M.",I462/G462))))</f>
        <v>-0.04103456404329008</v>
      </c>
      <c r="L462" s="39"/>
      <c r="M462" s="18">
        <v>11909802.79900005</v>
      </c>
      <c r="N462" s="18"/>
      <c r="O462" s="18">
        <v>16531305.580000028</v>
      </c>
      <c r="P462" s="18"/>
      <c r="Q462" s="18">
        <f>+M462-O462</f>
        <v>-4621502.780999977</v>
      </c>
      <c r="R462" s="37" t="str">
        <f>IF((+M462-O462)=(Q462),"  ",$AO$507)</f>
        <v>  </v>
      </c>
      <c r="S462" s="40">
        <f>IF(O462&lt;0,IF(Q462=0,0,IF(OR(O462=0,M462=0),"N.M.",IF(ABS(Q462/O462)&gt;=10,"N.M.",Q462/(-O462)))),IF(Q462=0,0,IF(OR(O462=0,M462=0),"N.M.",IF(ABS(Q462/O462)&gt;=10,"N.M.",Q462/O462))))</f>
        <v>-0.27956066498408827</v>
      </c>
      <c r="T462" s="39"/>
      <c r="U462" s="18">
        <v>38299580.99399995</v>
      </c>
      <c r="V462" s="18"/>
      <c r="W462" s="18">
        <v>37556984.14199992</v>
      </c>
      <c r="X462" s="18"/>
      <c r="Y462" s="18">
        <f>+U462-W462</f>
        <v>742596.8520000279</v>
      </c>
      <c r="Z462" s="37" t="str">
        <f>IF((+U462-W462)=(Y462),"  ",$AO$507)</f>
        <v>  </v>
      </c>
      <c r="AA462" s="40">
        <f>IF(W462&lt;0,IF(Y462=0,0,IF(OR(W462=0,U462=0),"N.M.",IF(ABS(Y462/W462)&gt;=10,"N.M.",Y462/(-W462)))),IF(Y462=0,0,IF(OR(W462=0,U462=0),"N.M.",IF(ABS(Y462/W462)&gt;=10,"N.M.",Y462/W462))))</f>
        <v>0.019772536825436494</v>
      </c>
      <c r="AB462" s="39"/>
      <c r="AC462" s="18">
        <v>64698891.505999885</v>
      </c>
      <c r="AD462" s="18"/>
      <c r="AE462" s="18">
        <v>55010454.38000002</v>
      </c>
      <c r="AF462" s="18"/>
      <c r="AG462" s="18">
        <f>+AC462-AE462</f>
        <v>9688437.125999868</v>
      </c>
      <c r="AH462" s="37" t="str">
        <f>IF((+AC462-AE462)=(AG462),"  ",$AO$507)</f>
        <v>  </v>
      </c>
      <c r="AI462" s="40">
        <f>IF(AE462&lt;0,IF(AG462=0,0,IF(OR(AE462=0,AC462=0),"N.M.",IF(ABS(AG462/AE462)&gt;=10,"N.M.",AG462/(-AE462)))),IF(AG462=0,0,IF(OR(AE462=0,AC462=0),"N.M.",IF(ABS(AG462/AE462)&gt;=10,"N.M.",AG462/AE462))))</f>
        <v>0.1761199254795151</v>
      </c>
      <c r="AJ462" s="39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</row>
    <row r="463" spans="4:53" s="16" customFormat="1" ht="12.75">
      <c r="D463" s="9"/>
      <c r="E463" s="43" t="str">
        <f>IF(ABS(E407+E460-E462)&gt;$AO$503,$AO$506," ")</f>
        <v> </v>
      </c>
      <c r="F463" s="28"/>
      <c r="G463" s="43" t="str">
        <f>IF(ABS(G407+G460-G462)&gt;$AO$503,$AO$506," ")</f>
        <v> </v>
      </c>
      <c r="H463" s="42"/>
      <c r="I463" s="43" t="str">
        <f>IF(ABS(I407+I460-I462)&gt;$AO$503,$AO$506," ")</f>
        <v> </v>
      </c>
      <c r="J463" s="9"/>
      <c r="K463" s="21"/>
      <c r="L463" s="11"/>
      <c r="M463" s="43" t="str">
        <f>IF(ABS(M407+M460-M462)&gt;$AO$503,$AO$506," ")</f>
        <v> </v>
      </c>
      <c r="N463" s="42"/>
      <c r="O463" s="43" t="str">
        <f>IF(ABS(O407+O460-O462)&gt;$AO$503,$AO$506," ")</f>
        <v> </v>
      </c>
      <c r="P463" s="28"/>
      <c r="Q463" s="43" t="str">
        <f>IF(ABS(Q407+Q460-Q462)&gt;$AO$503,$AO$506," ")</f>
        <v> </v>
      </c>
      <c r="R463" s="9"/>
      <c r="S463" s="21"/>
      <c r="T463" s="9"/>
      <c r="U463" s="43" t="str">
        <f>IF(ABS(U407+U460-U462)&gt;$AO$503,$AO$506," ")</f>
        <v> </v>
      </c>
      <c r="V463" s="28"/>
      <c r="W463" s="43" t="str">
        <f>IF(ABS(W407+W460-W462)&gt;$AO$503,$AO$506," ")</f>
        <v> </v>
      </c>
      <c r="X463" s="28"/>
      <c r="Y463" s="43" t="str">
        <f>IF(ABS(Y407+Y460-Y462)&gt;$AO$503,$AO$506," ")</f>
        <v> </v>
      </c>
      <c r="Z463" s="9"/>
      <c r="AA463" s="21"/>
      <c r="AB463" s="9"/>
      <c r="AC463" s="43" t="str">
        <f>IF(ABS(AC407+AC460-AC462)&gt;$AO$503,$AO$506," ")</f>
        <v> </v>
      </c>
      <c r="AD463" s="28"/>
      <c r="AE463" s="43" t="str">
        <f>IF(ABS(AE407+AE460-AE462)&gt;$AO$503,$AO$506," ")</f>
        <v> </v>
      </c>
      <c r="AF463" s="42"/>
      <c r="AG463" s="43" t="str">
        <f>IF(ABS(AG407+AG460-AG462)&gt;$AO$503,$AO$506," ")</f>
        <v> </v>
      </c>
      <c r="AH463" s="9"/>
      <c r="AI463" s="2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</row>
    <row r="464" spans="3:53" s="16" customFormat="1" ht="12.75">
      <c r="C464" s="17" t="s">
        <v>54</v>
      </c>
      <c r="D464" s="18"/>
      <c r="E464" s="9"/>
      <c r="F464" s="9"/>
      <c r="G464" s="9"/>
      <c r="H464" s="9"/>
      <c r="I464" s="9"/>
      <c r="J464" s="9"/>
      <c r="K464" s="21"/>
      <c r="L464" s="11"/>
      <c r="M464" s="9"/>
      <c r="N464" s="9"/>
      <c r="O464" s="9"/>
      <c r="P464" s="9"/>
      <c r="Q464" s="9"/>
      <c r="R464" s="9"/>
      <c r="S464" s="21"/>
      <c r="T464" s="9"/>
      <c r="U464" s="9"/>
      <c r="V464" s="9"/>
      <c r="W464" s="9"/>
      <c r="X464" s="9"/>
      <c r="Y464" s="9"/>
      <c r="Z464" s="9"/>
      <c r="AA464" s="21"/>
      <c r="AB464" s="9"/>
      <c r="AC464" s="9"/>
      <c r="AD464" s="9"/>
      <c r="AE464" s="9"/>
      <c r="AF464" s="9"/>
      <c r="AG464" s="9"/>
      <c r="AH464" s="9"/>
      <c r="AI464" s="2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</row>
    <row r="465" spans="1:35" ht="12.75" outlineLevel="1">
      <c r="A465" s="1" t="s">
        <v>1055</v>
      </c>
      <c r="B465" s="16" t="s">
        <v>1056</v>
      </c>
      <c r="C465" s="1" t="s">
        <v>1362</v>
      </c>
      <c r="E465" s="5">
        <v>1305049.7</v>
      </c>
      <c r="G465" s="5">
        <v>1979928.97</v>
      </c>
      <c r="I465" s="9">
        <f>(+E465-G465)</f>
        <v>-674879.27</v>
      </c>
      <c r="K465" s="21">
        <f>IF(G465&lt;0,IF(I465=0,0,IF(OR(G465=0,E465=0),"N.M.",IF(ABS(I465/G465)&gt;=10,"N.M.",I465/(-G465)))),IF(I465=0,0,IF(OR(G465=0,E465=0),"N.M.",IF(ABS(I465/G465)&gt;=10,"N.M.",I465/G465))))</f>
        <v>-0.3408603440960814</v>
      </c>
      <c r="M465" s="9">
        <v>5240127.83</v>
      </c>
      <c r="O465" s="9">
        <v>5854308.44</v>
      </c>
      <c r="Q465" s="9">
        <f>(+M465-O465)</f>
        <v>-614180.6100000003</v>
      </c>
      <c r="S465" s="21">
        <f>IF(O465&lt;0,IF(Q465=0,0,IF(OR(O465=0,M465=0),"N.M.",IF(ABS(Q465/O465)&gt;=10,"N.M.",Q465/(-O465)))),IF(Q465=0,0,IF(OR(O465=0,M465=0),"N.M.",IF(ABS(Q465/O465)&gt;=10,"N.M.",Q465/O465))))</f>
        <v>-0.10491087312782589</v>
      </c>
      <c r="U465" s="9">
        <v>13090716.96</v>
      </c>
      <c r="W465" s="9">
        <v>13588576.82</v>
      </c>
      <c r="Y465" s="9">
        <f>(+U465-W465)</f>
        <v>-497859.8599999994</v>
      </c>
      <c r="AA465" s="21">
        <f>IF(W465&lt;0,IF(Y465=0,0,IF(OR(W465=0,U465=0),"N.M.",IF(ABS(Y465/W465)&gt;=10,"N.M.",Y465/(-W465)))),IF(Y465=0,0,IF(OR(W465=0,U465=0),"N.M.",IF(ABS(Y465/W465)&gt;=10,"N.M.",Y465/W465))))</f>
        <v>-0.03663811645581876</v>
      </c>
      <c r="AC465" s="9">
        <v>22983015.98</v>
      </c>
      <c r="AE465" s="9">
        <v>23050675.83</v>
      </c>
      <c r="AG465" s="9">
        <f>(+AC465-AE465)</f>
        <v>-67659.84999999776</v>
      </c>
      <c r="AI465" s="21">
        <f>IF(AE465&lt;0,IF(AG465=0,0,IF(OR(AE465=0,AC465=0),"N.M.",IF(ABS(AG465/AE465)&gt;=10,"N.M.",AG465/(-AE465)))),IF(AG465=0,0,IF(OR(AE465=0,AC465=0),"N.M.",IF(ABS(AG465/AE465)&gt;=10,"N.M.",AG465/AE465))))</f>
        <v>-0.002935265347488849</v>
      </c>
    </row>
    <row r="466" spans="1:35" ht="12.75" outlineLevel="1">
      <c r="A466" s="1" t="s">
        <v>1057</v>
      </c>
      <c r="B466" s="16" t="s">
        <v>1058</v>
      </c>
      <c r="C466" s="1" t="s">
        <v>1363</v>
      </c>
      <c r="E466" s="5">
        <v>0</v>
      </c>
      <c r="G466" s="5">
        <v>0</v>
      </c>
      <c r="I466" s="9">
        <f>(+E466-G466)</f>
        <v>0</v>
      </c>
      <c r="K466" s="21">
        <f>IF(G466&lt;0,IF(I466=0,0,IF(OR(G466=0,E466=0),"N.M.",IF(ABS(I466/G466)&gt;=10,"N.M.",I466/(-G466)))),IF(I466=0,0,IF(OR(G466=0,E466=0),"N.M.",IF(ABS(I466/G466)&gt;=10,"N.M.",I466/G466))))</f>
        <v>0</v>
      </c>
      <c r="M466" s="9">
        <v>0</v>
      </c>
      <c r="O466" s="9">
        <v>0</v>
      </c>
      <c r="Q466" s="9">
        <f>(+M466-O466)</f>
        <v>0</v>
      </c>
      <c r="S466" s="21">
        <f>IF(O466&lt;0,IF(Q466=0,0,IF(OR(O466=0,M466=0),"N.M.",IF(ABS(Q466/O466)&gt;=10,"N.M.",Q466/(-O466)))),IF(Q466=0,0,IF(OR(O466=0,M466=0),"N.M.",IF(ABS(Q466/O466)&gt;=10,"N.M.",Q466/O466))))</f>
        <v>0</v>
      </c>
      <c r="U466" s="9">
        <v>0</v>
      </c>
      <c r="W466" s="9">
        <v>0</v>
      </c>
      <c r="Y466" s="9">
        <f>(+U466-W466)</f>
        <v>0</v>
      </c>
      <c r="AA466" s="21">
        <f>IF(W466&lt;0,IF(Y466=0,0,IF(OR(W466=0,U466=0),"N.M.",IF(ABS(Y466/W466)&gt;=10,"N.M.",Y466/(-W466)))),IF(Y466=0,0,IF(OR(W466=0,U466=0),"N.M.",IF(ABS(Y466/W466)&gt;=10,"N.M.",Y466/W466))))</f>
        <v>0</v>
      </c>
      <c r="AC466" s="9">
        <v>0</v>
      </c>
      <c r="AE466" s="9">
        <v>1521000</v>
      </c>
      <c r="AG466" s="9">
        <f>(+AC466-AE466)</f>
        <v>-1521000</v>
      </c>
      <c r="AI466" s="21" t="str">
        <f>IF(AE466&lt;0,IF(AG466=0,0,IF(OR(AE466=0,AC466=0),"N.M.",IF(ABS(AG466/AE466)&gt;=10,"N.M.",AG466/(-AE466)))),IF(AG466=0,0,IF(OR(AE466=0,AC466=0),"N.M.",IF(ABS(AG466/AE466)&gt;=10,"N.M.",AG466/AE466))))</f>
        <v>N.M.</v>
      </c>
    </row>
    <row r="467" spans="1:35" ht="12.75" outlineLevel="1">
      <c r="A467" s="1" t="s">
        <v>1059</v>
      </c>
      <c r="B467" s="16" t="s">
        <v>1060</v>
      </c>
      <c r="C467" s="1" t="s">
        <v>1364</v>
      </c>
      <c r="E467" s="5">
        <v>87500</v>
      </c>
      <c r="G467" s="5">
        <v>87500</v>
      </c>
      <c r="I467" s="9">
        <f>(+E467-G467)</f>
        <v>0</v>
      </c>
      <c r="K467" s="21">
        <f>IF(G467&lt;0,IF(I467=0,0,IF(OR(G467=0,E467=0),"N.M.",IF(ABS(I467/G467)&gt;=10,"N.M.",I467/(-G467)))),IF(I467=0,0,IF(OR(G467=0,E467=0),"N.M.",IF(ABS(I467/G467)&gt;=10,"N.M.",I467/G467))))</f>
        <v>0</v>
      </c>
      <c r="M467" s="9">
        <v>262500</v>
      </c>
      <c r="O467" s="9">
        <v>370850.02</v>
      </c>
      <c r="Q467" s="9">
        <f>(+M467-O467)</f>
        <v>-108350.02000000002</v>
      </c>
      <c r="S467" s="21">
        <f>IF(O467&lt;0,IF(Q467=0,0,IF(OR(O467=0,M467=0),"N.M.",IF(ABS(Q467/O467)&gt;=10,"N.M.",Q467/(-O467)))),IF(Q467=0,0,IF(OR(O467=0,M467=0),"N.M.",IF(ABS(Q467/O467)&gt;=10,"N.M.",Q467/O467))))</f>
        <v>-0.2921666823693309</v>
      </c>
      <c r="U467" s="9">
        <v>612500</v>
      </c>
      <c r="W467" s="9">
        <v>1587650.02</v>
      </c>
      <c r="Y467" s="9">
        <f>(+U467-W467)</f>
        <v>-975150.02</v>
      </c>
      <c r="AA467" s="21">
        <f>IF(W467&lt;0,IF(Y467=0,0,IF(OR(W467=0,U467=0),"N.M.",IF(ABS(Y467/W467)&gt;=10,"N.M.",Y467/(-W467)))),IF(Y467=0,0,IF(OR(W467=0,U467=0),"N.M.",IF(ABS(Y467/W467)&gt;=10,"N.M.",Y467/W467))))</f>
        <v>-0.6142096858349172</v>
      </c>
      <c r="AC467" s="9">
        <v>1050000</v>
      </c>
      <c r="AE467" s="9">
        <v>1587650.02</v>
      </c>
      <c r="AG467" s="9">
        <f>(+AC467-AE467)</f>
        <v>-537650.02</v>
      </c>
      <c r="AI467" s="21">
        <f>IF(AE467&lt;0,IF(AG467=0,0,IF(OR(AE467=0,AC467=0),"N.M.",IF(ABS(AG467/AE467)&gt;=10,"N.M.",AG467/(-AE467)))),IF(AG467=0,0,IF(OR(AE467=0,AC467=0),"N.M.",IF(ABS(AG467/AE467)&gt;=10,"N.M.",AG467/AE467))))</f>
        <v>-0.3386451757170009</v>
      </c>
    </row>
    <row r="468" spans="1:53" s="16" customFormat="1" ht="12.75">
      <c r="A468" s="16" t="s">
        <v>55</v>
      </c>
      <c r="C468" s="16" t="s">
        <v>1365</v>
      </c>
      <c r="D468" s="9"/>
      <c r="E468" s="9">
        <v>1392549.7</v>
      </c>
      <c r="F468" s="9"/>
      <c r="G468" s="9">
        <v>2067428.97</v>
      </c>
      <c r="H468" s="9"/>
      <c r="I468" s="9">
        <f aca="true" t="shared" si="160" ref="I468:I485">(+E468-G468)</f>
        <v>-674879.27</v>
      </c>
      <c r="J468" s="37" t="str">
        <f aca="true" t="shared" si="161" ref="J468:J485">IF((+E468-G468)=(I468),"  ",$AO$507)</f>
        <v>  </v>
      </c>
      <c r="K468" s="38">
        <f aca="true" t="shared" si="162" ref="K468:K485">IF(G468&lt;0,IF(I468=0,0,IF(OR(G468=0,E468=0),"N.M.",IF(ABS(I468/G468)&gt;=10,"N.M.",I468/(-G468)))),IF(I468=0,0,IF(OR(G468=0,E468=0),"N.M.",IF(ABS(I468/G468)&gt;=10,"N.M.",I468/G468))))</f>
        <v>-0.3264340781681124</v>
      </c>
      <c r="L468" s="39"/>
      <c r="M468" s="9">
        <v>5502627.83</v>
      </c>
      <c r="N468" s="9"/>
      <c r="O468" s="9">
        <v>6225158.460000001</v>
      </c>
      <c r="P468" s="9"/>
      <c r="Q468" s="9">
        <f aca="true" t="shared" si="163" ref="Q468:Q485">(+M468-O468)</f>
        <v>-722530.6300000008</v>
      </c>
      <c r="R468" s="37" t="str">
        <f aca="true" t="shared" si="164" ref="R468:R485">IF((+M468-O468)=(Q468),"  ",$AO$507)</f>
        <v>  </v>
      </c>
      <c r="S468" s="38">
        <f aca="true" t="shared" si="165" ref="S468:S485">IF(O468&lt;0,IF(Q468=0,0,IF(OR(O468=0,M468=0),"N.M.",IF(ABS(Q468/O468)&gt;=10,"N.M.",Q468/(-O468)))),IF(Q468=0,0,IF(OR(O468=0,M468=0),"N.M.",IF(ABS(Q468/O468)&gt;=10,"N.M.",Q468/O468))))</f>
        <v>-0.11606622299539034</v>
      </c>
      <c r="T468" s="39"/>
      <c r="U468" s="9">
        <v>13703216.96</v>
      </c>
      <c r="V468" s="9"/>
      <c r="W468" s="9">
        <v>15176226.84</v>
      </c>
      <c r="X468" s="9"/>
      <c r="Y468" s="9">
        <f aca="true" t="shared" si="166" ref="Y468:Y485">(+U468-W468)</f>
        <v>-1473009.879999999</v>
      </c>
      <c r="Z468" s="37" t="str">
        <f aca="true" t="shared" si="167" ref="Z468:Z485">IF((+U468-W468)=(Y468),"  ",$AO$507)</f>
        <v>  </v>
      </c>
      <c r="AA468" s="38">
        <f aca="true" t="shared" si="168" ref="AA468:AA485">IF(W468&lt;0,IF(Y468=0,0,IF(OR(W468=0,U468=0),"N.M.",IF(ABS(Y468/W468)&gt;=10,"N.M.",Y468/(-W468)))),IF(Y468=0,0,IF(OR(W468=0,U468=0),"N.M.",IF(ABS(Y468/W468)&gt;=10,"N.M.",Y468/W468))))</f>
        <v>-0.09706034942213601</v>
      </c>
      <c r="AB468" s="39"/>
      <c r="AC468" s="9">
        <v>24033015.98</v>
      </c>
      <c r="AD468" s="9"/>
      <c r="AE468" s="9">
        <v>26159325.849999998</v>
      </c>
      <c r="AF468" s="9"/>
      <c r="AG468" s="9">
        <f aca="true" t="shared" si="169" ref="AG468:AG485">(+AC468-AE468)</f>
        <v>-2126309.8699999973</v>
      </c>
      <c r="AH468" s="37" t="str">
        <f aca="true" t="shared" si="170" ref="AH468:AH485">IF((+AC468-AE468)=(AG468),"  ",$AO$507)</f>
        <v>  </v>
      </c>
      <c r="AI468" s="38">
        <f aca="true" t="shared" si="171" ref="AI468:AI485">IF(AE468&lt;0,IF(AG468=0,0,IF(OR(AE468=0,AC468=0),"N.M.",IF(ABS(AG468/AE468)&gt;=10,"N.M.",AG468/(-AE468)))),IF(AG468=0,0,IF(OR(AE468=0,AC468=0),"N.M.",IF(ABS(AG468/AE468)&gt;=10,"N.M.",AG468/AE468))))</f>
        <v>-0.08128305301873816</v>
      </c>
      <c r="AJ468" s="39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35" ht="12.75" outlineLevel="1">
      <c r="A469" s="1" t="s">
        <v>1061</v>
      </c>
      <c r="B469" s="16" t="s">
        <v>1062</v>
      </c>
      <c r="C469" s="1" t="s">
        <v>1366</v>
      </c>
      <c r="E469" s="5">
        <v>700249.26</v>
      </c>
      <c r="G469" s="5">
        <v>166184.54</v>
      </c>
      <c r="I469" s="9">
        <f>(+E469-G469)</f>
        <v>534064.72</v>
      </c>
      <c r="K469" s="21">
        <f>IF(G469&lt;0,IF(I469=0,0,IF(OR(G469=0,E469=0),"N.M.",IF(ABS(I469/G469)&gt;=10,"N.M.",I469/(-G469)))),IF(I469=0,0,IF(OR(G469=0,E469=0),"N.M.",IF(ABS(I469/G469)&gt;=10,"N.M.",I469/G469))))</f>
        <v>3.213684738664619</v>
      </c>
      <c r="M469" s="9">
        <v>962050.87</v>
      </c>
      <c r="O469" s="9">
        <v>438438.64</v>
      </c>
      <c r="Q469" s="9">
        <f>(+M469-O469)</f>
        <v>523612.23</v>
      </c>
      <c r="S469" s="21">
        <f>IF(O469&lt;0,IF(Q469=0,0,IF(OR(O469=0,M469=0),"N.M.",IF(ABS(Q469/O469)&gt;=10,"N.M.",Q469/(-O469)))),IF(Q469=0,0,IF(OR(O469=0,M469=0),"N.M.",IF(ABS(Q469/O469)&gt;=10,"N.M.",Q469/O469))))</f>
        <v>1.1942657015814115</v>
      </c>
      <c r="U469" s="9">
        <v>1512091.31</v>
      </c>
      <c r="W469" s="9">
        <v>535762.93</v>
      </c>
      <c r="Y469" s="9">
        <f>(+U469-W469)</f>
        <v>976328.38</v>
      </c>
      <c r="AA469" s="21">
        <f>IF(W469&lt;0,IF(Y469=0,0,IF(OR(W469=0,U469=0),"N.M.",IF(ABS(Y469/W469)&gt;=10,"N.M.",Y469/(-W469)))),IF(Y469=0,0,IF(OR(W469=0,U469=0),"N.M.",IF(ABS(Y469/W469)&gt;=10,"N.M.",Y469/W469))))</f>
        <v>1.8223141716803735</v>
      </c>
      <c r="AC469" s="9">
        <v>2049676.4</v>
      </c>
      <c r="AE469" s="9">
        <v>831933.94</v>
      </c>
      <c r="AG469" s="9">
        <f>(+AC469-AE469)</f>
        <v>1217742.46</v>
      </c>
      <c r="AI469" s="21">
        <f>IF(AE469&lt;0,IF(AG469=0,0,IF(OR(AE469=0,AC469=0),"N.M.",IF(ABS(AG469/AE469)&gt;=10,"N.M.",AG469/(-AE469)))),IF(AG469=0,0,IF(OR(AE469=0,AC469=0),"N.M.",IF(ABS(AG469/AE469)&gt;=10,"N.M.",AG469/AE469))))</f>
        <v>1.46374898468501</v>
      </c>
    </row>
    <row r="470" spans="1:53" s="16" customFormat="1" ht="12.75" customHeight="1">
      <c r="A470" s="16" t="s">
        <v>85</v>
      </c>
      <c r="C470" s="16" t="s">
        <v>1367</v>
      </c>
      <c r="D470" s="9"/>
      <c r="E470" s="9">
        <v>700249.26</v>
      </c>
      <c r="F470" s="9"/>
      <c r="G470" s="9">
        <v>166184.54</v>
      </c>
      <c r="H470" s="9"/>
      <c r="I470" s="9">
        <f>(+E470-G470)</f>
        <v>534064.72</v>
      </c>
      <c r="J470" s="37" t="str">
        <f>IF((+E470-G470)=(I470),"  ",$AO$507)</f>
        <v>  </v>
      </c>
      <c r="K470" s="38">
        <f>IF(G470&lt;0,IF(I470=0,0,IF(OR(G470=0,E470=0),"N.M.",IF(ABS(I470/G470)&gt;=10,"N.M.",I470/(-G470)))),IF(I470=0,0,IF(OR(G470=0,E470=0),"N.M.",IF(ABS(I470/G470)&gt;=10,"N.M.",I470/G470))))</f>
        <v>3.213684738664619</v>
      </c>
      <c r="L470" s="39"/>
      <c r="M470" s="9">
        <v>962050.87</v>
      </c>
      <c r="N470" s="9"/>
      <c r="O470" s="9">
        <v>438438.64</v>
      </c>
      <c r="P470" s="9"/>
      <c r="Q470" s="9">
        <f>(+M470-O470)</f>
        <v>523612.23</v>
      </c>
      <c r="R470" s="37" t="str">
        <f>IF((+M470-O470)=(Q470),"  ",$AO$507)</f>
        <v>  </v>
      </c>
      <c r="S470" s="38">
        <f>IF(O470&lt;0,IF(Q470=0,0,IF(OR(O470=0,M470=0),"N.M.",IF(ABS(Q470/O470)&gt;=10,"N.M.",Q470/(-O470)))),IF(Q470=0,0,IF(OR(O470=0,M470=0),"N.M.",IF(ABS(Q470/O470)&gt;=10,"N.M.",Q470/O470))))</f>
        <v>1.1942657015814115</v>
      </c>
      <c r="T470" s="39"/>
      <c r="U470" s="9">
        <v>1512091.31</v>
      </c>
      <c r="V470" s="9"/>
      <c r="W470" s="9">
        <v>535762.93</v>
      </c>
      <c r="X470" s="9"/>
      <c r="Y470" s="9">
        <f>(+U470-W470)</f>
        <v>976328.38</v>
      </c>
      <c r="Z470" s="37" t="str">
        <f>IF((+U470-W470)=(Y470),"  ",$AO$507)</f>
        <v>  </v>
      </c>
      <c r="AA470" s="38">
        <f>IF(W470&lt;0,IF(Y470=0,0,IF(OR(W470=0,U470=0),"N.M.",IF(ABS(Y470/W470)&gt;=10,"N.M.",Y470/(-W470)))),IF(Y470=0,0,IF(OR(W470=0,U470=0),"N.M.",IF(ABS(Y470/W470)&gt;=10,"N.M.",Y470/W470))))</f>
        <v>1.8223141716803735</v>
      </c>
      <c r="AB470" s="39"/>
      <c r="AC470" s="9">
        <v>2049676.4</v>
      </c>
      <c r="AD470" s="9"/>
      <c r="AE470" s="9">
        <v>831933.94</v>
      </c>
      <c r="AF470" s="9"/>
      <c r="AG470" s="9">
        <f>(+AC470-AE470)</f>
        <v>1217742.46</v>
      </c>
      <c r="AH470" s="37" t="str">
        <f>IF((+AC470-AE470)=(AG470),"  ",$AO$507)</f>
        <v>  </v>
      </c>
      <c r="AI470" s="38">
        <f>IF(AE470&lt;0,IF(AG470=0,0,IF(OR(AE470=0,AC470=0),"N.M.",IF(ABS(AG470/AE470)&gt;=10,"N.M.",AG470/(-AE470)))),IF(AG470=0,0,IF(OR(AE470=0,AC470=0),"N.M.",IF(ABS(AG470/AE470)&gt;=10,"N.M.",AG470/AE470))))</f>
        <v>1.46374898468501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1:35" ht="12.75" outlineLevel="1">
      <c r="A471" s="1" t="s">
        <v>1063</v>
      </c>
      <c r="B471" s="16" t="s">
        <v>1064</v>
      </c>
      <c r="C471" s="1" t="s">
        <v>1368</v>
      </c>
      <c r="E471" s="5">
        <v>4137.83</v>
      </c>
      <c r="G471" s="5">
        <v>7622.17</v>
      </c>
      <c r="I471" s="9">
        <f>(+E471-G471)</f>
        <v>-3484.34</v>
      </c>
      <c r="K471" s="21">
        <f>IF(G471&lt;0,IF(I471=0,0,IF(OR(G471=0,E471=0),"N.M.",IF(ABS(I471/G471)&gt;=10,"N.M.",I471/(-G471)))),IF(I471=0,0,IF(OR(G471=0,E471=0),"N.M.",IF(ABS(I471/G471)&gt;=10,"N.M.",I471/G471))))</f>
        <v>-0.45713228647484905</v>
      </c>
      <c r="M471" s="9">
        <v>45395.86</v>
      </c>
      <c r="O471" s="9">
        <v>63226.91</v>
      </c>
      <c r="Q471" s="9">
        <f>(+M471-O471)</f>
        <v>-17831.050000000003</v>
      </c>
      <c r="S471" s="21">
        <f>IF(O471&lt;0,IF(Q471=0,0,IF(OR(O471=0,M471=0),"N.M.",IF(ABS(Q471/O471)&gt;=10,"N.M.",Q471/(-O471)))),IF(Q471=0,0,IF(OR(O471=0,M471=0),"N.M.",IF(ABS(Q471/O471)&gt;=10,"N.M.",Q471/O471))))</f>
        <v>-0.2820167868396542</v>
      </c>
      <c r="U471" s="9">
        <v>107002.65</v>
      </c>
      <c r="W471" s="9">
        <v>186240.57</v>
      </c>
      <c r="Y471" s="9">
        <f>(+U471-W471)</f>
        <v>-79237.92000000001</v>
      </c>
      <c r="AA471" s="21">
        <f>IF(W471&lt;0,IF(Y471=0,0,IF(OR(W471=0,U471=0),"N.M.",IF(ABS(Y471/W471)&gt;=10,"N.M.",Y471/(-W471)))),IF(Y471=0,0,IF(OR(W471=0,U471=0),"N.M.",IF(ABS(Y471/W471)&gt;=10,"N.M.",Y471/W471))))</f>
        <v>-0.42546003805722893</v>
      </c>
      <c r="AC471" s="9">
        <v>224135.96</v>
      </c>
      <c r="AE471" s="9">
        <v>285964.84</v>
      </c>
      <c r="AG471" s="9">
        <f>(+AC471-AE471)</f>
        <v>-61828.880000000034</v>
      </c>
      <c r="AI471" s="21">
        <f>IF(AE471&lt;0,IF(AG471=0,0,IF(OR(AE471=0,AC471=0),"N.M.",IF(ABS(AG471/AE471)&gt;=10,"N.M.",AG471/(-AE471)))),IF(AG471=0,0,IF(OR(AE471=0,AC471=0),"N.M.",IF(ABS(AG471/AE471)&gt;=10,"N.M.",AG471/AE471))))</f>
        <v>-0.21621147550866754</v>
      </c>
    </row>
    <row r="472" spans="1:53" s="16" customFormat="1" ht="12.75" customHeight="1">
      <c r="A472" s="16" t="s">
        <v>86</v>
      </c>
      <c r="C472" s="16" t="s">
        <v>1369</v>
      </c>
      <c r="D472" s="9"/>
      <c r="E472" s="9">
        <v>4137.83</v>
      </c>
      <c r="F472" s="9"/>
      <c r="G472" s="9">
        <v>7622.17</v>
      </c>
      <c r="H472" s="9"/>
      <c r="I472" s="9">
        <f t="shared" si="160"/>
        <v>-3484.34</v>
      </c>
      <c r="J472" s="85" t="str">
        <f t="shared" si="161"/>
        <v>  </v>
      </c>
      <c r="K472" s="38">
        <f t="shared" si="162"/>
        <v>-0.45713228647484905</v>
      </c>
      <c r="L472" s="39"/>
      <c r="M472" s="9">
        <v>45395.86</v>
      </c>
      <c r="N472" s="9"/>
      <c r="O472" s="9">
        <v>63226.91</v>
      </c>
      <c r="P472" s="9"/>
      <c r="Q472" s="9">
        <f t="shared" si="163"/>
        <v>-17831.050000000003</v>
      </c>
      <c r="R472" s="85" t="str">
        <f t="shared" si="164"/>
        <v>  </v>
      </c>
      <c r="S472" s="38">
        <f t="shared" si="165"/>
        <v>-0.2820167868396542</v>
      </c>
      <c r="T472" s="39"/>
      <c r="U472" s="9">
        <v>107002.65</v>
      </c>
      <c r="V472" s="9"/>
      <c r="W472" s="9">
        <v>186240.57</v>
      </c>
      <c r="X472" s="9"/>
      <c r="Y472" s="9">
        <f t="shared" si="166"/>
        <v>-79237.92000000001</v>
      </c>
      <c r="Z472" s="85" t="str">
        <f t="shared" si="167"/>
        <v>  </v>
      </c>
      <c r="AA472" s="38">
        <f t="shared" si="168"/>
        <v>-0.42546003805722893</v>
      </c>
      <c r="AB472" s="39"/>
      <c r="AC472" s="9">
        <v>224135.96</v>
      </c>
      <c r="AD472" s="9"/>
      <c r="AE472" s="9">
        <v>285964.84</v>
      </c>
      <c r="AF472" s="9"/>
      <c r="AG472" s="9">
        <f t="shared" si="169"/>
        <v>-61828.880000000034</v>
      </c>
      <c r="AH472" s="85" t="str">
        <f t="shared" si="170"/>
        <v>  </v>
      </c>
      <c r="AI472" s="38">
        <f t="shared" si="171"/>
        <v>-0.21621147550866754</v>
      </c>
      <c r="AJ472" s="39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</row>
    <row r="473" spans="1:35" ht="12.75" outlineLevel="1">
      <c r="A473" s="1" t="s">
        <v>1065</v>
      </c>
      <c r="B473" s="16" t="s">
        <v>1066</v>
      </c>
      <c r="C473" s="1" t="s">
        <v>1370</v>
      </c>
      <c r="E473" s="5">
        <v>74301.85</v>
      </c>
      <c r="G473" s="5">
        <v>92396.03</v>
      </c>
      <c r="I473" s="9">
        <f>(+E473-G473)</f>
        <v>-18094.179999999993</v>
      </c>
      <c r="K473" s="21">
        <f>IF(G473&lt;0,IF(I473=0,0,IF(OR(G473=0,E473=0),"N.M.",IF(ABS(I473/G473)&gt;=10,"N.M.",I473/(-G473)))),IF(I473=0,0,IF(OR(G473=0,E473=0),"N.M.",IF(ABS(I473/G473)&gt;=10,"N.M.",I473/G473))))</f>
        <v>-0.19583287290590293</v>
      </c>
      <c r="M473" s="9">
        <v>259093.9</v>
      </c>
      <c r="O473" s="9">
        <v>277188.09</v>
      </c>
      <c r="Q473" s="9">
        <f>(+M473-O473)</f>
        <v>-18094.19000000003</v>
      </c>
      <c r="S473" s="21">
        <f>IF(O473&lt;0,IF(Q473=0,0,IF(OR(O473=0,M473=0),"N.M.",IF(ABS(Q473/O473)&gt;=10,"N.M.",Q473/(-O473)))),IF(Q473=0,0,IF(OR(O473=0,M473=0),"N.M.",IF(ABS(Q473/O473)&gt;=10,"N.M.",Q473/O473))))</f>
        <v>-0.06527766037855388</v>
      </c>
      <c r="U473" s="9">
        <v>628678.02</v>
      </c>
      <c r="W473" s="9">
        <v>646772.21</v>
      </c>
      <c r="Y473" s="9">
        <f>(+U473-W473)</f>
        <v>-18094.189999999944</v>
      </c>
      <c r="AA473" s="21">
        <f>IF(W473&lt;0,IF(Y473=0,0,IF(OR(W473=0,U473=0),"N.M.",IF(ABS(Y473/W473)&gt;=10,"N.M.",Y473/(-W473)))),IF(Y473=0,0,IF(OR(W473=0,U473=0),"N.M.",IF(ABS(Y473/W473)&gt;=10,"N.M.",Y473/W473))))</f>
        <v>-0.02797614016223725</v>
      </c>
      <c r="AC473" s="9">
        <v>1090658.17</v>
      </c>
      <c r="AE473" s="9">
        <v>1109031.432</v>
      </c>
      <c r="AG473" s="9">
        <f>(+AC473-AE473)</f>
        <v>-18373.262000000104</v>
      </c>
      <c r="AI473" s="21">
        <f>IF(AE473&lt;0,IF(AG473=0,0,IF(OR(AE473=0,AC473=0),"N.M.",IF(ABS(AG473/AE473)&gt;=10,"N.M.",AG473/(-AE473)))),IF(AG473=0,0,IF(OR(AE473=0,AC473=0),"N.M.",IF(ABS(AG473/AE473)&gt;=10,"N.M.",AG473/AE473))))</f>
        <v>-0.01656694433526218</v>
      </c>
    </row>
    <row r="474" spans="1:53" s="16" customFormat="1" ht="12.75">
      <c r="A474" s="16" t="s">
        <v>56</v>
      </c>
      <c r="C474" s="16" t="s">
        <v>1371</v>
      </c>
      <c r="D474" s="9"/>
      <c r="E474" s="9">
        <v>74301.85</v>
      </c>
      <c r="F474" s="9"/>
      <c r="G474" s="9">
        <v>92396.03</v>
      </c>
      <c r="H474" s="9"/>
      <c r="I474" s="9">
        <f t="shared" si="160"/>
        <v>-18094.179999999993</v>
      </c>
      <c r="J474" s="37" t="str">
        <f t="shared" si="161"/>
        <v>  </v>
      </c>
      <c r="K474" s="38">
        <f t="shared" si="162"/>
        <v>-0.19583287290590293</v>
      </c>
      <c r="L474" s="39"/>
      <c r="M474" s="9">
        <v>259093.9</v>
      </c>
      <c r="N474" s="9"/>
      <c r="O474" s="9">
        <v>277188.09</v>
      </c>
      <c r="P474" s="9"/>
      <c r="Q474" s="9">
        <f t="shared" si="163"/>
        <v>-18094.19000000003</v>
      </c>
      <c r="R474" s="37" t="str">
        <f t="shared" si="164"/>
        <v>  </v>
      </c>
      <c r="S474" s="38">
        <f t="shared" si="165"/>
        <v>-0.06527766037855388</v>
      </c>
      <c r="T474" s="39"/>
      <c r="U474" s="9">
        <v>628678.02</v>
      </c>
      <c r="V474" s="9"/>
      <c r="W474" s="9">
        <v>646772.21</v>
      </c>
      <c r="X474" s="9"/>
      <c r="Y474" s="9">
        <f t="shared" si="166"/>
        <v>-18094.189999999944</v>
      </c>
      <c r="Z474" s="37" t="str">
        <f t="shared" si="167"/>
        <v>  </v>
      </c>
      <c r="AA474" s="38">
        <f t="shared" si="168"/>
        <v>-0.02797614016223725</v>
      </c>
      <c r="AB474" s="39"/>
      <c r="AC474" s="9">
        <v>1090658.17</v>
      </c>
      <c r="AD474" s="9"/>
      <c r="AE474" s="9">
        <v>1109031.432</v>
      </c>
      <c r="AF474" s="9"/>
      <c r="AG474" s="9">
        <f t="shared" si="169"/>
        <v>-18373.262000000104</v>
      </c>
      <c r="AH474" s="37" t="str">
        <f t="shared" si="170"/>
        <v>  </v>
      </c>
      <c r="AI474" s="38">
        <f t="shared" si="171"/>
        <v>-0.01656694433526218</v>
      </c>
      <c r="AJ474" s="39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1:35" ht="12.75" outlineLevel="1">
      <c r="A475" s="1" t="s">
        <v>1067</v>
      </c>
      <c r="B475" s="16" t="s">
        <v>1068</v>
      </c>
      <c r="C475" s="1" t="s">
        <v>1372</v>
      </c>
      <c r="E475" s="5">
        <v>0</v>
      </c>
      <c r="G475" s="5">
        <v>2811.78</v>
      </c>
      <c r="I475" s="9">
        <f>(+E475-G475)</f>
        <v>-2811.78</v>
      </c>
      <c r="K475" s="21" t="str">
        <f>IF(G475&lt;0,IF(I475=0,0,IF(OR(G475=0,E475=0),"N.M.",IF(ABS(I475/G475)&gt;=10,"N.M.",I475/(-G475)))),IF(I475=0,0,IF(OR(G475=0,E475=0),"N.M.",IF(ABS(I475/G475)&gt;=10,"N.M.",I475/G475))))</f>
        <v>N.M.</v>
      </c>
      <c r="M475" s="9">
        <v>5623.54</v>
      </c>
      <c r="O475" s="9">
        <v>8435.26</v>
      </c>
      <c r="Q475" s="9">
        <f>(+M475-O475)</f>
        <v>-2811.7200000000003</v>
      </c>
      <c r="S475" s="21">
        <f>IF(O475&lt;0,IF(Q475=0,0,IF(OR(O475=0,M475=0),"N.M.",IF(ABS(Q475/O475)&gt;=10,"N.M.",Q475/(-O475)))),IF(Q475=0,0,IF(OR(O475=0,M475=0),"N.M.",IF(ABS(Q475/O475)&gt;=10,"N.M.",Q475/O475))))</f>
        <v>-0.33332938166695514</v>
      </c>
      <c r="U475" s="9">
        <v>16870.6</v>
      </c>
      <c r="W475" s="9">
        <v>19682.17</v>
      </c>
      <c r="Y475" s="9">
        <f>(+U475-W475)</f>
        <v>-2811.5699999999997</v>
      </c>
      <c r="AA475" s="21">
        <f>IF(W475&lt;0,IF(Y475=0,0,IF(OR(W475=0,U475=0),"N.M.",IF(ABS(Y475/W475)&gt;=10,"N.M.",Y475/(-W475)))),IF(Y475=0,0,IF(OR(W475=0,U475=0),"N.M.",IF(ABS(Y475/W475)&gt;=10,"N.M.",Y475/W475))))</f>
        <v>-0.14284857818014984</v>
      </c>
      <c r="AC475" s="9">
        <v>30929.32</v>
      </c>
      <c r="AE475" s="9">
        <v>33740.79</v>
      </c>
      <c r="AG475" s="9">
        <f>(+AC475-AE475)</f>
        <v>-2811.470000000001</v>
      </c>
      <c r="AI475" s="21">
        <f>IF(AE475&lt;0,IF(AG475=0,0,IF(OR(AE475=0,AC475=0),"N.M.",IF(ABS(AG475/AE475)&gt;=10,"N.M.",AG475/(-AE475)))),IF(AG475=0,0,IF(OR(AE475=0,AC475=0),"N.M.",IF(ABS(AG475/AE475)&gt;=10,"N.M.",AG475/AE475))))</f>
        <v>-0.0833255534325071</v>
      </c>
    </row>
    <row r="476" spans="1:35" ht="12.75" outlineLevel="1">
      <c r="A476" s="1" t="s">
        <v>1069</v>
      </c>
      <c r="B476" s="16" t="s">
        <v>1070</v>
      </c>
      <c r="C476" s="1" t="s">
        <v>1373</v>
      </c>
      <c r="E476" s="5">
        <v>2804.05</v>
      </c>
      <c r="G476" s="5">
        <v>2804.06</v>
      </c>
      <c r="I476" s="9">
        <f>(+E476-G476)</f>
        <v>-0.009999999999763531</v>
      </c>
      <c r="K476" s="21">
        <f>IF(G476&lt;0,IF(I476=0,0,IF(OR(G476=0,E476=0),"N.M.",IF(ABS(I476/G476)&gt;=10,"N.M.",I476/(-G476)))),IF(I476=0,0,IF(OR(G476=0,E476=0),"N.M.",IF(ABS(I476/G476)&gt;=10,"N.M.",I476/G476))))</f>
        <v>-3.5662574979720588E-06</v>
      </c>
      <c r="M476" s="9">
        <v>8412.16</v>
      </c>
      <c r="O476" s="9">
        <v>8412.18</v>
      </c>
      <c r="Q476" s="9">
        <f>(+M476-O476)</f>
        <v>-0.020000000000436557</v>
      </c>
      <c r="S476" s="21">
        <f>IF(O476&lt;0,IF(Q476=0,0,IF(OR(O476=0,M476=0),"N.M.",IF(ABS(Q476/O476)&gt;=10,"N.M.",Q476/(-O476)))),IF(Q476=0,0,IF(OR(O476=0,M476=0),"N.M.",IF(ABS(Q476/O476)&gt;=10,"N.M.",Q476/O476))))</f>
        <v>-2.3775049987561554E-06</v>
      </c>
      <c r="U476" s="9">
        <v>19628.39</v>
      </c>
      <c r="W476" s="9">
        <v>19628.42</v>
      </c>
      <c r="Y476" s="9">
        <f>(+U476-W476)</f>
        <v>-0.029999999998835847</v>
      </c>
      <c r="AA476" s="21">
        <f>IF(W476&lt;0,IF(Y476=0,0,IF(OR(W476=0,U476=0),"N.M.",IF(ABS(Y476/W476)&gt;=10,"N.M.",Y476/(-W476)))),IF(Y476=0,0,IF(OR(W476=0,U476=0),"N.M.",IF(ABS(Y476/W476)&gt;=10,"N.M.",Y476/W476))))</f>
        <v>-1.5283960705362862E-06</v>
      </c>
      <c r="AC476" s="9">
        <v>33648.69</v>
      </c>
      <c r="AE476" s="9">
        <v>33648.72</v>
      </c>
      <c r="AG476" s="9">
        <f>(+AC476-AE476)</f>
        <v>-0.029999999998835847</v>
      </c>
      <c r="AI476" s="21">
        <f>IF(AE476&lt;0,IF(AG476=0,0,IF(OR(AE476=0,AC476=0),"N.M.",IF(ABS(AG476/AE476)&gt;=10,"N.M.",AG476/(-AE476)))),IF(AG476=0,0,IF(OR(AE476=0,AC476=0),"N.M.",IF(ABS(AG476/AE476)&gt;=10,"N.M.",AG476/AE476))))</f>
        <v>-8.915643744795002E-07</v>
      </c>
    </row>
    <row r="477" spans="1:36" s="16" customFormat="1" ht="12.75">
      <c r="A477" s="16" t="s">
        <v>57</v>
      </c>
      <c r="C477" s="16" t="s">
        <v>1374</v>
      </c>
      <c r="D477" s="9"/>
      <c r="E477" s="9">
        <v>2804.05</v>
      </c>
      <c r="F477" s="9"/>
      <c r="G477" s="9">
        <v>5615.84</v>
      </c>
      <c r="H477" s="9"/>
      <c r="I477" s="9">
        <f t="shared" si="160"/>
        <v>-2811.79</v>
      </c>
      <c r="J477" s="37" t="str">
        <f t="shared" si="161"/>
        <v>  </v>
      </c>
      <c r="K477" s="38">
        <f t="shared" si="162"/>
        <v>-0.5006891221972136</v>
      </c>
      <c r="L477" s="39"/>
      <c r="M477" s="9">
        <v>14035.7</v>
      </c>
      <c r="N477" s="9"/>
      <c r="O477" s="9">
        <v>16847.44</v>
      </c>
      <c r="P477" s="9"/>
      <c r="Q477" s="9">
        <f t="shared" si="163"/>
        <v>-2811.739999999998</v>
      </c>
      <c r="R477" s="37" t="str">
        <f t="shared" si="164"/>
        <v>  </v>
      </c>
      <c r="S477" s="38">
        <f t="shared" si="165"/>
        <v>-0.16689419876254186</v>
      </c>
      <c r="T477" s="39"/>
      <c r="U477" s="9">
        <v>36498.99</v>
      </c>
      <c r="V477" s="9"/>
      <c r="W477" s="9">
        <v>39310.59</v>
      </c>
      <c r="X477" s="9"/>
      <c r="Y477" s="9">
        <f t="shared" si="166"/>
        <v>-2811.5999999999985</v>
      </c>
      <c r="Z477" s="37" t="str">
        <f t="shared" si="167"/>
        <v>  </v>
      </c>
      <c r="AA477" s="38">
        <f t="shared" si="168"/>
        <v>-0.07152271181887626</v>
      </c>
      <c r="AB477" s="39"/>
      <c r="AC477" s="9">
        <v>64578.01</v>
      </c>
      <c r="AD477" s="9"/>
      <c r="AE477" s="9">
        <v>67389.51</v>
      </c>
      <c r="AF477" s="9"/>
      <c r="AG477" s="9">
        <f t="shared" si="169"/>
        <v>-2811.4999999999927</v>
      </c>
      <c r="AH477" s="37" t="str">
        <f t="shared" si="170"/>
        <v>  </v>
      </c>
      <c r="AI477" s="38">
        <f t="shared" si="171"/>
        <v>-0.041720143090519475</v>
      </c>
      <c r="AJ477" s="39"/>
    </row>
    <row r="478" spans="1:36" s="16" customFormat="1" ht="12.75">
      <c r="A478" s="16" t="s">
        <v>58</v>
      </c>
      <c r="C478" s="16" t="s">
        <v>1375</v>
      </c>
      <c r="D478" s="9"/>
      <c r="E478" s="9">
        <v>0</v>
      </c>
      <c r="F478" s="9"/>
      <c r="G478" s="9">
        <v>0</v>
      </c>
      <c r="H478" s="9"/>
      <c r="I478" s="9">
        <f t="shared" si="160"/>
        <v>0</v>
      </c>
      <c r="J478" s="37" t="str">
        <f t="shared" si="161"/>
        <v>  </v>
      </c>
      <c r="K478" s="38">
        <f t="shared" si="162"/>
        <v>0</v>
      </c>
      <c r="L478" s="39"/>
      <c r="M478" s="9">
        <v>0</v>
      </c>
      <c r="N478" s="9"/>
      <c r="O478" s="9">
        <v>0</v>
      </c>
      <c r="P478" s="9"/>
      <c r="Q478" s="9">
        <f t="shared" si="163"/>
        <v>0</v>
      </c>
      <c r="R478" s="37" t="str">
        <f t="shared" si="164"/>
        <v>  </v>
      </c>
      <c r="S478" s="38">
        <f t="shared" si="165"/>
        <v>0</v>
      </c>
      <c r="T478" s="39"/>
      <c r="U478" s="9">
        <v>0</v>
      </c>
      <c r="V478" s="9"/>
      <c r="W478" s="9">
        <v>0</v>
      </c>
      <c r="X478" s="9"/>
      <c r="Y478" s="9">
        <f t="shared" si="166"/>
        <v>0</v>
      </c>
      <c r="Z478" s="37" t="str">
        <f t="shared" si="167"/>
        <v>  </v>
      </c>
      <c r="AA478" s="38">
        <f t="shared" si="168"/>
        <v>0</v>
      </c>
      <c r="AB478" s="39"/>
      <c r="AC478" s="9">
        <v>0</v>
      </c>
      <c r="AD478" s="9"/>
      <c r="AE478" s="9">
        <v>0</v>
      </c>
      <c r="AF478" s="9"/>
      <c r="AG478" s="9">
        <f t="shared" si="169"/>
        <v>0</v>
      </c>
      <c r="AH478" s="37" t="str">
        <f t="shared" si="170"/>
        <v>  </v>
      </c>
      <c r="AI478" s="38">
        <f t="shared" si="171"/>
        <v>0</v>
      </c>
      <c r="AJ478" s="39"/>
    </row>
    <row r="479" spans="1:35" ht="12.75" outlineLevel="1">
      <c r="A479" s="1" t="s">
        <v>1071</v>
      </c>
      <c r="B479" s="16" t="s">
        <v>1072</v>
      </c>
      <c r="C479" s="1" t="s">
        <v>1376</v>
      </c>
      <c r="E479" s="5">
        <v>15511.66</v>
      </c>
      <c r="G479" s="5">
        <v>27768.75</v>
      </c>
      <c r="I479" s="9">
        <f>(+E479-G479)</f>
        <v>-12257.09</v>
      </c>
      <c r="K479" s="21">
        <f>IF(G479&lt;0,IF(I479=0,0,IF(OR(G479=0,E479=0),"N.M.",IF(ABS(I479/G479)&gt;=10,"N.M.",I479/(-G479)))),IF(I479=0,0,IF(OR(G479=0,E479=0),"N.M.",IF(ABS(I479/G479)&gt;=10,"N.M.",I479/G479))))</f>
        <v>-0.4413986945757371</v>
      </c>
      <c r="M479" s="9">
        <v>127053.14</v>
      </c>
      <c r="O479" s="9">
        <v>90354.955</v>
      </c>
      <c r="Q479" s="9">
        <f>(+M479-O479)</f>
        <v>36698.185</v>
      </c>
      <c r="S479" s="21">
        <f>IF(O479&lt;0,IF(Q479=0,0,IF(OR(O479=0,M479=0),"N.M.",IF(ABS(Q479/O479)&gt;=10,"N.M.",Q479/(-O479)))),IF(Q479=0,0,IF(OR(O479=0,M479=0),"N.M.",IF(ABS(Q479/O479)&gt;=10,"N.M.",Q479/O479))))</f>
        <v>0.4061557553761163</v>
      </c>
      <c r="U479" s="9">
        <v>262797.29</v>
      </c>
      <c r="W479" s="9">
        <v>250187.745</v>
      </c>
      <c r="Y479" s="9">
        <f>(+U479-W479)</f>
        <v>12609.544999999984</v>
      </c>
      <c r="AA479" s="21">
        <f>IF(W479&lt;0,IF(Y479=0,0,IF(OR(W479=0,U479=0),"N.M.",IF(ABS(Y479/W479)&gt;=10,"N.M.",Y479/(-W479)))),IF(Y479=0,0,IF(OR(W479=0,U479=0),"N.M.",IF(ABS(Y479/W479)&gt;=10,"N.M.",Y479/W479))))</f>
        <v>0.05040033035990625</v>
      </c>
      <c r="AC479" s="9">
        <v>861072.31</v>
      </c>
      <c r="AE479" s="9">
        <v>426088.469</v>
      </c>
      <c r="AG479" s="9">
        <f>(+AC479-AE479)</f>
        <v>434983.8410000001</v>
      </c>
      <c r="AI479" s="21">
        <f>IF(AE479&lt;0,IF(AG479=0,0,IF(OR(AE479=0,AC479=0),"N.M.",IF(ABS(AG479/AE479)&gt;=10,"N.M.",AG479/(-AE479)))),IF(AG479=0,0,IF(OR(AE479=0,AC479=0),"N.M.",IF(ABS(AG479/AE479)&gt;=10,"N.M.",AG479/AE479))))</f>
        <v>1.0208768193630702</v>
      </c>
    </row>
    <row r="480" spans="1:35" ht="12.75" outlineLevel="1">
      <c r="A480" s="1" t="s">
        <v>1073</v>
      </c>
      <c r="B480" s="16" t="s">
        <v>1074</v>
      </c>
      <c r="C480" s="1" t="s">
        <v>1377</v>
      </c>
      <c r="E480" s="5">
        <v>67714.21</v>
      </c>
      <c r="G480" s="5">
        <v>59906.27</v>
      </c>
      <c r="I480" s="9">
        <f>(+E480-G480)</f>
        <v>7807.94000000001</v>
      </c>
      <c r="K480" s="21">
        <f>IF(G480&lt;0,IF(I480=0,0,IF(OR(G480=0,E480=0),"N.M.",IF(ABS(I480/G480)&gt;=10,"N.M.",I480/(-G480)))),IF(I480=0,0,IF(OR(G480=0,E480=0),"N.M.",IF(ABS(I480/G480)&gt;=10,"N.M.",I480/G480))))</f>
        <v>0.13033593979394828</v>
      </c>
      <c r="M480" s="9">
        <v>198658.95</v>
      </c>
      <c r="O480" s="9">
        <v>176380.64</v>
      </c>
      <c r="Q480" s="9">
        <f>(+M480-O480)</f>
        <v>22278.309999999998</v>
      </c>
      <c r="S480" s="21">
        <f>IF(O480&lt;0,IF(Q480=0,0,IF(OR(O480=0,M480=0),"N.M.",IF(ABS(Q480/O480)&gt;=10,"N.M.",Q480/(-O480)))),IF(Q480=0,0,IF(OR(O480=0,M480=0),"N.M.",IF(ABS(Q480/O480)&gt;=10,"N.M.",Q480/O480))))</f>
        <v>0.12630813676603053</v>
      </c>
      <c r="U480" s="9">
        <v>448716.71</v>
      </c>
      <c r="W480" s="9">
        <v>399094.98</v>
      </c>
      <c r="Y480" s="9">
        <f>(+U480-W480)</f>
        <v>49621.73000000004</v>
      </c>
      <c r="AA480" s="21">
        <f>IF(W480&lt;0,IF(Y480=0,0,IF(OR(W480=0,U480=0),"N.M.",IF(ABS(Y480/W480)&gt;=10,"N.M.",Y480/(-W480)))),IF(Y480=0,0,IF(OR(W480=0,U480=0),"N.M.",IF(ABS(Y480/W480)&gt;=10,"N.M.",Y480/W480))))</f>
        <v>0.12433564060364789</v>
      </c>
      <c r="AC480" s="9">
        <v>752081.76</v>
      </c>
      <c r="AE480" s="9">
        <v>670245.1</v>
      </c>
      <c r="AG480" s="9">
        <f>(+AC480-AE480)</f>
        <v>81836.66000000003</v>
      </c>
      <c r="AI480" s="21">
        <f>IF(AE480&lt;0,IF(AG480=0,0,IF(OR(AE480=0,AC480=0),"N.M.",IF(ABS(AG480/AE480)&gt;=10,"N.M.",AG480/(-AE480)))),IF(AG480=0,0,IF(OR(AE480=0,AC480=0),"N.M.",IF(ABS(AG480/AE480)&gt;=10,"N.M.",AG480/AE480))))</f>
        <v>0.12209960207094395</v>
      </c>
    </row>
    <row r="481" spans="1:36" s="16" customFormat="1" ht="12.75">
      <c r="A481" s="16" t="s">
        <v>59</v>
      </c>
      <c r="C481" s="16" t="s">
        <v>1378</v>
      </c>
      <c r="D481" s="9"/>
      <c r="E481" s="9">
        <v>83225.87</v>
      </c>
      <c r="F481" s="9"/>
      <c r="G481" s="9">
        <v>87675.02</v>
      </c>
      <c r="H481" s="9"/>
      <c r="I481" s="9">
        <f t="shared" si="160"/>
        <v>-4449.150000000009</v>
      </c>
      <c r="J481" s="37" t="str">
        <f t="shared" si="161"/>
        <v>  </v>
      </c>
      <c r="K481" s="38">
        <f t="shared" si="162"/>
        <v>-0.050745925122115836</v>
      </c>
      <c r="L481" s="39"/>
      <c r="M481" s="9">
        <v>325712.09</v>
      </c>
      <c r="N481" s="9"/>
      <c r="O481" s="9">
        <v>266735.59500000003</v>
      </c>
      <c r="P481" s="9"/>
      <c r="Q481" s="9">
        <f t="shared" si="163"/>
        <v>58976.494999999995</v>
      </c>
      <c r="R481" s="37" t="str">
        <f t="shared" si="164"/>
        <v>  </v>
      </c>
      <c r="S481" s="38">
        <f t="shared" si="165"/>
        <v>0.22110470482951475</v>
      </c>
      <c r="T481" s="39"/>
      <c r="U481" s="9">
        <v>711514</v>
      </c>
      <c r="V481" s="9"/>
      <c r="W481" s="9">
        <v>649282.725</v>
      </c>
      <c r="X481" s="9"/>
      <c r="Y481" s="9">
        <f t="shared" si="166"/>
        <v>62231.27500000002</v>
      </c>
      <c r="Z481" s="37" t="str">
        <f t="shared" si="167"/>
        <v>  </v>
      </c>
      <c r="AA481" s="38">
        <f t="shared" si="168"/>
        <v>0.09584618934686738</v>
      </c>
      <c r="AB481" s="39"/>
      <c r="AC481" s="9">
        <v>1613154.07</v>
      </c>
      <c r="AD481" s="9"/>
      <c r="AE481" s="9">
        <v>1096333.569</v>
      </c>
      <c r="AF481" s="9"/>
      <c r="AG481" s="9">
        <f t="shared" si="169"/>
        <v>516820.50100000016</v>
      </c>
      <c r="AH481" s="37" t="str">
        <f t="shared" si="170"/>
        <v>  </v>
      </c>
      <c r="AI481" s="38">
        <f t="shared" si="171"/>
        <v>0.47140807835648807</v>
      </c>
      <c r="AJ481" s="39"/>
    </row>
    <row r="482" spans="1:36" s="16" customFormat="1" ht="12.75">
      <c r="A482" s="77" t="s">
        <v>60</v>
      </c>
      <c r="C482" s="17" t="s">
        <v>61</v>
      </c>
      <c r="D482" s="18"/>
      <c r="E482" s="18">
        <v>2257268.56</v>
      </c>
      <c r="F482" s="18"/>
      <c r="G482" s="18">
        <v>2426922.57</v>
      </c>
      <c r="H482" s="18"/>
      <c r="I482" s="18">
        <f t="shared" si="160"/>
        <v>-169654.00999999978</v>
      </c>
      <c r="J482" s="37" t="str">
        <f t="shared" si="161"/>
        <v>  </v>
      </c>
      <c r="K482" s="40">
        <f t="shared" si="162"/>
        <v>-0.06990499495004482</v>
      </c>
      <c r="L482" s="39"/>
      <c r="M482" s="18">
        <v>7108916.250000001</v>
      </c>
      <c r="N482" s="18"/>
      <c r="O482" s="18">
        <v>7287595.135000001</v>
      </c>
      <c r="P482" s="18"/>
      <c r="Q482" s="18">
        <f t="shared" si="163"/>
        <v>-178678.88499999978</v>
      </c>
      <c r="R482" s="37" t="str">
        <f t="shared" si="164"/>
        <v>  </v>
      </c>
      <c r="S482" s="40">
        <f t="shared" si="165"/>
        <v>-0.02451822332196556</v>
      </c>
      <c r="T482" s="39"/>
      <c r="U482" s="18">
        <v>16699001.930000002</v>
      </c>
      <c r="V482" s="18"/>
      <c r="W482" s="18">
        <v>17233595.865000002</v>
      </c>
      <c r="X482" s="18"/>
      <c r="Y482" s="18">
        <f t="shared" si="166"/>
        <v>-534593.9350000005</v>
      </c>
      <c r="Z482" s="37" t="str">
        <f t="shared" si="167"/>
        <v>  </v>
      </c>
      <c r="AA482" s="40">
        <f t="shared" si="168"/>
        <v>-0.0310204520976215</v>
      </c>
      <c r="AB482" s="39"/>
      <c r="AC482" s="18">
        <v>29075218.589999996</v>
      </c>
      <c r="AD482" s="18"/>
      <c r="AE482" s="18">
        <v>29549979.141</v>
      </c>
      <c r="AF482" s="18"/>
      <c r="AG482" s="18">
        <f t="shared" si="169"/>
        <v>-474760.5510000028</v>
      </c>
      <c r="AH482" s="37" t="str">
        <f t="shared" si="170"/>
        <v>  </v>
      </c>
      <c r="AI482" s="40">
        <f t="shared" si="171"/>
        <v>-0.0160663582446081</v>
      </c>
      <c r="AJ482" s="39"/>
    </row>
    <row r="483" spans="1:35" ht="12.75" outlineLevel="1">
      <c r="A483" s="1" t="s">
        <v>1075</v>
      </c>
      <c r="B483" s="16" t="s">
        <v>1076</v>
      </c>
      <c r="C483" s="1" t="s">
        <v>1379</v>
      </c>
      <c r="E483" s="5">
        <v>-65501.11</v>
      </c>
      <c r="G483" s="5">
        <v>-67221.82</v>
      </c>
      <c r="I483" s="9">
        <f>(+E483-G483)</f>
        <v>1720.7100000000064</v>
      </c>
      <c r="K483" s="21">
        <f>IF(G483&lt;0,IF(I483=0,0,IF(OR(G483=0,E483=0),"N.M.",IF(ABS(I483/G483)&gt;=10,"N.M.",I483/(-G483)))),IF(I483=0,0,IF(OR(G483=0,E483=0),"N.M.",IF(ABS(I483/G483)&gt;=10,"N.M.",I483/G483))))</f>
        <v>0.025597492004828287</v>
      </c>
      <c r="M483" s="9">
        <v>-64550.68</v>
      </c>
      <c r="O483" s="9">
        <v>-154024.67</v>
      </c>
      <c r="Q483" s="9">
        <f>(+M483-O483)</f>
        <v>89473.99000000002</v>
      </c>
      <c r="S483" s="21">
        <f>IF(O483&lt;0,IF(Q483=0,0,IF(OR(O483=0,M483=0),"N.M.",IF(ABS(Q483/O483)&gt;=10,"N.M.",Q483/(-O483)))),IF(Q483=0,0,IF(OR(O483=0,M483=0),"N.M.",IF(ABS(Q483/O483)&gt;=10,"N.M.",Q483/O483))))</f>
        <v>0.5809068768009696</v>
      </c>
      <c r="U483" s="9">
        <v>-294988.56</v>
      </c>
      <c r="W483" s="9">
        <v>-138338.91</v>
      </c>
      <c r="Y483" s="9">
        <f>(+U483-W483)</f>
        <v>-156649.65</v>
      </c>
      <c r="AA483" s="21">
        <f>IF(W483&lt;0,IF(Y483=0,0,IF(OR(W483=0,U483=0),"N.M.",IF(ABS(Y483/W483)&gt;=10,"N.M.",Y483/(-W483)))),IF(Y483=0,0,IF(OR(W483=0,U483=0),"N.M.",IF(ABS(Y483/W483)&gt;=10,"N.M.",Y483/W483))))</f>
        <v>-1.1323614592597266</v>
      </c>
      <c r="AC483" s="9">
        <v>-812241.94</v>
      </c>
      <c r="AE483" s="9">
        <v>-204551.84</v>
      </c>
      <c r="AG483" s="9">
        <f>(+AC483-AE483)</f>
        <v>-607690.1</v>
      </c>
      <c r="AI483" s="21">
        <f>IF(AE483&lt;0,IF(AG483=0,0,IF(OR(AE483=0,AC483=0),"N.M.",IF(ABS(AG483/AE483)&gt;=10,"N.M.",AG483/(-AE483)))),IF(AG483=0,0,IF(OR(AE483=0,AC483=0),"N.M.",IF(ABS(AG483/AE483)&gt;=10,"N.M.",AG483/AE483))))</f>
        <v>-2.9708366348598965</v>
      </c>
    </row>
    <row r="484" spans="1:36" s="16" customFormat="1" ht="12.75">
      <c r="A484" s="16" t="s">
        <v>62</v>
      </c>
      <c r="C484" s="16" t="s">
        <v>1380</v>
      </c>
      <c r="D484" s="9"/>
      <c r="E484" s="9">
        <v>-65501.11</v>
      </c>
      <c r="F484" s="9"/>
      <c r="G484" s="9">
        <v>-67221.82</v>
      </c>
      <c r="H484" s="9"/>
      <c r="I484" s="9">
        <f t="shared" si="160"/>
        <v>1720.7100000000064</v>
      </c>
      <c r="J484" s="37" t="str">
        <f t="shared" si="161"/>
        <v>  </v>
      </c>
      <c r="K484" s="38">
        <f t="shared" si="162"/>
        <v>0.025597492004828287</v>
      </c>
      <c r="L484" s="39"/>
      <c r="M484" s="9">
        <v>-64550.68</v>
      </c>
      <c r="N484" s="9"/>
      <c r="O484" s="9">
        <v>-154024.67</v>
      </c>
      <c r="P484" s="9"/>
      <c r="Q484" s="9">
        <f t="shared" si="163"/>
        <v>89473.99000000002</v>
      </c>
      <c r="R484" s="37" t="str">
        <f t="shared" si="164"/>
        <v>  </v>
      </c>
      <c r="S484" s="38">
        <f t="shared" si="165"/>
        <v>0.5809068768009696</v>
      </c>
      <c r="T484" s="39"/>
      <c r="U484" s="9">
        <v>-294988.56</v>
      </c>
      <c r="V484" s="9"/>
      <c r="W484" s="9">
        <v>-138338.91</v>
      </c>
      <c r="X484" s="9"/>
      <c r="Y484" s="9">
        <f t="shared" si="166"/>
        <v>-156649.65</v>
      </c>
      <c r="Z484" s="37" t="str">
        <f t="shared" si="167"/>
        <v>  </v>
      </c>
      <c r="AA484" s="38">
        <f t="shared" si="168"/>
        <v>-1.1323614592597266</v>
      </c>
      <c r="AB484" s="39"/>
      <c r="AC484" s="9">
        <v>-812241.94</v>
      </c>
      <c r="AD484" s="9"/>
      <c r="AE484" s="9">
        <v>-204551.84</v>
      </c>
      <c r="AF484" s="9"/>
      <c r="AG484" s="9">
        <f t="shared" si="169"/>
        <v>-607690.1</v>
      </c>
      <c r="AH484" s="37" t="str">
        <f t="shared" si="170"/>
        <v>  </v>
      </c>
      <c r="AI484" s="38">
        <f t="shared" si="171"/>
        <v>-2.9708366348598965</v>
      </c>
      <c r="AJ484" s="39"/>
    </row>
    <row r="485" spans="1:44" s="16" customFormat="1" ht="12.75">
      <c r="A485" s="77" t="s">
        <v>63</v>
      </c>
      <c r="C485" s="17" t="s">
        <v>64</v>
      </c>
      <c r="D485" s="18"/>
      <c r="E485" s="18">
        <v>2191767.45</v>
      </c>
      <c r="F485" s="18"/>
      <c r="G485" s="18">
        <v>2359700.75</v>
      </c>
      <c r="H485" s="18"/>
      <c r="I485" s="18">
        <f t="shared" si="160"/>
        <v>-167933.2999999998</v>
      </c>
      <c r="J485" s="37" t="str">
        <f t="shared" si="161"/>
        <v>  </v>
      </c>
      <c r="K485" s="40">
        <f t="shared" si="162"/>
        <v>-0.07116720202762991</v>
      </c>
      <c r="L485" s="39"/>
      <c r="M485" s="18">
        <v>7044365.570000001</v>
      </c>
      <c r="N485" s="18"/>
      <c r="O485" s="18">
        <v>7133570.465</v>
      </c>
      <c r="P485" s="18"/>
      <c r="Q485" s="18">
        <f t="shared" si="163"/>
        <v>-89204.89499999862</v>
      </c>
      <c r="R485" s="37" t="str">
        <f t="shared" si="164"/>
        <v>  </v>
      </c>
      <c r="S485" s="40">
        <f t="shared" si="165"/>
        <v>-0.012504943413354034</v>
      </c>
      <c r="T485" s="39"/>
      <c r="U485" s="18">
        <v>16404013.370000001</v>
      </c>
      <c r="V485" s="18"/>
      <c r="W485" s="18">
        <v>17095256.955000002</v>
      </c>
      <c r="X485" s="18"/>
      <c r="Y485" s="18">
        <f t="shared" si="166"/>
        <v>-691243.5850000009</v>
      </c>
      <c r="Z485" s="37" t="str">
        <f t="shared" si="167"/>
        <v>  </v>
      </c>
      <c r="AA485" s="40">
        <f t="shared" si="168"/>
        <v>-0.040434816909717564</v>
      </c>
      <c r="AB485" s="39"/>
      <c r="AC485" s="18">
        <v>28262976.649999995</v>
      </c>
      <c r="AD485" s="18"/>
      <c r="AE485" s="18">
        <v>29345427.301000003</v>
      </c>
      <c r="AF485" s="18"/>
      <c r="AG485" s="18">
        <f t="shared" si="169"/>
        <v>-1082450.651000008</v>
      </c>
      <c r="AH485" s="37" t="str">
        <f t="shared" si="170"/>
        <v>  </v>
      </c>
      <c r="AI485" s="40">
        <f t="shared" si="171"/>
        <v>-0.03688651863532828</v>
      </c>
      <c r="AJ485" s="39"/>
      <c r="AL485" s="1"/>
      <c r="AM485" s="1"/>
      <c r="AN485" s="1"/>
      <c r="AO485" s="1"/>
      <c r="AP485" s="1"/>
      <c r="AQ485" s="1"/>
      <c r="AR485" s="1"/>
    </row>
    <row r="486" spans="4:44" s="16" customFormat="1" ht="12.75">
      <c r="D486" s="9"/>
      <c r="E486" s="43" t="str">
        <f>IF(ABS(E468+E470+E472+E474+E477+E478+E481+E482+E484-E482-E485)&gt;$AO$503,$AO$506," ")</f>
        <v> </v>
      </c>
      <c r="F486" s="28"/>
      <c r="G486" s="43" t="str">
        <f>IF(ABS(G468+G470+G472+G474+G477+G478+G481+G482+G484-G482-G485)&gt;$AO$503,$AO$506," ")</f>
        <v> </v>
      </c>
      <c r="H486" s="42"/>
      <c r="I486" s="43" t="str">
        <f>IF(ABS(I468+I470+I472+I474+I477+I478+I481+I482+I484-I482-I485)&gt;$AO$503,$AO$506," ")</f>
        <v> </v>
      </c>
      <c r="J486" s="9"/>
      <c r="K486" s="21"/>
      <c r="L486" s="11"/>
      <c r="M486" s="43" t="str">
        <f>IF(ABS(M468+M470+M472+M474+M477+M478+M481+M482+M484-M482-M485)&gt;$AO$503,$AO$506," ")</f>
        <v> </v>
      </c>
      <c r="N486" s="42"/>
      <c r="O486" s="43" t="str">
        <f>IF(ABS(O468+O470+O472+O474+O477+O478+O481+O482+O484-O482-O485)&gt;$AO$503,$AO$506," ")</f>
        <v> </v>
      </c>
      <c r="P486" s="28"/>
      <c r="Q486" s="43" t="str">
        <f>IF(ABS(Q468+Q470+Q472+Q474+Q477+Q478+Q481+Q482+Q484-Q482-Q485)&gt;$AO$503,$AO$506," ")</f>
        <v> </v>
      </c>
      <c r="R486" s="9"/>
      <c r="S486" s="21"/>
      <c r="T486" s="9"/>
      <c r="U486" s="43" t="str">
        <f>IF(ABS(U468+U470+U472+U474+U477+U478+U481+U482+U484-U482-U485)&gt;$AO$503,$AO$506," ")</f>
        <v> </v>
      </c>
      <c r="V486" s="28"/>
      <c r="W486" s="43" t="str">
        <f>IF(ABS(W468+W470+W472+W474+W477+W478+W481+W482+W484-W482-W485)&gt;$AO$503,$AO$506," ")</f>
        <v> </v>
      </c>
      <c r="X486" s="28"/>
      <c r="Y486" s="43" t="str">
        <f>IF(ABS(Y468+Y470+Y472+Y474+Y477+Y478+Y481+Y482+Y484-Y482-Y485)&gt;$AO$503,$AO$506," ")</f>
        <v> </v>
      </c>
      <c r="Z486" s="9"/>
      <c r="AA486" s="21"/>
      <c r="AB486" s="9"/>
      <c r="AC486" s="43" t="str">
        <f>IF(ABS(AC468+AC470+AC472+AC474+AC477+AC478+AC481+AC482+AC484-AC482-AC485)&gt;$AO$503,$AO$506," ")</f>
        <v> </v>
      </c>
      <c r="AD486" s="28"/>
      <c r="AE486" s="43" t="str">
        <f>IF(ABS(AE468+AE470+AE472+AE474+AE477+AE478+AE481+AE482+AE484-AE482-AE485)&gt;$AO$503,$AO$506," ")</f>
        <v> </v>
      </c>
      <c r="AF486" s="42"/>
      <c r="AG486" s="43" t="str">
        <f>IF(ABS(AG468+AG470+AG472+AG474+AG477+AG478+AG481+AG482+AG484-AG482-AG485)&gt;$AO$503,$AO$506," ")</f>
        <v> </v>
      </c>
      <c r="AH486" s="9"/>
      <c r="AI486" s="21"/>
      <c r="AL486" s="1"/>
      <c r="AM486" s="1"/>
      <c r="AN486" s="1"/>
      <c r="AO486" s="1"/>
      <c r="AP486" s="1"/>
      <c r="AQ486" s="1"/>
      <c r="AR486" s="1"/>
    </row>
    <row r="487" spans="1:35" ht="12.75" outlineLevel="1">
      <c r="A487" s="1" t="s">
        <v>1077</v>
      </c>
      <c r="B487" s="16" t="s">
        <v>1078</v>
      </c>
      <c r="C487" s="1" t="s">
        <v>1381</v>
      </c>
      <c r="E487" s="5">
        <v>0</v>
      </c>
      <c r="G487" s="5">
        <v>0</v>
      </c>
      <c r="I487" s="9">
        <f>(+E487-G487)</f>
        <v>0</v>
      </c>
      <c r="K487" s="21">
        <f>IF(G487&lt;0,IF(I487=0,0,IF(OR(G487=0,E487=0),"N.M.",IF(ABS(I487/G487)&gt;=10,"N.M.",I487/(-G487)))),IF(I487=0,0,IF(OR(G487=0,E487=0),"N.M.",IF(ABS(I487/G487)&gt;=10,"N.M.",I487/G487))))</f>
        <v>0</v>
      </c>
      <c r="M487" s="9">
        <v>0</v>
      </c>
      <c r="O487" s="9">
        <v>0</v>
      </c>
      <c r="Q487" s="9">
        <f>(+M487-O487)</f>
        <v>0</v>
      </c>
      <c r="S487" s="21">
        <f>IF(O487&lt;0,IF(Q487=0,0,IF(OR(O487=0,M487=0),"N.M.",IF(ABS(Q487/O487)&gt;=10,"N.M.",Q487/(-O487)))),IF(Q487=0,0,IF(OR(O487=0,M487=0),"N.M.",IF(ABS(Q487/O487)&gt;=10,"N.M.",Q487/O487))))</f>
        <v>0</v>
      </c>
      <c r="U487" s="9">
        <v>0</v>
      </c>
      <c r="W487" s="9">
        <v>-17744.96</v>
      </c>
      <c r="Y487" s="9">
        <f>(+U487-W487)</f>
        <v>17744.96</v>
      </c>
      <c r="AA487" s="21" t="str">
        <f>IF(W487&lt;0,IF(Y487=0,0,IF(OR(W487=0,U487=0),"N.M.",IF(ABS(Y487/W487)&gt;=10,"N.M.",Y487/(-W487)))),IF(Y487=0,0,IF(OR(W487=0,U487=0),"N.M.",IF(ABS(Y487/W487)&gt;=10,"N.M.",Y487/W487))))</f>
        <v>N.M.</v>
      </c>
      <c r="AC487" s="9">
        <v>0</v>
      </c>
      <c r="AE487" s="9">
        <v>-17744.96</v>
      </c>
      <c r="AG487" s="9">
        <f>(+AC487-AE487)</f>
        <v>17744.96</v>
      </c>
      <c r="AI487" s="21" t="str">
        <f>IF(AE487&lt;0,IF(AG487=0,0,IF(OR(AE487=0,AC487=0),"N.M.",IF(ABS(AG487/AE487)&gt;=10,"N.M.",AG487/(-AE487)))),IF(AG487=0,0,IF(OR(AE487=0,AC487=0),"N.M.",IF(ABS(AG487/AE487)&gt;=10,"N.M.",AG487/AE487))))</f>
        <v>N.M.</v>
      </c>
    </row>
    <row r="488" spans="1:35" ht="12.75" outlineLevel="1">
      <c r="A488" s="1" t="s">
        <v>1079</v>
      </c>
      <c r="B488" s="16" t="s">
        <v>1080</v>
      </c>
      <c r="C488" s="1" t="s">
        <v>1382</v>
      </c>
      <c r="E488" s="5">
        <v>0</v>
      </c>
      <c r="G488" s="5">
        <v>0</v>
      </c>
      <c r="I488" s="9">
        <f>(+E488-G488)</f>
        <v>0</v>
      </c>
      <c r="K488" s="21">
        <f>IF(G488&lt;0,IF(I488=0,0,IF(OR(G488=0,E488=0),"N.M.",IF(ABS(I488/G488)&gt;=10,"N.M.",I488/(-G488)))),IF(I488=0,0,IF(OR(G488=0,E488=0),"N.M.",IF(ABS(I488/G488)&gt;=10,"N.M.",I488/G488))))</f>
        <v>0</v>
      </c>
      <c r="M488" s="9">
        <v>0</v>
      </c>
      <c r="O488" s="9">
        <v>0</v>
      </c>
      <c r="Q488" s="9">
        <f>(+M488-O488)</f>
        <v>0</v>
      </c>
      <c r="S488" s="21">
        <f>IF(O488&lt;0,IF(Q488=0,0,IF(OR(O488=0,M488=0),"N.M.",IF(ABS(Q488/O488)&gt;=10,"N.M.",Q488/(-O488)))),IF(Q488=0,0,IF(OR(O488=0,M488=0),"N.M.",IF(ABS(Q488/O488)&gt;=10,"N.M.",Q488/O488))))</f>
        <v>0</v>
      </c>
      <c r="U488" s="9">
        <v>0</v>
      </c>
      <c r="W488" s="9">
        <v>50699.88</v>
      </c>
      <c r="Y488" s="9">
        <f>(+U488-W488)</f>
        <v>-50699.88</v>
      </c>
      <c r="AA488" s="21" t="str">
        <f>IF(W488&lt;0,IF(Y488=0,0,IF(OR(W488=0,U488=0),"N.M.",IF(ABS(Y488/W488)&gt;=10,"N.M.",Y488/(-W488)))),IF(Y488=0,0,IF(OR(W488=0,U488=0),"N.M.",IF(ABS(Y488/W488)&gt;=10,"N.M.",Y488/W488))))</f>
        <v>N.M.</v>
      </c>
      <c r="AC488" s="9">
        <v>0</v>
      </c>
      <c r="AE488" s="9">
        <v>50699.88</v>
      </c>
      <c r="AG488" s="9">
        <f>(+AC488-AE488)</f>
        <v>-50699.88</v>
      </c>
      <c r="AI488" s="21" t="str">
        <f>IF(AE488&lt;0,IF(AG488=0,0,IF(OR(AE488=0,AC488=0),"N.M.",IF(ABS(AG488/AE488)&gt;=10,"N.M.",AG488/(-AE488)))),IF(AG488=0,0,IF(OR(AE488=0,AC488=0),"N.M.",IF(ABS(AG488/AE488)&gt;=10,"N.M.",AG488/AE488))))</f>
        <v>N.M.</v>
      </c>
    </row>
    <row r="489" spans="1:44" s="16" customFormat="1" ht="12.75">
      <c r="A489" s="77" t="s">
        <v>84</v>
      </c>
      <c r="C489" s="17" t="s">
        <v>83</v>
      </c>
      <c r="D489" s="9"/>
      <c r="E489" s="18">
        <v>0</v>
      </c>
      <c r="F489" s="18"/>
      <c r="G489" s="18">
        <v>0</v>
      </c>
      <c r="H489" s="18"/>
      <c r="I489" s="18">
        <f>(+E489-G489)</f>
        <v>0</v>
      </c>
      <c r="J489" s="37" t="str">
        <f>IF((+E489-G489)=(I489),"  ",$AO$507)</f>
        <v>  </v>
      </c>
      <c r="K489" s="40">
        <f>IF(G489&lt;0,IF(I489=0,0,IF(OR(G489=0,E489=0),"N.M.",IF(ABS(I489/G489)&gt;=10,"N.M.",I489/(-G489)))),IF(I489=0,0,IF(OR(G489=0,E489=0),"N.M.",IF(ABS(I489/G489)&gt;=10,"N.M.",I489/G489))))</f>
        <v>0</v>
      </c>
      <c r="L489" s="39"/>
      <c r="M489" s="18">
        <v>0</v>
      </c>
      <c r="N489" s="18"/>
      <c r="O489" s="18">
        <v>0</v>
      </c>
      <c r="P489" s="18"/>
      <c r="Q489" s="18">
        <f>(+M489-O489)</f>
        <v>0</v>
      </c>
      <c r="R489" s="37" t="str">
        <f>IF((+M489-O489)=(Q489),"  ",$AO$507)</f>
        <v>  </v>
      </c>
      <c r="S489" s="40">
        <f>IF(O489&lt;0,IF(Q489=0,0,IF(OR(O489=0,M489=0),"N.M.",IF(ABS(Q489/O489)&gt;=10,"N.M.",Q489/(-O489)))),IF(Q489=0,0,IF(OR(O489=0,M489=0),"N.M.",IF(ABS(Q489/O489)&gt;=10,"N.M.",Q489/O489))))</f>
        <v>0</v>
      </c>
      <c r="T489" s="39"/>
      <c r="U489" s="18">
        <v>0</v>
      </c>
      <c r="V489" s="18"/>
      <c r="W489" s="18">
        <v>32954.92</v>
      </c>
      <c r="X489" s="18"/>
      <c r="Y489" s="18">
        <f>(+U489-W489)</f>
        <v>-32954.92</v>
      </c>
      <c r="Z489" s="37" t="str">
        <f>IF((+U489-W489)=(Y489),"  ",$AO$507)</f>
        <v>  </v>
      </c>
      <c r="AA489" s="40" t="str">
        <f>IF(W489&lt;0,IF(Y489=0,0,IF(OR(W489=0,U489=0),"N.M.",IF(ABS(Y489/W489)&gt;=10,"N.M.",Y489/(-W489)))),IF(Y489=0,0,IF(OR(W489=0,U489=0),"N.M.",IF(ABS(Y489/W489)&gt;=10,"N.M.",Y489/W489))))</f>
        <v>N.M.</v>
      </c>
      <c r="AB489" s="39"/>
      <c r="AC489" s="18">
        <v>0</v>
      </c>
      <c r="AD489" s="18"/>
      <c r="AE489" s="18">
        <v>32954.92</v>
      </c>
      <c r="AF489" s="18"/>
      <c r="AG489" s="18">
        <f>(+AC489-AE489)</f>
        <v>-32954.92</v>
      </c>
      <c r="AH489" s="37" t="str">
        <f>IF((+AC489-AE489)=(AG489),"  ",$AO$507)</f>
        <v>  </v>
      </c>
      <c r="AI489" s="40" t="str">
        <f>IF(AE489&lt;0,IF(AG489=0,0,IF(OR(AE489=0,AC489=0),"N.M.",IF(ABS(AG489/AE489)&gt;=10,"N.M.",AG489/(-AE489)))),IF(AG489=0,0,IF(OR(AE489=0,AC489=0),"N.M.",IF(ABS(AG489/AE489)&gt;=10,"N.M.",AG489/AE489))))</f>
        <v>N.M.</v>
      </c>
      <c r="AL489" s="1"/>
      <c r="AM489" s="1"/>
      <c r="AN489" s="1"/>
      <c r="AO489" s="1"/>
      <c r="AP489" s="1"/>
      <c r="AQ489" s="1"/>
      <c r="AR489" s="1"/>
    </row>
    <row r="490" spans="4:44" s="16" customFormat="1" ht="12.75">
      <c r="D490" s="9"/>
      <c r="E490" s="43"/>
      <c r="F490" s="28"/>
      <c r="G490" s="43"/>
      <c r="H490" s="42"/>
      <c r="I490" s="43"/>
      <c r="J490" s="9"/>
      <c r="K490" s="21"/>
      <c r="L490" s="11"/>
      <c r="M490" s="43"/>
      <c r="N490" s="42"/>
      <c r="O490" s="43"/>
      <c r="P490" s="28"/>
      <c r="Q490" s="43"/>
      <c r="R490" s="9"/>
      <c r="S490" s="21"/>
      <c r="T490" s="9"/>
      <c r="U490" s="43"/>
      <c r="V490" s="28"/>
      <c r="W490" s="43"/>
      <c r="X490" s="28"/>
      <c r="Y490" s="43"/>
      <c r="Z490" s="9"/>
      <c r="AA490" s="21"/>
      <c r="AB490" s="9"/>
      <c r="AC490" s="43"/>
      <c r="AD490" s="28"/>
      <c r="AE490" s="43"/>
      <c r="AF490" s="42"/>
      <c r="AG490" s="43"/>
      <c r="AH490" s="9"/>
      <c r="AI490" s="21"/>
      <c r="AL490" s="1"/>
      <c r="AM490" s="1"/>
      <c r="AN490" s="1"/>
      <c r="AO490" s="1"/>
      <c r="AP490" s="1"/>
      <c r="AQ490" s="1"/>
      <c r="AR490" s="1"/>
    </row>
    <row r="491" spans="1:37" ht="12.75">
      <c r="A491" s="77" t="s">
        <v>65</v>
      </c>
      <c r="B491" s="16"/>
      <c r="C491" s="17" t="s">
        <v>66</v>
      </c>
      <c r="D491" s="18"/>
      <c r="E491" s="18">
        <v>5454707.7799999975</v>
      </c>
      <c r="F491" s="18"/>
      <c r="G491" s="18">
        <v>5613970.608000002</v>
      </c>
      <c r="H491" s="18"/>
      <c r="I491" s="18">
        <f>+E491-G491</f>
        <v>-159262.8280000044</v>
      </c>
      <c r="J491" s="37" t="str">
        <f>IF((+E491-G491)=(I491),"  ",$AO$507)</f>
        <v>  </v>
      </c>
      <c r="K491" s="40">
        <f>IF(G491&lt;0,IF(I491=0,0,IF(OR(G491=0,E491=0),"N.M.",IF(ABS(I491/G491)&gt;=10,"N.M.",I491/(-G491)))),IF(I491=0,0,IF(OR(G491=0,E491=0),"N.M.",IF(ABS(I491/G491)&gt;=10,"N.M.",I491/G491))))</f>
        <v>-0.028369017068427864</v>
      </c>
      <c r="L491" s="39"/>
      <c r="M491" s="18">
        <v>4865437.229000063</v>
      </c>
      <c r="N491" s="18"/>
      <c r="O491" s="18">
        <v>9397735.115000013</v>
      </c>
      <c r="P491" s="18"/>
      <c r="Q491" s="18">
        <f>+M491-O491</f>
        <v>-4532297.885999951</v>
      </c>
      <c r="R491" s="37" t="str">
        <f>IF((+M491-O491)=(Q491),"  ",$AO$507)</f>
        <v>  </v>
      </c>
      <c r="S491" s="40">
        <f>IF(O491&lt;0,IF(Q491=0,0,IF(OR(O491=0,M491=0),"N.M.",IF(ABS(Q491/O491)&gt;=10,"N.M.",Q491/(-O491)))),IF(Q491=0,0,IF(OR(O491=0,M491=0),"N.M.",IF(ABS(Q491/O491)&gt;=10,"N.M.",Q491/O491))))</f>
        <v>-0.48227555155984453</v>
      </c>
      <c r="T491" s="39"/>
      <c r="U491" s="18">
        <v>21895567.623999923</v>
      </c>
      <c r="V491" s="18"/>
      <c r="W491" s="18">
        <v>20494682.10699989</v>
      </c>
      <c r="X491" s="18"/>
      <c r="Y491" s="18">
        <f>+U491-W491</f>
        <v>1400885.5170000345</v>
      </c>
      <c r="Z491" s="37" t="str">
        <f>IF((+U491-W491)=(Y491),"  ",$AO$507)</f>
        <v>  </v>
      </c>
      <c r="AA491" s="40">
        <f>IF(W491&lt;0,IF(Y491=0,0,IF(OR(W491=0,U491=0),"N.M.",IF(ABS(Y491/W491)&gt;=10,"N.M.",Y491/(-W491)))),IF(Y491=0,0,IF(OR(W491=0,U491=0),"N.M.",IF(ABS(Y491/W491)&gt;=10,"N.M.",Y491/W491))))</f>
        <v>0.06835361044812531</v>
      </c>
      <c r="AB491" s="39"/>
      <c r="AC491" s="18">
        <v>36435914.855999984</v>
      </c>
      <c r="AD491" s="18"/>
      <c r="AE491" s="18">
        <v>25697981.99899991</v>
      </c>
      <c r="AF491" s="18"/>
      <c r="AG491" s="18">
        <f>+AC491-AE491</f>
        <v>10737932.857000075</v>
      </c>
      <c r="AH491" s="37" t="str">
        <f>IF((+AC491-AE491)=(AG491),"  ",$AO$507)</f>
        <v>  </v>
      </c>
      <c r="AI491" s="40">
        <f>IF(AE491&lt;0,IF(AG491=0,0,IF(OR(AE491=0,AC491=0),"N.M.",IF(ABS(AG491/AE491)&gt;=10,"N.M.",AG491/(-AE491)))),IF(AG491=0,0,IF(OR(AE491=0,AC491=0),"N.M.",IF(ABS(AG491/AE491)&gt;=10,"N.M.",AG491/AE491))))</f>
        <v>0.41785120938359926</v>
      </c>
      <c r="AJ491" s="39"/>
      <c r="AK491" s="39"/>
    </row>
    <row r="492" spans="1:36" ht="12.75">
      <c r="A492" s="1" t="s">
        <v>67</v>
      </c>
      <c r="C492" s="1" t="s">
        <v>1383</v>
      </c>
      <c r="E492" s="5">
        <v>0</v>
      </c>
      <c r="G492" s="5">
        <v>0</v>
      </c>
      <c r="I492" s="9">
        <f>+E492-G492</f>
        <v>0</v>
      </c>
      <c r="J492" s="44" t="str">
        <f>IF((+E492-G492)=(I492),"  ",$AO$507)</f>
        <v>  </v>
      </c>
      <c r="K492" s="38">
        <f>IF(G492&lt;0,IF(I492=0,0,IF(OR(G492=0,E492=0),"N.M.",IF(ABS(I492/G492)&gt;=10,"N.M.",I492/(-G492)))),IF(I492=0,0,IF(OR(G492=0,E492=0),"N.M.",IF(ABS(I492/G492)&gt;=10,"N.M.",I492/G492))))</f>
        <v>0</v>
      </c>
      <c r="L492" s="45"/>
      <c r="M492" s="5">
        <v>0</v>
      </c>
      <c r="N492" s="9"/>
      <c r="O492" s="5">
        <v>0</v>
      </c>
      <c r="P492" s="9"/>
      <c r="Q492" s="9">
        <f>+M492-O492</f>
        <v>0</v>
      </c>
      <c r="R492" s="44" t="str">
        <f>IF((+M492-O492)=(Q492),"  ",$AO$507)</f>
        <v>  </v>
      </c>
      <c r="S492" s="38">
        <f>IF(O492&lt;0,IF(Q492=0,0,IF(OR(O492=0,M492=0),"N.M.",IF(ABS(Q492/O492)&gt;=10,"N.M.",Q492/(-O492)))),IF(Q492=0,0,IF(OR(O492=0,M492=0),"N.M.",IF(ABS(Q492/O492)&gt;=10,"N.M.",Q492/O492))))</f>
        <v>0</v>
      </c>
      <c r="T492" s="45"/>
      <c r="U492" s="9">
        <v>0</v>
      </c>
      <c r="W492" s="9">
        <v>0</v>
      </c>
      <c r="Y492" s="9">
        <f>+U492-W492</f>
        <v>0</v>
      </c>
      <c r="Z492" s="44" t="str">
        <f>IF((+U492-W492)=(Y492),"  ",$AO$507)</f>
        <v>  </v>
      </c>
      <c r="AA492" s="38">
        <f>IF(W492&lt;0,IF(Y492=0,0,IF(OR(W492=0,U492=0),"N.M.",IF(ABS(Y492/W492)&gt;=10,"N.M.",Y492/(-W492)))),IF(Y492=0,0,IF(OR(W492=0,U492=0),"N.M.",IF(ABS(Y492/W492)&gt;=10,"N.M.",Y492/W492))))</f>
        <v>0</v>
      </c>
      <c r="AB492" s="45"/>
      <c r="AC492" s="9">
        <v>0</v>
      </c>
      <c r="AE492" s="9">
        <v>0</v>
      </c>
      <c r="AG492" s="9">
        <f>+AC492-AE492</f>
        <v>0</v>
      </c>
      <c r="AH492" s="44" t="str">
        <f>IF((+AC492-AE492)=(AG492),"  ",$AO$507)</f>
        <v>  </v>
      </c>
      <c r="AI492" s="38">
        <f>IF(AE492&lt;0,IF(AG492=0,0,IF(OR(AE492=0,AC492=0),"N.M.",IF(ABS(AG492/AE492)&gt;=10,"N.M.",AG492/(-AE492)))),IF(AG492=0,0,IF(OR(AE492=0,AC492=0),"N.M.",IF(ABS(AG492/AE492)&gt;=10,"N.M.",AG492/AE492))))</f>
        <v>0</v>
      </c>
      <c r="AJ492" s="45"/>
    </row>
    <row r="493" spans="3:36" ht="12.75">
      <c r="C493" s="2" t="s">
        <v>68</v>
      </c>
      <c r="D493" s="8"/>
      <c r="E493" s="8">
        <f>+E491-E492</f>
        <v>5454707.7799999975</v>
      </c>
      <c r="F493" s="8"/>
      <c r="G493" s="8">
        <f>+G491-G492</f>
        <v>5613970.608000002</v>
      </c>
      <c r="H493" s="18"/>
      <c r="I493" s="18">
        <f>+E493-G493</f>
        <v>-159262.8280000044</v>
      </c>
      <c r="J493" s="37" t="str">
        <f>IF((+E493-G493)=(I493),"  ",$AO$507)</f>
        <v>  </v>
      </c>
      <c r="K493" s="40">
        <f>IF(G493&lt;0,IF(I493=0,0,IF(OR(G493=0,E493=0),"N.M.",IF(ABS(I493/G493)&gt;=10,"N.M.",I493/(-G493)))),IF(I493=0,0,IF(OR(G493=0,E493=0),"N.M.",IF(ABS(I493/G493)&gt;=10,"N.M.",I493/G493))))</f>
        <v>-0.028369017068427864</v>
      </c>
      <c r="L493" s="39"/>
      <c r="M493" s="8">
        <f>+M491-M492</f>
        <v>4865437.229000063</v>
      </c>
      <c r="N493" s="18"/>
      <c r="O493" s="8">
        <f>+O491-O492</f>
        <v>9397735.115000013</v>
      </c>
      <c r="P493" s="18"/>
      <c r="Q493" s="18">
        <f>+M493-O493</f>
        <v>-4532297.885999951</v>
      </c>
      <c r="R493" s="37" t="str">
        <f>IF((+M493-O493)=(Q493),"  ",$AO$507)</f>
        <v>  </v>
      </c>
      <c r="S493" s="40">
        <f>IF(O493&lt;0,IF(Q493=0,0,IF(OR(O493=0,M493=0),"N.M.",IF(ABS(Q493/O493)&gt;=10,"N.M.",Q493/(-O493)))),IF(Q493=0,0,IF(OR(O493=0,M493=0),"N.M.",IF(ABS(Q493/O493)&gt;=10,"N.M.",Q493/O493))))</f>
        <v>-0.48227555155984453</v>
      </c>
      <c r="T493" s="39"/>
      <c r="U493" s="8">
        <f>+U491-U492</f>
        <v>21895567.623999923</v>
      </c>
      <c r="V493" s="18"/>
      <c r="W493" s="8">
        <f>+W491-W492</f>
        <v>20494682.10699989</v>
      </c>
      <c r="X493" s="18"/>
      <c r="Y493" s="18">
        <f>+U493-W493</f>
        <v>1400885.5170000345</v>
      </c>
      <c r="Z493" s="37" t="str">
        <f>IF((+U493-W493)=(Y493),"  ",$AO$507)</f>
        <v>  </v>
      </c>
      <c r="AA493" s="40">
        <f>IF(W493&lt;0,IF(Y493=0,0,IF(OR(W493=0,U493=0),"N.M.",IF(ABS(Y493/W493)&gt;=10,"N.M.",Y493/(-W493)))),IF(Y493=0,0,IF(OR(W493=0,U493=0),"N.M.",IF(ABS(Y493/W493)&gt;=10,"N.M.",Y493/W493))))</f>
        <v>0.06835361044812531</v>
      </c>
      <c r="AB493" s="39"/>
      <c r="AC493" s="8">
        <f>+AC491-AC492</f>
        <v>36435914.855999984</v>
      </c>
      <c r="AD493" s="18"/>
      <c r="AE493" s="8">
        <f>+AE491-AE492</f>
        <v>25697981.99899991</v>
      </c>
      <c r="AF493" s="18"/>
      <c r="AG493" s="18">
        <f>+AC493-AE493</f>
        <v>10737932.857000075</v>
      </c>
      <c r="AH493" s="37" t="str">
        <f>IF((+AC493-AE493)=(AG493),"  ",$AO$507)</f>
        <v>  </v>
      </c>
      <c r="AI493" s="40">
        <f>IF(AE493&lt;0,IF(AG493=0,0,IF(OR(AE493=0,AC493=0),"N.M.",IF(ABS(AG493/AE493)&gt;=10,"N.M.",AG493/(-AE493)))),IF(AG493=0,0,IF(OR(AE493=0,AC493=0),"N.M.",IF(ABS(AG493/AE493)&gt;=10,"N.M.",AG493/AE493))))</f>
        <v>0.41785120938359926</v>
      </c>
      <c r="AJ493" s="39"/>
    </row>
    <row r="494" spans="5:37" ht="12.75">
      <c r="E494" s="41" t="str">
        <f>IF(ABS(E462-E485+E489-E491)&gt;$AO$503,$AO$506," ")</f>
        <v> </v>
      </c>
      <c r="F494" s="27"/>
      <c r="G494" s="41" t="str">
        <f>IF(ABS(G462-G485+G489-G491)&gt;$AO$503,$AO$506," ")</f>
        <v> </v>
      </c>
      <c r="H494" s="42"/>
      <c r="I494" s="41" t="str">
        <f>IF(ABS(I462-I485+I489-I491)&gt;$AO$503,$AO$506," ")</f>
        <v> </v>
      </c>
      <c r="M494" s="41" t="str">
        <f>IF(ABS(M462-M485+M489-M491)&gt;$AO$503,$AO$506," ")</f>
        <v> </v>
      </c>
      <c r="N494" s="46"/>
      <c r="O494" s="41" t="str">
        <f>IF(ABS(O462-O485+O489-O491)&gt;$AO$503,$AO$506," ")</f>
        <v> </v>
      </c>
      <c r="P494" s="29"/>
      <c r="Q494" s="41" t="str">
        <f>IF(ABS(Q462-Q485+Q489-Q491)&gt;$AO$503,$AO$506," ")</f>
        <v> </v>
      </c>
      <c r="U494" s="41" t="str">
        <f>IF(ABS(U462-U485+U489-U491)&gt;$AO$503,$AO$506," ")</f>
        <v> </v>
      </c>
      <c r="V494" s="28"/>
      <c r="W494" s="41" t="str">
        <f>IF(ABS(W462-W485+W489-W491)&gt;$AO$503,$AO$506," ")</f>
        <v> </v>
      </c>
      <c r="X494" s="28"/>
      <c r="Y494" s="41" t="str">
        <f>IF(ABS(Y462-Y485+Y489-Y491)&gt;$AO$503,$AO$506," ")</f>
        <v> </v>
      </c>
      <c r="AC494" s="41" t="str">
        <f>IF(ABS(AC462-AC485+AC489-AC491)&gt;$AO$503,$AO$506," ")</f>
        <v> </v>
      </c>
      <c r="AD494" s="28"/>
      <c r="AE494" s="41" t="str">
        <f>IF(ABS(AE462-AE485+AE489-AE491)&gt;$AO$503,$AO$506," ")</f>
        <v> </v>
      </c>
      <c r="AF494" s="42"/>
      <c r="AG494" s="41" t="str">
        <f>IF(ABS(AG462-AG485+AG489-AG491)&gt;$AO$503,$AO$506," ")</f>
        <v> </v>
      </c>
      <c r="AK494" s="31"/>
    </row>
    <row r="495" spans="3:15" ht="12.75">
      <c r="C495" s="2" t="s">
        <v>69</v>
      </c>
      <c r="M495" s="5"/>
      <c r="O495" s="5"/>
    </row>
    <row r="496" spans="5:40" ht="12.75">
      <c r="E496" s="5" t="s">
        <v>13</v>
      </c>
      <c r="O496" s="5"/>
      <c r="AK496" s="31"/>
      <c r="AL496" s="31"/>
      <c r="AM496" s="31"/>
      <c r="AN496" s="31"/>
    </row>
    <row r="497" spans="3:40" ht="12.75">
      <c r="C497" s="1" t="s">
        <v>13</v>
      </c>
      <c r="E497" s="5" t="s">
        <v>13</v>
      </c>
      <c r="O497" s="5"/>
      <c r="AK497" s="31"/>
      <c r="AL497" s="31"/>
      <c r="AM497" s="31"/>
      <c r="AN497" s="31"/>
    </row>
    <row r="498" spans="3:45" ht="12.75">
      <c r="C498" s="1" t="s">
        <v>13</v>
      </c>
      <c r="E498" s="5" t="s">
        <v>13</v>
      </c>
      <c r="AK498" s="47" t="s">
        <v>70</v>
      </c>
      <c r="AL498" s="48"/>
      <c r="AM498" s="48"/>
      <c r="AN498" s="26"/>
      <c r="AO498" s="48"/>
      <c r="AP498" s="48"/>
      <c r="AQ498" s="31"/>
      <c r="AR498" s="31"/>
      <c r="AS498" s="31"/>
    </row>
    <row r="499" spans="5:45" ht="12.75">
      <c r="E499" s="5" t="s">
        <v>13</v>
      </c>
      <c r="AK499" s="49"/>
      <c r="AL499" s="49"/>
      <c r="AM499" s="49"/>
      <c r="AN499" s="25"/>
      <c r="AO499" s="49"/>
      <c r="AP499" s="49"/>
      <c r="AQ499" s="31"/>
      <c r="AR499" s="31"/>
      <c r="AS499" s="31"/>
    </row>
    <row r="500" spans="5:53" ht="12.75">
      <c r="E500" s="5" t="s">
        <v>13</v>
      </c>
      <c r="AK500" s="50" t="s">
        <v>71</v>
      </c>
      <c r="AL500" s="49"/>
      <c r="AM500" s="49"/>
      <c r="AN500" s="49"/>
      <c r="AO500" s="119" t="s">
        <v>1385</v>
      </c>
      <c r="AP500" s="49"/>
      <c r="AQ500" s="31"/>
      <c r="AR500" s="31"/>
      <c r="AS500" s="31"/>
      <c r="AT500" s="2"/>
      <c r="AU500" s="2"/>
      <c r="AV500" s="2"/>
      <c r="AW500" s="2"/>
      <c r="AX500" s="2"/>
      <c r="AY500" s="2"/>
      <c r="AZ500" s="2"/>
      <c r="BA500" s="2"/>
    </row>
    <row r="501" spans="1:42" ht="12.75">
      <c r="A501" s="31"/>
      <c r="B501" s="31"/>
      <c r="C501" s="31"/>
      <c r="AK501" s="25"/>
      <c r="AL501" s="25"/>
      <c r="AM501" s="25"/>
      <c r="AN501" s="25"/>
      <c r="AO501" s="25"/>
      <c r="AP501" s="49"/>
    </row>
    <row r="502" spans="1:42" ht="12.75">
      <c r="A502" s="31"/>
      <c r="B502" s="31"/>
      <c r="C502" s="31"/>
      <c r="AK502" s="25"/>
      <c r="AL502" s="25"/>
      <c r="AM502" s="25"/>
      <c r="AN502" s="25"/>
      <c r="AO502" s="25"/>
      <c r="AP502" s="49"/>
    </row>
    <row r="503" spans="1:42" ht="12.75">
      <c r="A503" s="31"/>
      <c r="B503" s="31"/>
      <c r="C503" s="31"/>
      <c r="AK503" s="51" t="s">
        <v>72</v>
      </c>
      <c r="AL503" s="25"/>
      <c r="AM503" s="49"/>
      <c r="AN503" s="49"/>
      <c r="AO503" s="25">
        <v>0.001</v>
      </c>
      <c r="AP503" s="49"/>
    </row>
    <row r="504" spans="1:42" ht="12.75">
      <c r="A504" s="31"/>
      <c r="B504" s="31"/>
      <c r="C504" s="31"/>
      <c r="AK504" s="51"/>
      <c r="AL504" s="25"/>
      <c r="AM504" s="25"/>
      <c r="AN504" s="25"/>
      <c r="AO504" s="25"/>
      <c r="AP504" s="49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51" t="s">
        <v>73</v>
      </c>
      <c r="AL506" s="51"/>
      <c r="AM506" s="49"/>
      <c r="AN506" s="49"/>
      <c r="AO506" s="52" t="s">
        <v>74</v>
      </c>
      <c r="AP506" s="49"/>
    </row>
    <row r="507" spans="1:42" ht="12.75">
      <c r="A507" s="31"/>
      <c r="B507" s="31"/>
      <c r="C507" s="31"/>
      <c r="AK507" s="51" t="s">
        <v>73</v>
      </c>
      <c r="AL507" s="25"/>
      <c r="AM507" s="25"/>
      <c r="AN507" s="49"/>
      <c r="AO507" s="52" t="s">
        <v>75</v>
      </c>
      <c r="AP507" s="49"/>
    </row>
    <row r="508" spans="1:42" ht="12.75">
      <c r="A508" s="31"/>
      <c r="B508" s="31"/>
      <c r="C508" s="31"/>
      <c r="AK508" s="51"/>
      <c r="AL508" s="25"/>
      <c r="AM508" s="25"/>
      <c r="AN508" s="52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76</v>
      </c>
      <c r="AL510" s="25"/>
      <c r="AM510" s="25"/>
      <c r="AN510" s="49"/>
      <c r="AO510" s="53">
        <f>COUNTIF($E$406:$AJ$494,+AO506)</f>
        <v>0</v>
      </c>
      <c r="AP510" s="49"/>
    </row>
    <row r="511" spans="1:42" ht="12.75">
      <c r="A511" s="31"/>
      <c r="B511" s="31"/>
      <c r="C511" s="31"/>
      <c r="AK511" s="51" t="s">
        <v>76</v>
      </c>
      <c r="AL511" s="25"/>
      <c r="AM511" s="25"/>
      <c r="AN511" s="49"/>
      <c r="AO511" s="53">
        <f>COUNTIF($E$406:$AJ$494,+AO507)</f>
        <v>0</v>
      </c>
      <c r="AP511" s="49"/>
    </row>
    <row r="512" spans="1:42" ht="12.75">
      <c r="A512" s="31"/>
      <c r="B512" s="31"/>
      <c r="C512" s="31"/>
      <c r="AK512" s="49"/>
      <c r="AL512" s="49"/>
      <c r="AM512" s="49"/>
      <c r="AN512" s="49"/>
      <c r="AO512" s="54" t="s">
        <v>77</v>
      </c>
      <c r="AP512" s="49"/>
    </row>
    <row r="513" spans="1:42" ht="12.75">
      <c r="A513" s="31"/>
      <c r="B513" s="31"/>
      <c r="C513" s="31"/>
      <c r="AK513" s="51" t="s">
        <v>78</v>
      </c>
      <c r="AL513" s="25"/>
      <c r="AM513" s="25"/>
      <c r="AN513" s="49"/>
      <c r="AO513" s="53">
        <f>SUM(AO510:AO511)</f>
        <v>0</v>
      </c>
      <c r="AP513" s="49"/>
    </row>
    <row r="514" spans="1:42" ht="12.75">
      <c r="A514" s="31"/>
      <c r="B514" s="31"/>
      <c r="C514" s="31"/>
      <c r="AK514" s="49"/>
      <c r="AL514" s="25"/>
      <c r="AM514" s="25"/>
      <c r="AN514" s="25"/>
      <c r="AO514" s="55" t="s">
        <v>79</v>
      </c>
      <c r="AP514" s="49"/>
    </row>
    <row r="515" spans="1:42" ht="12.75">
      <c r="A515" s="31"/>
      <c r="B515" s="31"/>
      <c r="C515" s="31"/>
      <c r="AK515" s="80" t="s">
        <v>80</v>
      </c>
      <c r="AL515" s="81"/>
      <c r="AM515" s="81"/>
      <c r="AN515" s="82"/>
      <c r="AO515" s="81"/>
      <c r="AP515" s="83"/>
    </row>
    <row r="516" spans="1:42" ht="12.75">
      <c r="A516" s="31"/>
      <c r="B516" s="31"/>
      <c r="C516" s="31"/>
      <c r="AK516" s="84"/>
      <c r="AL516" s="84" t="s">
        <v>81</v>
      </c>
      <c r="AM516" s="84"/>
      <c r="AN516" s="120" t="s">
        <v>1386</v>
      </c>
      <c r="AO516" s="81"/>
      <c r="AP516" s="83"/>
    </row>
    <row r="517" spans="1:42" ht="12.75">
      <c r="A517" s="31"/>
      <c r="B517" s="31"/>
      <c r="C517" s="31"/>
      <c r="AK517" s="84"/>
      <c r="AL517" s="84" t="s">
        <v>82</v>
      </c>
      <c r="AM517" s="84"/>
      <c r="AN517" s="120" t="s">
        <v>1387</v>
      </c>
      <c r="AO517" s="81"/>
      <c r="AP517" s="83"/>
    </row>
    <row r="518" spans="1:42" ht="12.75">
      <c r="A518" s="31"/>
      <c r="B518" s="31"/>
      <c r="C518" s="31"/>
      <c r="AK518" s="87" t="s">
        <v>87</v>
      </c>
      <c r="AL518" s="88"/>
      <c r="AM518" s="88"/>
      <c r="AN518" s="88"/>
      <c r="AO518" s="89" t="str">
        <f>UPPER(TEXT(NvsElapsedTime,"hh:mm:ss"))</f>
        <v>00:00:20</v>
      </c>
      <c r="AP518" s="88"/>
    </row>
    <row r="519" spans="1:38" ht="12.75">
      <c r="A519" s="31"/>
      <c r="B519" s="31"/>
      <c r="C519" s="31"/>
      <c r="AL519" s="16"/>
    </row>
    <row r="520" spans="1:38" ht="12.75">
      <c r="A520" s="31"/>
      <c r="B520" s="31"/>
      <c r="C520" s="31"/>
      <c r="AL520" s="16"/>
    </row>
    <row r="521" spans="1:38" ht="12.75">
      <c r="A521" s="31"/>
      <c r="B521" s="31"/>
      <c r="C521" s="31"/>
      <c r="AL521" s="16"/>
    </row>
    <row r="522" spans="1:38" ht="12.75">
      <c r="A522" s="31"/>
      <c r="B522" s="31"/>
      <c r="C522" s="31"/>
      <c r="AL522" s="16"/>
    </row>
    <row r="523" spans="1:3" ht="12.75">
      <c r="A523" s="31"/>
      <c r="B523" s="31"/>
      <c r="C523" s="31"/>
    </row>
    <row r="524" spans="1:3" ht="12.75">
      <c r="A524" s="31"/>
      <c r="B524" s="31"/>
      <c r="C524" s="31"/>
    </row>
    <row r="525" spans="1:53" ht="12.75">
      <c r="A525" s="31"/>
      <c r="B525" s="31"/>
      <c r="C525" s="31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3" ht="12.75">
      <c r="A541" s="31"/>
      <c r="B541" s="31"/>
      <c r="C541" s="31"/>
    </row>
    <row r="542" spans="1:3" ht="12.75">
      <c r="A542" s="31"/>
      <c r="B542" s="31"/>
      <c r="C542" s="31"/>
    </row>
    <row r="543" spans="1:3" ht="12.75">
      <c r="A543" s="31"/>
      <c r="B543" s="31"/>
      <c r="C543" s="31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</sheetData>
  <printOptions horizontalCentered="1"/>
  <pageMargins left="0.25" right="0.25" top="0.8" bottom="0.81" header="0.7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2012-01-25T22:33:52Z</cp:lastPrinted>
  <dcterms:created xsi:type="dcterms:W3CDTF">1997-11-19T15:48:19Z</dcterms:created>
  <dcterms:modified xsi:type="dcterms:W3CDTF">2012-01-25T22:34:18Z</dcterms:modified>
  <cp:category/>
  <cp:version/>
  <cp:contentType/>
  <cp:contentStatus/>
</cp:coreProperties>
</file>